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3.xml" ContentType="application/vnd.openxmlformats-officedocument.drawing+xml"/>
  <Override PartName="/xl/pivotTables/pivotTable12.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vntscex.local\dfs\3BC-Share\Transit Asset Management\2017 - A4 TAM Program Support\Website\Document Tracking\"/>
    </mc:Choice>
  </mc:AlternateContent>
  <bookViews>
    <workbookView xWindow="0" yWindow="0" windowWidth="28800" windowHeight="12432"/>
  </bookViews>
  <sheets>
    <sheet name="File Description" sheetId="13" r:id="rId1"/>
    <sheet name="Miles &amp; Safety Work Orders" sheetId="12" r:id="rId2"/>
    <sheet name="Revenue Vehicle Performance" sheetId="6" r:id="rId3"/>
    <sheet name="Revenue Vehicle Priority Rating" sheetId="16" r:id="rId4"/>
    <sheet name="Rating by Bus" sheetId="18" r:id="rId5"/>
    <sheet name="ULB &amp; Performance" sheetId="19" r:id="rId6"/>
    <sheet name="Scale" sheetId="7" r:id="rId7"/>
    <sheet name="Color Scale" sheetId="20" state="hidden" r:id="rId8"/>
    <sheet name="Safety Sensitive Components" sheetId="2" r:id="rId9"/>
    <sheet name="Bus Profiles" sheetId="8" r:id="rId10"/>
    <sheet name="Revenue Vehicle Data" sheetId="3" state="veryHidden" r:id="rId11"/>
  </sheets>
  <definedNames>
    <definedName name="_xlnm._FilterDatabase" localSheetId="5" hidden="1">'ULB &amp; Performance'!$A$1:$A$68</definedName>
    <definedName name="_xlcn.WorksheetConnection_FY16CountofUNPLSafetyWOA1C7481" hidden="1">'Revenue Vehicle Data'!$B$1:$H$742</definedName>
    <definedName name="_xlcn.WorksheetConnection_PerformanceDraft.xlsxTable11" hidden="1">Table1[]</definedName>
    <definedName name="_xlnm.Print_Titles" localSheetId="10">'Revenue Vehicle Data'!$1:$1</definedName>
  </definedNames>
  <calcPr calcId="152511"/>
  <pivotCaches>
    <pivotCache cacheId="0" r:id="rId12"/>
    <pivotCache cacheId="1" r:id="rId13"/>
    <pivotCache cacheId="2" r:id="rId14"/>
    <pivotCache cacheId="3" r:id="rId15"/>
    <pivotCache cacheId="4" r:id="rId16"/>
    <pivotCache cacheId="5" r:id="rId17"/>
    <pivotCache cacheId="6" r:id="rId18"/>
    <pivotCache cacheId="7" r:id="rId19"/>
    <pivotCache cacheId="8" r:id="rId20"/>
    <pivotCache cacheId="9"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bc0472b3-6182-487f-9426-f6e610701083" name="Table1" connection="WorksheetConnection_Performance Draft.xlsx!Table1"/>
          <x15:modelTable id="Range-5590c6aa-c9bb-4f8a-869b-18124672a770" name="Range" connection="WorksheetConnection_FY16 Count of UNPL Safety WO!$A$1:$C$748"/>
        </x15:modelTables>
      </x15:dataModel>
    </ext>
  </extLst>
</workbook>
</file>

<file path=xl/calcChain.xml><?xml version="1.0" encoding="utf-8"?>
<calcChain xmlns="http://schemas.openxmlformats.org/spreadsheetml/2006/main">
  <c r="A626" i="3" l="1"/>
  <c r="F626" i="3"/>
  <c r="K626" i="3"/>
  <c r="N626" i="3" s="1"/>
  <c r="O626" i="3" s="1"/>
  <c r="L626" i="3"/>
  <c r="M626" i="3"/>
  <c r="K4" i="20" l="1"/>
  <c r="L4" i="20"/>
  <c r="M4" i="20"/>
  <c r="N4" i="20"/>
  <c r="O4" i="20"/>
  <c r="P4" i="20"/>
  <c r="Q4" i="20"/>
  <c r="R4" i="20"/>
  <c r="S4" i="20"/>
  <c r="T4" i="20"/>
  <c r="U4" i="20"/>
  <c r="V4" i="20"/>
  <c r="W4" i="20"/>
  <c r="X4" i="20"/>
  <c r="Y4" i="20"/>
  <c r="Z4" i="20"/>
  <c r="AA4" i="20"/>
  <c r="AB4" i="20"/>
  <c r="AC4" i="20"/>
  <c r="AD4" i="20"/>
  <c r="K5" i="20"/>
  <c r="L5" i="20"/>
  <c r="M5" i="20"/>
  <c r="N5" i="20"/>
  <c r="O5" i="20"/>
  <c r="P5" i="20"/>
  <c r="Q5" i="20"/>
  <c r="R5" i="20"/>
  <c r="S5" i="20"/>
  <c r="T5" i="20"/>
  <c r="U5" i="20"/>
  <c r="V5" i="20"/>
  <c r="W5" i="20"/>
  <c r="X5" i="20"/>
  <c r="Y5" i="20"/>
  <c r="Z5" i="20"/>
  <c r="AA5" i="20"/>
  <c r="AB5" i="20"/>
  <c r="AC5" i="20"/>
  <c r="AD5" i="20"/>
  <c r="K6" i="20"/>
  <c r="L6" i="20"/>
  <c r="M6" i="20"/>
  <c r="N6" i="20"/>
  <c r="O6" i="20"/>
  <c r="P6" i="20"/>
  <c r="Q6" i="20"/>
  <c r="R6" i="20"/>
  <c r="S6" i="20"/>
  <c r="T6" i="20"/>
  <c r="U6" i="20"/>
  <c r="V6" i="20"/>
  <c r="W6" i="20"/>
  <c r="X6" i="20"/>
  <c r="Y6" i="20"/>
  <c r="Z6" i="20"/>
  <c r="AA6" i="20"/>
  <c r="AB6" i="20"/>
  <c r="AC6" i="20"/>
  <c r="AD6" i="20"/>
  <c r="K7" i="20"/>
  <c r="L7" i="20"/>
  <c r="M7" i="20"/>
  <c r="N7" i="20"/>
  <c r="O7" i="20"/>
  <c r="P7" i="20"/>
  <c r="Q7" i="20"/>
  <c r="R7" i="20"/>
  <c r="S7" i="20"/>
  <c r="T7" i="20"/>
  <c r="U7" i="20"/>
  <c r="V7" i="20"/>
  <c r="W7" i="20"/>
  <c r="X7" i="20"/>
  <c r="Y7" i="20"/>
  <c r="Z7" i="20"/>
  <c r="AA7" i="20"/>
  <c r="AB7" i="20"/>
  <c r="AC7" i="20"/>
  <c r="AD7" i="20"/>
  <c r="K8" i="20"/>
  <c r="L8" i="20"/>
  <c r="M8" i="20"/>
  <c r="N8" i="20"/>
  <c r="O8" i="20"/>
  <c r="P8" i="20"/>
  <c r="Q8" i="20"/>
  <c r="R8" i="20"/>
  <c r="S8" i="20"/>
  <c r="T8" i="20"/>
  <c r="U8" i="20"/>
  <c r="V8" i="20"/>
  <c r="W8" i="20"/>
  <c r="X8" i="20"/>
  <c r="Y8" i="20"/>
  <c r="Z8" i="20"/>
  <c r="AA8" i="20"/>
  <c r="AB8" i="20"/>
  <c r="AC8" i="20"/>
  <c r="AD8" i="20"/>
  <c r="K9" i="20"/>
  <c r="L9" i="20"/>
  <c r="M9" i="20"/>
  <c r="N9" i="20"/>
  <c r="O9" i="20"/>
  <c r="P9" i="20"/>
  <c r="Q9" i="20"/>
  <c r="R9" i="20"/>
  <c r="S9" i="20"/>
  <c r="T9" i="20"/>
  <c r="U9" i="20"/>
  <c r="V9" i="20"/>
  <c r="W9" i="20"/>
  <c r="X9" i="20"/>
  <c r="Y9" i="20"/>
  <c r="Z9" i="20"/>
  <c r="AA9" i="20"/>
  <c r="AB9" i="20"/>
  <c r="AC9" i="20"/>
  <c r="AD9" i="20"/>
  <c r="K10" i="20"/>
  <c r="L10" i="20"/>
  <c r="M10" i="20"/>
  <c r="N10" i="20"/>
  <c r="O10" i="20"/>
  <c r="P10" i="20"/>
  <c r="Q10" i="20"/>
  <c r="R10" i="20"/>
  <c r="S10" i="20"/>
  <c r="T10" i="20"/>
  <c r="U10" i="20"/>
  <c r="V10" i="20"/>
  <c r="W10" i="20"/>
  <c r="X10" i="20"/>
  <c r="Y10" i="20"/>
  <c r="Z10" i="20"/>
  <c r="AA10" i="20"/>
  <c r="AB10" i="20"/>
  <c r="AC10" i="20"/>
  <c r="AD10" i="20"/>
  <c r="K11" i="20"/>
  <c r="L11" i="20"/>
  <c r="M11" i="20"/>
  <c r="N11" i="20"/>
  <c r="O11" i="20"/>
  <c r="P11" i="20"/>
  <c r="Q11" i="20"/>
  <c r="R11" i="20"/>
  <c r="S11" i="20"/>
  <c r="T11" i="20"/>
  <c r="U11" i="20"/>
  <c r="V11" i="20"/>
  <c r="W11" i="20"/>
  <c r="X11" i="20"/>
  <c r="Y11" i="20"/>
  <c r="Z11" i="20"/>
  <c r="AA11" i="20"/>
  <c r="AB11" i="20"/>
  <c r="AC11" i="20"/>
  <c r="AD11" i="20"/>
  <c r="K12" i="20"/>
  <c r="L12" i="20"/>
  <c r="M12" i="20"/>
  <c r="N12" i="20"/>
  <c r="O12" i="20"/>
  <c r="P12" i="20"/>
  <c r="Q12" i="20"/>
  <c r="R12" i="20"/>
  <c r="S12" i="20"/>
  <c r="T12" i="20"/>
  <c r="U12" i="20"/>
  <c r="V12" i="20"/>
  <c r="W12" i="20"/>
  <c r="X12" i="20"/>
  <c r="Y12" i="20"/>
  <c r="Z12" i="20"/>
  <c r="AA12" i="20"/>
  <c r="AB12" i="20"/>
  <c r="AC12" i="20"/>
  <c r="AD12" i="20"/>
  <c r="K13" i="20"/>
  <c r="L13" i="20"/>
  <c r="M13" i="20"/>
  <c r="N13" i="20"/>
  <c r="O13" i="20"/>
  <c r="P13" i="20"/>
  <c r="Q13" i="20"/>
  <c r="R13" i="20"/>
  <c r="S13" i="20"/>
  <c r="T13" i="20"/>
  <c r="U13" i="20"/>
  <c r="V13" i="20"/>
  <c r="W13" i="20"/>
  <c r="X13" i="20"/>
  <c r="Y13" i="20"/>
  <c r="Z13" i="20"/>
  <c r="AA13" i="20"/>
  <c r="AB13" i="20"/>
  <c r="AC13" i="20"/>
  <c r="AD13" i="20"/>
  <c r="K14" i="20"/>
  <c r="L14" i="20"/>
  <c r="M14" i="20"/>
  <c r="N14" i="20"/>
  <c r="O14" i="20"/>
  <c r="P14" i="20"/>
  <c r="Q14" i="20"/>
  <c r="R14" i="20"/>
  <c r="S14" i="20"/>
  <c r="T14" i="20"/>
  <c r="U14" i="20"/>
  <c r="V14" i="20"/>
  <c r="W14" i="20"/>
  <c r="X14" i="20"/>
  <c r="Y14" i="20"/>
  <c r="Z14" i="20"/>
  <c r="AA14" i="20"/>
  <c r="AB14" i="20"/>
  <c r="AC14" i="20"/>
  <c r="AD14" i="20"/>
  <c r="K15" i="20"/>
  <c r="L15" i="20"/>
  <c r="M15" i="20"/>
  <c r="N15" i="20"/>
  <c r="O15" i="20"/>
  <c r="P15" i="20"/>
  <c r="Q15" i="20"/>
  <c r="R15" i="20"/>
  <c r="S15" i="20"/>
  <c r="T15" i="20"/>
  <c r="U15" i="20"/>
  <c r="V15" i="20"/>
  <c r="W15" i="20"/>
  <c r="X15" i="20"/>
  <c r="Y15" i="20"/>
  <c r="Z15" i="20"/>
  <c r="AA15" i="20"/>
  <c r="AB15" i="20"/>
  <c r="AC15" i="20"/>
  <c r="AD15" i="20"/>
  <c r="K16" i="20"/>
  <c r="L16" i="20"/>
  <c r="M16" i="20"/>
  <c r="N16" i="20"/>
  <c r="O16" i="20"/>
  <c r="P16" i="20"/>
  <c r="Q16" i="20"/>
  <c r="R16" i="20"/>
  <c r="S16" i="20"/>
  <c r="T16" i="20"/>
  <c r="U16" i="20"/>
  <c r="V16" i="20"/>
  <c r="W16" i="20"/>
  <c r="X16" i="20"/>
  <c r="Y16" i="20"/>
  <c r="Z16" i="20"/>
  <c r="AA16" i="20"/>
  <c r="AB16" i="20"/>
  <c r="AC16" i="20"/>
  <c r="AD16" i="20"/>
  <c r="K17" i="20"/>
  <c r="L17" i="20"/>
  <c r="M17" i="20"/>
  <c r="N17" i="20"/>
  <c r="O17" i="20"/>
  <c r="P17" i="20"/>
  <c r="Q17" i="20"/>
  <c r="R17" i="20"/>
  <c r="S17" i="20"/>
  <c r="T17" i="20"/>
  <c r="U17" i="20"/>
  <c r="V17" i="20"/>
  <c r="W17" i="20"/>
  <c r="X17" i="20"/>
  <c r="Y17" i="20"/>
  <c r="Z17" i="20"/>
  <c r="AA17" i="20"/>
  <c r="AB17" i="20"/>
  <c r="AC17" i="20"/>
  <c r="AD17" i="20"/>
  <c r="K18" i="20"/>
  <c r="L18" i="20"/>
  <c r="M18" i="20"/>
  <c r="N18" i="20"/>
  <c r="O18" i="20"/>
  <c r="P18" i="20"/>
  <c r="Q18" i="20"/>
  <c r="R18" i="20"/>
  <c r="S18" i="20"/>
  <c r="T18" i="20"/>
  <c r="U18" i="20"/>
  <c r="V18" i="20"/>
  <c r="W18" i="20"/>
  <c r="X18" i="20"/>
  <c r="Y18" i="20"/>
  <c r="Z18" i="20"/>
  <c r="AA18" i="20"/>
  <c r="AB18" i="20"/>
  <c r="AC18" i="20"/>
  <c r="AD18" i="20"/>
  <c r="K19" i="20"/>
  <c r="L19" i="20"/>
  <c r="M19" i="20"/>
  <c r="N19" i="20"/>
  <c r="O19" i="20"/>
  <c r="P19" i="20"/>
  <c r="Q19" i="20"/>
  <c r="R19" i="20"/>
  <c r="S19" i="20"/>
  <c r="T19" i="20"/>
  <c r="U19" i="20"/>
  <c r="V19" i="20"/>
  <c r="W19" i="20"/>
  <c r="X19" i="20"/>
  <c r="Y19" i="20"/>
  <c r="Z19" i="20"/>
  <c r="AA19" i="20"/>
  <c r="AB19" i="20"/>
  <c r="AC19" i="20"/>
  <c r="AD19" i="20"/>
  <c r="K20" i="20"/>
  <c r="L20" i="20"/>
  <c r="M20" i="20"/>
  <c r="N20" i="20"/>
  <c r="O20" i="20"/>
  <c r="P20" i="20"/>
  <c r="Q20" i="20"/>
  <c r="R20" i="20"/>
  <c r="S20" i="20"/>
  <c r="T20" i="20"/>
  <c r="U20" i="20"/>
  <c r="V20" i="20"/>
  <c r="W20" i="20"/>
  <c r="X20" i="20"/>
  <c r="Y20" i="20"/>
  <c r="Z20" i="20"/>
  <c r="AA20" i="20"/>
  <c r="AB20" i="20"/>
  <c r="AC20" i="20"/>
  <c r="AD20" i="20"/>
  <c r="K21" i="20"/>
  <c r="L21" i="20"/>
  <c r="M21" i="20"/>
  <c r="N21" i="20"/>
  <c r="O21" i="20"/>
  <c r="P21" i="20"/>
  <c r="Q21" i="20"/>
  <c r="R21" i="20"/>
  <c r="S21" i="20"/>
  <c r="T21" i="20"/>
  <c r="U21" i="20"/>
  <c r="V21" i="20"/>
  <c r="W21" i="20"/>
  <c r="X21" i="20"/>
  <c r="Y21" i="20"/>
  <c r="Z21" i="20"/>
  <c r="AA21" i="20"/>
  <c r="AB21" i="20"/>
  <c r="AC21" i="20"/>
  <c r="AD21" i="20"/>
  <c r="K22" i="20"/>
  <c r="L22" i="20"/>
  <c r="M22" i="20"/>
  <c r="N22" i="20"/>
  <c r="O22" i="20"/>
  <c r="P22" i="20"/>
  <c r="Q22" i="20"/>
  <c r="R22" i="20"/>
  <c r="S22" i="20"/>
  <c r="T22" i="20"/>
  <c r="U22" i="20"/>
  <c r="V22" i="20"/>
  <c r="W22" i="20"/>
  <c r="X22" i="20"/>
  <c r="Y22" i="20"/>
  <c r="Z22" i="20"/>
  <c r="AA22" i="20"/>
  <c r="AB22" i="20"/>
  <c r="AC22" i="20"/>
  <c r="AD22" i="20"/>
  <c r="K23" i="20"/>
  <c r="L23" i="20"/>
  <c r="M23" i="20"/>
  <c r="N23" i="20"/>
  <c r="O23" i="20"/>
  <c r="P23" i="20"/>
  <c r="Q23" i="20"/>
  <c r="R23" i="20"/>
  <c r="S23" i="20"/>
  <c r="T23" i="20"/>
  <c r="U23" i="20"/>
  <c r="V23" i="20"/>
  <c r="W23" i="20"/>
  <c r="X23" i="20"/>
  <c r="Y23" i="20"/>
  <c r="Z23" i="20"/>
  <c r="AA23" i="20"/>
  <c r="AB23" i="20"/>
  <c r="AC23" i="20"/>
  <c r="AD23" i="20"/>
  <c r="L3" i="20"/>
  <c r="M3" i="20"/>
  <c r="N3" i="20"/>
  <c r="O3" i="20"/>
  <c r="P3" i="20"/>
  <c r="Q3" i="20"/>
  <c r="R3" i="20"/>
  <c r="S3" i="20"/>
  <c r="T3" i="20"/>
  <c r="U3" i="20"/>
  <c r="V3" i="20"/>
  <c r="W3" i="20"/>
  <c r="X3" i="20"/>
  <c r="Y3" i="20"/>
  <c r="Z3" i="20"/>
  <c r="AA3" i="20"/>
  <c r="AB3" i="20"/>
  <c r="AC3" i="20"/>
  <c r="AD3" i="20"/>
  <c r="K3" i="20"/>
  <c r="C3" i="20"/>
  <c r="D3" i="20"/>
  <c r="E3" i="20"/>
  <c r="F3" i="20"/>
  <c r="G3" i="20"/>
  <c r="C4" i="20"/>
  <c r="D4" i="20"/>
  <c r="E4" i="20"/>
  <c r="F4" i="20"/>
  <c r="G4" i="20"/>
  <c r="C5" i="20"/>
  <c r="D5" i="20"/>
  <c r="E5" i="20"/>
  <c r="F5" i="20"/>
  <c r="G5" i="20"/>
  <c r="C6" i="20"/>
  <c r="D6" i="20"/>
  <c r="E6" i="20"/>
  <c r="F6" i="20"/>
  <c r="G6" i="20"/>
  <c r="C7" i="20"/>
  <c r="D7" i="20"/>
  <c r="E7" i="20"/>
  <c r="F7" i="20"/>
  <c r="G7" i="20"/>
  <c r="A373" i="3" l="1"/>
  <c r="F373" i="3"/>
  <c r="G373" i="3"/>
  <c r="K373" i="3"/>
  <c r="L373" i="3"/>
  <c r="M373" i="3"/>
  <c r="N373" i="3"/>
  <c r="O373" i="3" s="1"/>
  <c r="A374" i="3"/>
  <c r="F374" i="3"/>
  <c r="G374" i="3"/>
  <c r="K374" i="3"/>
  <c r="L374" i="3"/>
  <c r="M374" i="3"/>
  <c r="N374" i="3"/>
  <c r="O374" i="3" s="1"/>
  <c r="A375" i="3"/>
  <c r="F375" i="3"/>
  <c r="G375" i="3"/>
  <c r="K375" i="3"/>
  <c r="L375" i="3"/>
  <c r="M375" i="3"/>
  <c r="N375" i="3"/>
  <c r="O375" i="3" s="1"/>
  <c r="A376" i="3"/>
  <c r="F376" i="3"/>
  <c r="G376" i="3"/>
  <c r="K376" i="3"/>
  <c r="L376" i="3"/>
  <c r="M376" i="3"/>
  <c r="N376" i="3"/>
  <c r="O376" i="3" s="1"/>
  <c r="A377" i="3"/>
  <c r="F377" i="3"/>
  <c r="G377" i="3"/>
  <c r="K377" i="3"/>
  <c r="L377" i="3"/>
  <c r="M377" i="3"/>
  <c r="N377" i="3"/>
  <c r="O377" i="3" s="1"/>
  <c r="A378" i="3"/>
  <c r="F378" i="3"/>
  <c r="G378" i="3"/>
  <c r="K378" i="3"/>
  <c r="L378" i="3"/>
  <c r="M378" i="3"/>
  <c r="N378" i="3"/>
  <c r="O378" i="3" s="1"/>
  <c r="A379" i="3"/>
  <c r="F379" i="3"/>
  <c r="G379" i="3"/>
  <c r="K379" i="3"/>
  <c r="L379" i="3"/>
  <c r="M379" i="3"/>
  <c r="N379" i="3"/>
  <c r="O379" i="3" s="1"/>
  <c r="A380" i="3"/>
  <c r="F380" i="3"/>
  <c r="G380" i="3"/>
  <c r="K380" i="3"/>
  <c r="L380" i="3"/>
  <c r="M380" i="3"/>
  <c r="N380" i="3"/>
  <c r="O380" i="3" s="1"/>
  <c r="A381" i="3"/>
  <c r="F381" i="3"/>
  <c r="G381" i="3"/>
  <c r="K381" i="3"/>
  <c r="L381" i="3"/>
  <c r="M381" i="3"/>
  <c r="N381" i="3"/>
  <c r="O381" i="3" s="1"/>
  <c r="A382" i="3"/>
  <c r="F382" i="3"/>
  <c r="G382" i="3"/>
  <c r="K382" i="3"/>
  <c r="L382" i="3"/>
  <c r="M382" i="3"/>
  <c r="N382" i="3"/>
  <c r="O382" i="3" s="1"/>
  <c r="A383" i="3"/>
  <c r="F383" i="3"/>
  <c r="G383" i="3"/>
  <c r="K383" i="3"/>
  <c r="L383" i="3"/>
  <c r="M383" i="3"/>
  <c r="N383" i="3"/>
  <c r="O383" i="3" s="1"/>
  <c r="A384" i="3"/>
  <c r="F384" i="3"/>
  <c r="G384" i="3"/>
  <c r="K384" i="3"/>
  <c r="L384" i="3"/>
  <c r="M384" i="3"/>
  <c r="N384" i="3"/>
  <c r="O384" i="3" s="1"/>
  <c r="A122" i="3"/>
  <c r="F122" i="3"/>
  <c r="G122" i="3"/>
  <c r="K122" i="3"/>
  <c r="L122" i="3"/>
  <c r="M122" i="3"/>
  <c r="N122" i="3"/>
  <c r="O122" i="3" s="1"/>
  <c r="A123" i="3"/>
  <c r="F123" i="3"/>
  <c r="G123" i="3"/>
  <c r="K123" i="3"/>
  <c r="L123" i="3"/>
  <c r="M123" i="3"/>
  <c r="N123" i="3"/>
  <c r="O123" i="3" s="1"/>
  <c r="A124" i="3"/>
  <c r="F124" i="3"/>
  <c r="G124" i="3"/>
  <c r="K124" i="3"/>
  <c r="L124" i="3"/>
  <c r="M124" i="3"/>
  <c r="N124" i="3"/>
  <c r="O124" i="3" s="1"/>
  <c r="A125" i="3"/>
  <c r="F125" i="3"/>
  <c r="G125" i="3"/>
  <c r="K125" i="3"/>
  <c r="L125" i="3"/>
  <c r="M125" i="3"/>
  <c r="N125" i="3"/>
  <c r="O125" i="3" s="1"/>
  <c r="A126" i="3"/>
  <c r="F126" i="3"/>
  <c r="G126" i="3"/>
  <c r="K126" i="3"/>
  <c r="L126" i="3"/>
  <c r="M126" i="3"/>
  <c r="N126" i="3"/>
  <c r="O126" i="3" s="1"/>
  <c r="A127" i="3"/>
  <c r="F127" i="3"/>
  <c r="G127" i="3"/>
  <c r="K127" i="3"/>
  <c r="L127" i="3"/>
  <c r="M127" i="3"/>
  <c r="N127" i="3"/>
  <c r="O127" i="3" s="1"/>
  <c r="A128" i="3"/>
  <c r="F128" i="3"/>
  <c r="G128" i="3"/>
  <c r="K128" i="3"/>
  <c r="L128" i="3"/>
  <c r="M128" i="3"/>
  <c r="N128" i="3"/>
  <c r="O128" i="3" s="1"/>
  <c r="A129" i="3"/>
  <c r="F129" i="3"/>
  <c r="G129" i="3"/>
  <c r="K129" i="3"/>
  <c r="L129" i="3"/>
  <c r="M129" i="3"/>
  <c r="N129" i="3"/>
  <c r="O129" i="3" s="1"/>
  <c r="A130" i="3"/>
  <c r="F130" i="3"/>
  <c r="G130" i="3"/>
  <c r="K130" i="3"/>
  <c r="L130" i="3"/>
  <c r="M130" i="3"/>
  <c r="N130" i="3"/>
  <c r="O130" i="3" s="1"/>
  <c r="A131" i="3"/>
  <c r="F131" i="3"/>
  <c r="G131" i="3"/>
  <c r="K131" i="3"/>
  <c r="L131" i="3"/>
  <c r="M131" i="3"/>
  <c r="N131" i="3"/>
  <c r="O131" i="3" s="1"/>
  <c r="A132" i="3"/>
  <c r="F132" i="3"/>
  <c r="G132" i="3"/>
  <c r="K132" i="3"/>
  <c r="L132" i="3"/>
  <c r="M132" i="3"/>
  <c r="N132" i="3"/>
  <c r="O132" i="3" s="1"/>
  <c r="A133" i="3"/>
  <c r="F133" i="3"/>
  <c r="G133" i="3"/>
  <c r="K133" i="3"/>
  <c r="L133" i="3"/>
  <c r="M133" i="3"/>
  <c r="N133" i="3"/>
  <c r="O133" i="3" s="1"/>
  <c r="A134" i="3"/>
  <c r="F134" i="3"/>
  <c r="G134" i="3"/>
  <c r="K134" i="3"/>
  <c r="L134" i="3"/>
  <c r="M134" i="3"/>
  <c r="N134" i="3"/>
  <c r="O134" i="3" s="1"/>
  <c r="A385" i="3"/>
  <c r="A135" i="3"/>
  <c r="A637" i="3"/>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7" i="3"/>
  <c r="A628" i="3"/>
  <c r="A629" i="3"/>
  <c r="A630" i="3"/>
  <c r="A631" i="3"/>
  <c r="A632" i="3"/>
  <c r="A633" i="3"/>
  <c r="A634" i="3"/>
  <c r="A635" i="3"/>
  <c r="A636"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L2" i="7" l="1"/>
  <c r="L3" i="7"/>
  <c r="L4" i="7"/>
  <c r="A47" i="13"/>
  <c r="N2" i="3"/>
  <c r="O2" i="3" s="1"/>
  <c r="N3" i="3"/>
  <c r="O3" i="3" s="1"/>
  <c r="N4" i="3"/>
  <c r="O4" i="3" s="1"/>
  <c r="N5" i="3"/>
  <c r="O5" i="3" s="1"/>
  <c r="N6" i="3"/>
  <c r="O6" i="3" s="1"/>
  <c r="N7" i="3"/>
  <c r="O7" i="3" s="1"/>
  <c r="N8" i="3"/>
  <c r="O8" i="3" s="1"/>
  <c r="N9" i="3"/>
  <c r="O9" i="3" s="1"/>
  <c r="N10" i="3"/>
  <c r="O10" i="3" s="1"/>
  <c r="N11" i="3"/>
  <c r="O11" i="3" s="1"/>
  <c r="N12" i="3"/>
  <c r="O12" i="3" s="1"/>
  <c r="N13" i="3"/>
  <c r="O13" i="3" s="1"/>
  <c r="N14" i="3"/>
  <c r="O14" i="3" s="1"/>
  <c r="N15" i="3"/>
  <c r="O15" i="3" s="1"/>
  <c r="N16" i="3"/>
  <c r="O16" i="3" s="1"/>
  <c r="N17" i="3"/>
  <c r="O17" i="3" s="1"/>
  <c r="N18" i="3"/>
  <c r="O18" i="3" s="1"/>
  <c r="N19" i="3"/>
  <c r="O19" i="3" s="1"/>
  <c r="N20" i="3"/>
  <c r="O20" i="3" s="1"/>
  <c r="N21" i="3"/>
  <c r="O21" i="3" s="1"/>
  <c r="N22" i="3"/>
  <c r="O22" i="3" s="1"/>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N52" i="3"/>
  <c r="O52" i="3" s="1"/>
  <c r="N53" i="3"/>
  <c r="O53" i="3" s="1"/>
  <c r="N54" i="3"/>
  <c r="O54" i="3" s="1"/>
  <c r="N55" i="3"/>
  <c r="O55" i="3" s="1"/>
  <c r="N56" i="3"/>
  <c r="O56" i="3" s="1"/>
  <c r="N57" i="3"/>
  <c r="O57" i="3" s="1"/>
  <c r="N58" i="3"/>
  <c r="O58" i="3" s="1"/>
  <c r="N59" i="3"/>
  <c r="O59" i="3" s="1"/>
  <c r="N60" i="3"/>
  <c r="O60" i="3" s="1"/>
  <c r="N61" i="3"/>
  <c r="O61" i="3" s="1"/>
  <c r="N62" i="3"/>
  <c r="O62" i="3" s="1"/>
  <c r="N63" i="3"/>
  <c r="O63" i="3" s="1"/>
  <c r="N64" i="3"/>
  <c r="O64" i="3" s="1"/>
  <c r="N65" i="3"/>
  <c r="O65" i="3" s="1"/>
  <c r="N66" i="3"/>
  <c r="O66" i="3" s="1"/>
  <c r="N67" i="3"/>
  <c r="O67" i="3" s="1"/>
  <c r="N68" i="3"/>
  <c r="O68" i="3" s="1"/>
  <c r="N69" i="3"/>
  <c r="O69" i="3" s="1"/>
  <c r="N70" i="3"/>
  <c r="O70" i="3" s="1"/>
  <c r="N71" i="3"/>
  <c r="O71" i="3" s="1"/>
  <c r="N72" i="3"/>
  <c r="O72" i="3" s="1"/>
  <c r="N73" i="3"/>
  <c r="O73" i="3" s="1"/>
  <c r="N74" i="3"/>
  <c r="O74" i="3" s="1"/>
  <c r="N75" i="3"/>
  <c r="O75" i="3" s="1"/>
  <c r="N76" i="3"/>
  <c r="O76" i="3" s="1"/>
  <c r="N77" i="3"/>
  <c r="O77" i="3" s="1"/>
  <c r="N78" i="3"/>
  <c r="O78" i="3" s="1"/>
  <c r="N79" i="3"/>
  <c r="O79" i="3" s="1"/>
  <c r="N80" i="3"/>
  <c r="O80" i="3" s="1"/>
  <c r="N81" i="3"/>
  <c r="O81" i="3" s="1"/>
  <c r="N82" i="3"/>
  <c r="O82" i="3" s="1"/>
  <c r="N83" i="3"/>
  <c r="O83" i="3" s="1"/>
  <c r="N84" i="3"/>
  <c r="O84" i="3" s="1"/>
  <c r="N85" i="3"/>
  <c r="O85" i="3" s="1"/>
  <c r="N86" i="3"/>
  <c r="O86" i="3" s="1"/>
  <c r="N87" i="3"/>
  <c r="O87" i="3" s="1"/>
  <c r="N88" i="3"/>
  <c r="O88" i="3" s="1"/>
  <c r="N89" i="3"/>
  <c r="O89" i="3" s="1"/>
  <c r="N90" i="3"/>
  <c r="O90" i="3" s="1"/>
  <c r="N91" i="3"/>
  <c r="O91" i="3" s="1"/>
  <c r="N92" i="3"/>
  <c r="O92" i="3" s="1"/>
  <c r="N93" i="3"/>
  <c r="O93" i="3" s="1"/>
  <c r="N94" i="3"/>
  <c r="O94" i="3" s="1"/>
  <c r="N95" i="3"/>
  <c r="O95" i="3" s="1"/>
  <c r="N96" i="3"/>
  <c r="O96" i="3" s="1"/>
  <c r="N97" i="3"/>
  <c r="O97" i="3" s="1"/>
  <c r="N98" i="3"/>
  <c r="O98" i="3" s="1"/>
  <c r="N99" i="3"/>
  <c r="O99" i="3" s="1"/>
  <c r="N100" i="3"/>
  <c r="O100" i="3" s="1"/>
  <c r="N101" i="3"/>
  <c r="O101" i="3" s="1"/>
  <c r="N102" i="3"/>
  <c r="O102" i="3" s="1"/>
  <c r="N103" i="3"/>
  <c r="O103" i="3" s="1"/>
  <c r="N104" i="3"/>
  <c r="O104" i="3" s="1"/>
  <c r="N105" i="3"/>
  <c r="O105" i="3" s="1"/>
  <c r="N106" i="3"/>
  <c r="O106" i="3" s="1"/>
  <c r="N107" i="3"/>
  <c r="O107" i="3" s="1"/>
  <c r="N108" i="3"/>
  <c r="O108" i="3" s="1"/>
  <c r="N109" i="3"/>
  <c r="O109" i="3" s="1"/>
  <c r="N110" i="3"/>
  <c r="O110" i="3" s="1"/>
  <c r="N111" i="3"/>
  <c r="O111" i="3" s="1"/>
  <c r="N112" i="3"/>
  <c r="O112" i="3" s="1"/>
  <c r="N113" i="3"/>
  <c r="O113" i="3" s="1"/>
  <c r="N114" i="3"/>
  <c r="O114" i="3" s="1"/>
  <c r="N115" i="3"/>
  <c r="O115" i="3" s="1"/>
  <c r="N116" i="3"/>
  <c r="O116" i="3" s="1"/>
  <c r="N117" i="3"/>
  <c r="O117" i="3" s="1"/>
  <c r="N118" i="3"/>
  <c r="O118" i="3" s="1"/>
  <c r="N119" i="3"/>
  <c r="O119" i="3" s="1"/>
  <c r="N120" i="3"/>
  <c r="O120" i="3" s="1"/>
  <c r="N121" i="3"/>
  <c r="O121" i="3" s="1"/>
  <c r="N135" i="3"/>
  <c r="O135" i="3" s="1"/>
  <c r="N136" i="3"/>
  <c r="O136" i="3" s="1"/>
  <c r="N137" i="3"/>
  <c r="O137" i="3" s="1"/>
  <c r="N138" i="3"/>
  <c r="O138" i="3" s="1"/>
  <c r="N139" i="3"/>
  <c r="O139" i="3" s="1"/>
  <c r="N140" i="3"/>
  <c r="O140" i="3" s="1"/>
  <c r="N141" i="3"/>
  <c r="O141" i="3" s="1"/>
  <c r="N142" i="3"/>
  <c r="O142" i="3" s="1"/>
  <c r="N143" i="3"/>
  <c r="O143" i="3" s="1"/>
  <c r="N144" i="3"/>
  <c r="O144" i="3" s="1"/>
  <c r="N145" i="3"/>
  <c r="O145" i="3" s="1"/>
  <c r="N146" i="3"/>
  <c r="O146" i="3" s="1"/>
  <c r="N147" i="3"/>
  <c r="O147" i="3" s="1"/>
  <c r="N148" i="3"/>
  <c r="O148" i="3" s="1"/>
  <c r="N149" i="3"/>
  <c r="O149" i="3" s="1"/>
  <c r="N150" i="3"/>
  <c r="O150" i="3" s="1"/>
  <c r="N151" i="3"/>
  <c r="O151" i="3" s="1"/>
  <c r="N152" i="3"/>
  <c r="O152" i="3" s="1"/>
  <c r="N153" i="3"/>
  <c r="O153" i="3" s="1"/>
  <c r="N154" i="3"/>
  <c r="O154" i="3" s="1"/>
  <c r="N155" i="3"/>
  <c r="O155" i="3" s="1"/>
  <c r="N156" i="3"/>
  <c r="O156" i="3" s="1"/>
  <c r="N157" i="3"/>
  <c r="O157" i="3" s="1"/>
  <c r="N158" i="3"/>
  <c r="O158" i="3" s="1"/>
  <c r="N159" i="3"/>
  <c r="O159" i="3" s="1"/>
  <c r="N160" i="3"/>
  <c r="O160" i="3" s="1"/>
  <c r="N161" i="3"/>
  <c r="O161" i="3" s="1"/>
  <c r="N162" i="3"/>
  <c r="O162" i="3" s="1"/>
  <c r="N163" i="3"/>
  <c r="O163" i="3" s="1"/>
  <c r="N164" i="3"/>
  <c r="O164" i="3" s="1"/>
  <c r="N165" i="3"/>
  <c r="O165" i="3" s="1"/>
  <c r="N166" i="3"/>
  <c r="O166" i="3" s="1"/>
  <c r="N167" i="3"/>
  <c r="O167" i="3" s="1"/>
  <c r="N168" i="3"/>
  <c r="O168" i="3" s="1"/>
  <c r="N169" i="3"/>
  <c r="O169" i="3" s="1"/>
  <c r="N170" i="3"/>
  <c r="O170" i="3" s="1"/>
  <c r="N171" i="3"/>
  <c r="O171" i="3" s="1"/>
  <c r="N172" i="3"/>
  <c r="O172" i="3" s="1"/>
  <c r="N173" i="3"/>
  <c r="O173" i="3" s="1"/>
  <c r="N174" i="3"/>
  <c r="O174" i="3" s="1"/>
  <c r="N175" i="3"/>
  <c r="O175" i="3" s="1"/>
  <c r="N176" i="3"/>
  <c r="O176" i="3" s="1"/>
  <c r="N177" i="3"/>
  <c r="O177" i="3" s="1"/>
  <c r="N178" i="3"/>
  <c r="O178" i="3" s="1"/>
  <c r="N179" i="3"/>
  <c r="O179" i="3" s="1"/>
  <c r="N180" i="3"/>
  <c r="O180" i="3" s="1"/>
  <c r="N181" i="3"/>
  <c r="O181" i="3" s="1"/>
  <c r="N182" i="3"/>
  <c r="O182" i="3" s="1"/>
  <c r="N183" i="3"/>
  <c r="O183" i="3" s="1"/>
  <c r="N184" i="3"/>
  <c r="O184" i="3" s="1"/>
  <c r="N185" i="3"/>
  <c r="O185" i="3" s="1"/>
  <c r="N186" i="3"/>
  <c r="O186" i="3" s="1"/>
  <c r="N187" i="3"/>
  <c r="O187" i="3" s="1"/>
  <c r="N188" i="3"/>
  <c r="O188" i="3" s="1"/>
  <c r="N189" i="3"/>
  <c r="O189" i="3" s="1"/>
  <c r="N190" i="3"/>
  <c r="O190" i="3" s="1"/>
  <c r="N191" i="3"/>
  <c r="O191" i="3" s="1"/>
  <c r="N192" i="3"/>
  <c r="O192" i="3" s="1"/>
  <c r="N193" i="3"/>
  <c r="O193" i="3" s="1"/>
  <c r="N194" i="3"/>
  <c r="O194" i="3" s="1"/>
  <c r="N195" i="3"/>
  <c r="O195" i="3" s="1"/>
  <c r="N196" i="3"/>
  <c r="O196" i="3" s="1"/>
  <c r="N197" i="3"/>
  <c r="O197" i="3" s="1"/>
  <c r="N198" i="3"/>
  <c r="O198" i="3" s="1"/>
  <c r="N199" i="3"/>
  <c r="O199" i="3" s="1"/>
  <c r="N200" i="3"/>
  <c r="O200" i="3" s="1"/>
  <c r="N201" i="3"/>
  <c r="O201" i="3" s="1"/>
  <c r="N202" i="3"/>
  <c r="O202" i="3" s="1"/>
  <c r="N203" i="3"/>
  <c r="O203" i="3" s="1"/>
  <c r="N204" i="3"/>
  <c r="O204" i="3" s="1"/>
  <c r="N205" i="3"/>
  <c r="O205" i="3" s="1"/>
  <c r="N206" i="3"/>
  <c r="O206" i="3" s="1"/>
  <c r="N207" i="3"/>
  <c r="O207" i="3" s="1"/>
  <c r="N208" i="3"/>
  <c r="O208" i="3" s="1"/>
  <c r="N209" i="3"/>
  <c r="O209" i="3" s="1"/>
  <c r="N210" i="3"/>
  <c r="O210" i="3" s="1"/>
  <c r="N211" i="3"/>
  <c r="O211" i="3" s="1"/>
  <c r="N212" i="3"/>
  <c r="O212" i="3" s="1"/>
  <c r="N213" i="3"/>
  <c r="O213" i="3" s="1"/>
  <c r="N214" i="3"/>
  <c r="O214" i="3" s="1"/>
  <c r="N215" i="3"/>
  <c r="O215" i="3" s="1"/>
  <c r="N216" i="3"/>
  <c r="O216" i="3" s="1"/>
  <c r="N217" i="3"/>
  <c r="O217" i="3" s="1"/>
  <c r="N218" i="3"/>
  <c r="O218" i="3" s="1"/>
  <c r="N219" i="3"/>
  <c r="O219" i="3" s="1"/>
  <c r="N220" i="3"/>
  <c r="O220" i="3" s="1"/>
  <c r="N221" i="3"/>
  <c r="O221" i="3" s="1"/>
  <c r="N222" i="3"/>
  <c r="O222" i="3" s="1"/>
  <c r="N223" i="3"/>
  <c r="O223" i="3" s="1"/>
  <c r="N224" i="3"/>
  <c r="O224" i="3" s="1"/>
  <c r="N225" i="3"/>
  <c r="O225" i="3" s="1"/>
  <c r="N226" i="3"/>
  <c r="O226" i="3" s="1"/>
  <c r="N227" i="3"/>
  <c r="O227" i="3" s="1"/>
  <c r="N228" i="3"/>
  <c r="O228" i="3" s="1"/>
  <c r="N229" i="3"/>
  <c r="O229" i="3" s="1"/>
  <c r="N230" i="3"/>
  <c r="O230" i="3" s="1"/>
  <c r="N231" i="3"/>
  <c r="O231" i="3" s="1"/>
  <c r="N232" i="3"/>
  <c r="O232" i="3" s="1"/>
  <c r="N233" i="3"/>
  <c r="O233" i="3" s="1"/>
  <c r="N234" i="3"/>
  <c r="O234" i="3" s="1"/>
  <c r="N235" i="3"/>
  <c r="O235" i="3" s="1"/>
  <c r="N236" i="3"/>
  <c r="O236" i="3" s="1"/>
  <c r="N237" i="3"/>
  <c r="O237" i="3" s="1"/>
  <c r="N238" i="3"/>
  <c r="O238" i="3" s="1"/>
  <c r="N239" i="3"/>
  <c r="O239" i="3" s="1"/>
  <c r="N240" i="3"/>
  <c r="O240" i="3" s="1"/>
  <c r="N241" i="3"/>
  <c r="O241" i="3" s="1"/>
  <c r="N242" i="3"/>
  <c r="O242" i="3" s="1"/>
  <c r="N243" i="3"/>
  <c r="O243" i="3" s="1"/>
  <c r="N244" i="3"/>
  <c r="O244" i="3" s="1"/>
  <c r="N245" i="3"/>
  <c r="O245" i="3" s="1"/>
  <c r="N246" i="3"/>
  <c r="O246" i="3" s="1"/>
  <c r="N247" i="3"/>
  <c r="O247" i="3" s="1"/>
  <c r="N248" i="3"/>
  <c r="O248" i="3" s="1"/>
  <c r="N249" i="3"/>
  <c r="O249" i="3" s="1"/>
  <c r="N250" i="3"/>
  <c r="O250" i="3" s="1"/>
  <c r="N251" i="3"/>
  <c r="O251" i="3" s="1"/>
  <c r="N252" i="3"/>
  <c r="O252" i="3" s="1"/>
  <c r="N253" i="3"/>
  <c r="O253" i="3" s="1"/>
  <c r="N254" i="3"/>
  <c r="O254" i="3" s="1"/>
  <c r="N255" i="3"/>
  <c r="O255" i="3" s="1"/>
  <c r="N256" i="3"/>
  <c r="O256" i="3" s="1"/>
  <c r="N257" i="3"/>
  <c r="O257" i="3" s="1"/>
  <c r="N258" i="3"/>
  <c r="O258" i="3" s="1"/>
  <c r="N259" i="3"/>
  <c r="O259" i="3" s="1"/>
  <c r="N260" i="3"/>
  <c r="O260" i="3" s="1"/>
  <c r="N261" i="3"/>
  <c r="O261" i="3" s="1"/>
  <c r="N262" i="3"/>
  <c r="O262" i="3" s="1"/>
  <c r="N263" i="3"/>
  <c r="O263" i="3" s="1"/>
  <c r="N264" i="3"/>
  <c r="O264" i="3" s="1"/>
  <c r="N265" i="3"/>
  <c r="O265" i="3" s="1"/>
  <c r="N266" i="3"/>
  <c r="O266" i="3" s="1"/>
  <c r="N267" i="3"/>
  <c r="O267" i="3" s="1"/>
  <c r="N268" i="3"/>
  <c r="O268" i="3" s="1"/>
  <c r="N269" i="3"/>
  <c r="O269" i="3" s="1"/>
  <c r="N270" i="3"/>
  <c r="O270" i="3" s="1"/>
  <c r="N271" i="3"/>
  <c r="O271" i="3" s="1"/>
  <c r="N272" i="3"/>
  <c r="O272" i="3" s="1"/>
  <c r="N273" i="3"/>
  <c r="O273" i="3" s="1"/>
  <c r="N274" i="3"/>
  <c r="O274" i="3" s="1"/>
  <c r="N275" i="3"/>
  <c r="O275" i="3" s="1"/>
  <c r="N276" i="3"/>
  <c r="O276" i="3" s="1"/>
  <c r="N277" i="3"/>
  <c r="O277" i="3" s="1"/>
  <c r="N278" i="3"/>
  <c r="O278" i="3" s="1"/>
  <c r="N279" i="3"/>
  <c r="O279" i="3" s="1"/>
  <c r="N280" i="3"/>
  <c r="O280" i="3" s="1"/>
  <c r="N281" i="3"/>
  <c r="O281" i="3" s="1"/>
  <c r="N282" i="3"/>
  <c r="O282" i="3" s="1"/>
  <c r="N283" i="3"/>
  <c r="O283" i="3" s="1"/>
  <c r="N284" i="3"/>
  <c r="O284" i="3" s="1"/>
  <c r="N285" i="3"/>
  <c r="O285" i="3" s="1"/>
  <c r="N286" i="3"/>
  <c r="O286" i="3" s="1"/>
  <c r="N287" i="3"/>
  <c r="O287" i="3" s="1"/>
  <c r="N288" i="3"/>
  <c r="O288" i="3" s="1"/>
  <c r="N289" i="3"/>
  <c r="O289" i="3" s="1"/>
  <c r="N290" i="3"/>
  <c r="O290" i="3" s="1"/>
  <c r="N291" i="3"/>
  <c r="O291" i="3" s="1"/>
  <c r="N292" i="3"/>
  <c r="O292" i="3" s="1"/>
  <c r="N293" i="3"/>
  <c r="O293" i="3" s="1"/>
  <c r="N294" i="3"/>
  <c r="O294" i="3" s="1"/>
  <c r="N295" i="3"/>
  <c r="O295" i="3" s="1"/>
  <c r="N296" i="3"/>
  <c r="O296" i="3" s="1"/>
  <c r="N297" i="3"/>
  <c r="O297" i="3" s="1"/>
  <c r="N298" i="3"/>
  <c r="O298" i="3" s="1"/>
  <c r="N299" i="3"/>
  <c r="O299" i="3" s="1"/>
  <c r="N300" i="3"/>
  <c r="O300" i="3" s="1"/>
  <c r="N301" i="3"/>
  <c r="O301" i="3" s="1"/>
  <c r="N302" i="3"/>
  <c r="O302" i="3" s="1"/>
  <c r="N303" i="3"/>
  <c r="O303" i="3" s="1"/>
  <c r="N304" i="3"/>
  <c r="O304" i="3" s="1"/>
  <c r="N305" i="3"/>
  <c r="O305" i="3" s="1"/>
  <c r="N306" i="3"/>
  <c r="O306" i="3" s="1"/>
  <c r="N307" i="3"/>
  <c r="O307" i="3" s="1"/>
  <c r="N308" i="3"/>
  <c r="O308" i="3" s="1"/>
  <c r="N309" i="3"/>
  <c r="O309" i="3" s="1"/>
  <c r="N310" i="3"/>
  <c r="O310" i="3" s="1"/>
  <c r="N311" i="3"/>
  <c r="O311" i="3" s="1"/>
  <c r="N312" i="3"/>
  <c r="O312" i="3" s="1"/>
  <c r="N313" i="3"/>
  <c r="O313" i="3" s="1"/>
  <c r="N314" i="3"/>
  <c r="O314" i="3" s="1"/>
  <c r="N315" i="3"/>
  <c r="O315" i="3" s="1"/>
  <c r="N316" i="3"/>
  <c r="O316" i="3" s="1"/>
  <c r="N317" i="3"/>
  <c r="O317" i="3" s="1"/>
  <c r="N318" i="3"/>
  <c r="O318" i="3" s="1"/>
  <c r="N319" i="3"/>
  <c r="O319" i="3" s="1"/>
  <c r="N320" i="3"/>
  <c r="O320" i="3" s="1"/>
  <c r="N321" i="3"/>
  <c r="O321" i="3" s="1"/>
  <c r="N322" i="3"/>
  <c r="O322" i="3" s="1"/>
  <c r="N323" i="3"/>
  <c r="O323" i="3" s="1"/>
  <c r="N324" i="3"/>
  <c r="O324" i="3" s="1"/>
  <c r="N325" i="3"/>
  <c r="O325" i="3" s="1"/>
  <c r="N326" i="3"/>
  <c r="O326" i="3" s="1"/>
  <c r="N327" i="3"/>
  <c r="O327" i="3" s="1"/>
  <c r="N328" i="3"/>
  <c r="O328" i="3" s="1"/>
  <c r="N329" i="3"/>
  <c r="O329" i="3" s="1"/>
  <c r="N330" i="3"/>
  <c r="O330" i="3" s="1"/>
  <c r="N331" i="3"/>
  <c r="O331" i="3" s="1"/>
  <c r="N332" i="3"/>
  <c r="O332" i="3" s="1"/>
  <c r="N333" i="3"/>
  <c r="O333" i="3" s="1"/>
  <c r="N334" i="3"/>
  <c r="O334" i="3" s="1"/>
  <c r="N335" i="3"/>
  <c r="O335" i="3" s="1"/>
  <c r="N336" i="3"/>
  <c r="O336" i="3" s="1"/>
  <c r="N337" i="3"/>
  <c r="O337" i="3" s="1"/>
  <c r="N338" i="3"/>
  <c r="O338" i="3" s="1"/>
  <c r="N339" i="3"/>
  <c r="O339" i="3" s="1"/>
  <c r="N340" i="3"/>
  <c r="O340" i="3" s="1"/>
  <c r="N341" i="3"/>
  <c r="O341" i="3" s="1"/>
  <c r="N342" i="3"/>
  <c r="O342" i="3" s="1"/>
  <c r="N343" i="3"/>
  <c r="O343" i="3" s="1"/>
  <c r="N344" i="3"/>
  <c r="O344" i="3" s="1"/>
  <c r="N345" i="3"/>
  <c r="O345" i="3" s="1"/>
  <c r="N346" i="3"/>
  <c r="O346" i="3" s="1"/>
  <c r="N347" i="3"/>
  <c r="O347" i="3" s="1"/>
  <c r="N348" i="3"/>
  <c r="O348" i="3" s="1"/>
  <c r="N349" i="3"/>
  <c r="O349" i="3" s="1"/>
  <c r="N350" i="3"/>
  <c r="O350" i="3" s="1"/>
  <c r="N351" i="3"/>
  <c r="O351" i="3" s="1"/>
  <c r="N352" i="3"/>
  <c r="O352" i="3" s="1"/>
  <c r="N353" i="3"/>
  <c r="O353" i="3" s="1"/>
  <c r="N354" i="3"/>
  <c r="O354" i="3" s="1"/>
  <c r="N355" i="3"/>
  <c r="O355" i="3" s="1"/>
  <c r="N356" i="3"/>
  <c r="O356" i="3" s="1"/>
  <c r="N357" i="3"/>
  <c r="O357" i="3" s="1"/>
  <c r="N358" i="3"/>
  <c r="O358" i="3" s="1"/>
  <c r="N359" i="3"/>
  <c r="O359" i="3" s="1"/>
  <c r="N360" i="3"/>
  <c r="O360" i="3" s="1"/>
  <c r="N361" i="3"/>
  <c r="O361" i="3" s="1"/>
  <c r="N362" i="3"/>
  <c r="O362" i="3" s="1"/>
  <c r="N363" i="3"/>
  <c r="O363" i="3" s="1"/>
  <c r="N364" i="3"/>
  <c r="O364" i="3" s="1"/>
  <c r="N365" i="3"/>
  <c r="O365" i="3" s="1"/>
  <c r="N366" i="3"/>
  <c r="O366" i="3" s="1"/>
  <c r="N367" i="3"/>
  <c r="O367" i="3" s="1"/>
  <c r="N368" i="3"/>
  <c r="O368" i="3" s="1"/>
  <c r="N369" i="3"/>
  <c r="O369" i="3" s="1"/>
  <c r="N370" i="3"/>
  <c r="O370" i="3" s="1"/>
  <c r="N371" i="3"/>
  <c r="O371" i="3" s="1"/>
  <c r="N372" i="3"/>
  <c r="O372" i="3" s="1"/>
  <c r="N385" i="3"/>
  <c r="O385" i="3" s="1"/>
  <c r="N386" i="3"/>
  <c r="O386" i="3" s="1"/>
  <c r="N387" i="3"/>
  <c r="O387" i="3" s="1"/>
  <c r="N388" i="3"/>
  <c r="O388" i="3" s="1"/>
  <c r="N389" i="3"/>
  <c r="O389" i="3" s="1"/>
  <c r="N390" i="3"/>
  <c r="O390" i="3" s="1"/>
  <c r="N391" i="3"/>
  <c r="O391" i="3" s="1"/>
  <c r="N392" i="3"/>
  <c r="O392" i="3" s="1"/>
  <c r="N393" i="3"/>
  <c r="O393" i="3" s="1"/>
  <c r="N394" i="3"/>
  <c r="O394" i="3" s="1"/>
  <c r="N395" i="3"/>
  <c r="O395" i="3" s="1"/>
  <c r="N396" i="3"/>
  <c r="O396" i="3" s="1"/>
  <c r="N397" i="3"/>
  <c r="O397" i="3" s="1"/>
  <c r="N398" i="3"/>
  <c r="O398" i="3" s="1"/>
  <c r="N399" i="3"/>
  <c r="O399" i="3" s="1"/>
  <c r="N400" i="3"/>
  <c r="O400" i="3" s="1"/>
  <c r="N401" i="3"/>
  <c r="O401" i="3" s="1"/>
  <c r="N402" i="3"/>
  <c r="O402" i="3" s="1"/>
  <c r="N403" i="3"/>
  <c r="O403" i="3" s="1"/>
  <c r="N404" i="3"/>
  <c r="O404" i="3" s="1"/>
  <c r="N405" i="3"/>
  <c r="O405" i="3" s="1"/>
  <c r="N406" i="3"/>
  <c r="O406" i="3" s="1"/>
  <c r="N407" i="3"/>
  <c r="O407" i="3" s="1"/>
  <c r="N408" i="3"/>
  <c r="O408" i="3" s="1"/>
  <c r="N409" i="3"/>
  <c r="O409" i="3" s="1"/>
  <c r="N410" i="3"/>
  <c r="O410" i="3" s="1"/>
  <c r="N411" i="3"/>
  <c r="O411" i="3" s="1"/>
  <c r="N412" i="3"/>
  <c r="O412" i="3" s="1"/>
  <c r="N413" i="3"/>
  <c r="O413" i="3" s="1"/>
  <c r="N414" i="3"/>
  <c r="O414" i="3" s="1"/>
  <c r="N415" i="3"/>
  <c r="O415" i="3" s="1"/>
  <c r="N416" i="3"/>
  <c r="O416" i="3" s="1"/>
  <c r="N417" i="3"/>
  <c r="O417" i="3" s="1"/>
  <c r="N418" i="3"/>
  <c r="O418" i="3" s="1"/>
  <c r="N419" i="3"/>
  <c r="O419" i="3" s="1"/>
  <c r="N420" i="3"/>
  <c r="O420" i="3" s="1"/>
  <c r="N421" i="3"/>
  <c r="O421" i="3" s="1"/>
  <c r="N422" i="3"/>
  <c r="O422" i="3" s="1"/>
  <c r="N423" i="3"/>
  <c r="O423" i="3" s="1"/>
  <c r="N424" i="3"/>
  <c r="O424" i="3" s="1"/>
  <c r="N425" i="3"/>
  <c r="O425" i="3" s="1"/>
  <c r="N426" i="3"/>
  <c r="O426" i="3" s="1"/>
  <c r="N427" i="3"/>
  <c r="O427" i="3" s="1"/>
  <c r="N428" i="3"/>
  <c r="O428" i="3" s="1"/>
  <c r="N429" i="3"/>
  <c r="O429" i="3" s="1"/>
  <c r="N430" i="3"/>
  <c r="O430" i="3" s="1"/>
  <c r="N431" i="3"/>
  <c r="O431" i="3" s="1"/>
  <c r="N432" i="3"/>
  <c r="O432" i="3" s="1"/>
  <c r="N433" i="3"/>
  <c r="O433" i="3" s="1"/>
  <c r="N434" i="3"/>
  <c r="O434" i="3" s="1"/>
  <c r="N435" i="3"/>
  <c r="O435" i="3" s="1"/>
  <c r="N436" i="3"/>
  <c r="O436" i="3" s="1"/>
  <c r="N437" i="3"/>
  <c r="O437" i="3" s="1"/>
  <c r="N438" i="3"/>
  <c r="O438" i="3" s="1"/>
  <c r="N439" i="3"/>
  <c r="O439" i="3" s="1"/>
  <c r="N440" i="3"/>
  <c r="O440" i="3" s="1"/>
  <c r="N441" i="3"/>
  <c r="O441" i="3" s="1"/>
  <c r="N442" i="3"/>
  <c r="O442" i="3" s="1"/>
  <c r="N443" i="3"/>
  <c r="O443" i="3" s="1"/>
  <c r="N444" i="3"/>
  <c r="O444" i="3" s="1"/>
  <c r="N445" i="3"/>
  <c r="O445" i="3" s="1"/>
  <c r="N446" i="3"/>
  <c r="O446" i="3" s="1"/>
  <c r="N447" i="3"/>
  <c r="O447" i="3" s="1"/>
  <c r="N448" i="3"/>
  <c r="O448" i="3" s="1"/>
  <c r="N449" i="3"/>
  <c r="O449" i="3" s="1"/>
  <c r="N450" i="3"/>
  <c r="O450" i="3" s="1"/>
  <c r="N451" i="3"/>
  <c r="O451" i="3" s="1"/>
  <c r="N452" i="3"/>
  <c r="O452" i="3" s="1"/>
  <c r="N453" i="3"/>
  <c r="O453" i="3" s="1"/>
  <c r="N454" i="3"/>
  <c r="O454" i="3" s="1"/>
  <c r="N455" i="3"/>
  <c r="O455" i="3" s="1"/>
  <c r="N456" i="3"/>
  <c r="O456" i="3" s="1"/>
  <c r="N457" i="3"/>
  <c r="O457" i="3" s="1"/>
  <c r="N458" i="3"/>
  <c r="O458" i="3" s="1"/>
  <c r="N459" i="3"/>
  <c r="O459" i="3" s="1"/>
  <c r="N460" i="3"/>
  <c r="O460" i="3" s="1"/>
  <c r="N461" i="3"/>
  <c r="O461" i="3" s="1"/>
  <c r="N462" i="3"/>
  <c r="O462" i="3" s="1"/>
  <c r="N463" i="3"/>
  <c r="O463" i="3" s="1"/>
  <c r="N464" i="3"/>
  <c r="O464" i="3" s="1"/>
  <c r="N465" i="3"/>
  <c r="O465" i="3" s="1"/>
  <c r="N466" i="3"/>
  <c r="O466" i="3" s="1"/>
  <c r="N467" i="3"/>
  <c r="O467" i="3" s="1"/>
  <c r="N468" i="3"/>
  <c r="O468" i="3" s="1"/>
  <c r="N469" i="3"/>
  <c r="O469" i="3" s="1"/>
  <c r="N470" i="3"/>
  <c r="O470" i="3" s="1"/>
  <c r="N471" i="3"/>
  <c r="O471" i="3" s="1"/>
  <c r="N472" i="3"/>
  <c r="O472" i="3" s="1"/>
  <c r="N473" i="3"/>
  <c r="O473" i="3" s="1"/>
  <c r="N474" i="3"/>
  <c r="O474" i="3" s="1"/>
  <c r="N475" i="3"/>
  <c r="O475" i="3" s="1"/>
  <c r="N476" i="3"/>
  <c r="O476" i="3" s="1"/>
  <c r="N477" i="3"/>
  <c r="O477" i="3" s="1"/>
  <c r="N478" i="3"/>
  <c r="O478" i="3" s="1"/>
  <c r="N479" i="3"/>
  <c r="O479" i="3" s="1"/>
  <c r="N480" i="3"/>
  <c r="O480" i="3" s="1"/>
  <c r="N481" i="3"/>
  <c r="O481" i="3" s="1"/>
  <c r="N482" i="3"/>
  <c r="O482" i="3" s="1"/>
  <c r="N483" i="3"/>
  <c r="O483" i="3" s="1"/>
  <c r="N484" i="3"/>
  <c r="O484" i="3" s="1"/>
  <c r="N485" i="3"/>
  <c r="O485" i="3" s="1"/>
  <c r="N486" i="3"/>
  <c r="O486" i="3" s="1"/>
  <c r="N487" i="3"/>
  <c r="O487" i="3" s="1"/>
  <c r="N488" i="3"/>
  <c r="O488" i="3" s="1"/>
  <c r="N489" i="3"/>
  <c r="O489" i="3" s="1"/>
  <c r="N490" i="3"/>
  <c r="O490" i="3" s="1"/>
  <c r="N491" i="3"/>
  <c r="O491" i="3" s="1"/>
  <c r="N492" i="3"/>
  <c r="O492" i="3" s="1"/>
  <c r="N493" i="3"/>
  <c r="O493" i="3" s="1"/>
  <c r="N494" i="3"/>
  <c r="O494" i="3" s="1"/>
  <c r="G742" i="3" l="1"/>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2"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L2" i="3" l="1"/>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6" i="3"/>
  <c r="L497" i="3"/>
  <c r="L498" i="3"/>
  <c r="L499" i="3"/>
  <c r="L500" i="3"/>
  <c r="L501" i="3"/>
  <c r="L502" i="3"/>
  <c r="L504" i="3"/>
  <c r="L505" i="3"/>
  <c r="L506" i="3"/>
  <c r="L507" i="3"/>
  <c r="L508" i="3"/>
  <c r="L509" i="3"/>
  <c r="L510" i="3"/>
  <c r="L512" i="3"/>
  <c r="L513" i="3"/>
  <c r="L514" i="3"/>
  <c r="L515" i="3"/>
  <c r="L516" i="3"/>
  <c r="L518" i="3"/>
  <c r="L519" i="3"/>
  <c r="L520" i="3"/>
  <c r="L521" i="3"/>
  <c r="L522" i="3"/>
  <c r="L523" i="3"/>
  <c r="L524" i="3"/>
  <c r="L526" i="3"/>
  <c r="L528" i="3"/>
  <c r="L529" i="3"/>
  <c r="L530" i="3"/>
  <c r="L531" i="3"/>
  <c r="L532" i="3"/>
  <c r="L534" i="3"/>
  <c r="L536" i="3"/>
  <c r="L537" i="3"/>
  <c r="L538" i="3"/>
  <c r="L539" i="3"/>
  <c r="L540" i="3"/>
  <c r="L541" i="3"/>
  <c r="L542" i="3"/>
  <c r="L543" i="3"/>
  <c r="L545" i="3"/>
  <c r="L546" i="3"/>
  <c r="L547" i="3"/>
  <c r="L549" i="3"/>
  <c r="L550" i="3"/>
  <c r="L552" i="3"/>
  <c r="L553" i="3"/>
  <c r="L554" i="3"/>
  <c r="L555" i="3"/>
  <c r="L556" i="3"/>
  <c r="L559" i="3"/>
  <c r="L560" i="3"/>
  <c r="L562" i="3"/>
  <c r="L563" i="3"/>
  <c r="L564" i="3"/>
  <c r="L567" i="3"/>
  <c r="L568" i="3"/>
  <c r="L569" i="3"/>
  <c r="L570" i="3"/>
  <c r="L572" i="3"/>
  <c r="L573" i="3"/>
  <c r="L574" i="3"/>
  <c r="L575" i="3"/>
  <c r="L576" i="3"/>
  <c r="L577" i="3"/>
  <c r="L578" i="3"/>
  <c r="L579" i="3"/>
  <c r="L583" i="3"/>
  <c r="L589" i="3"/>
  <c r="L599" i="3"/>
  <c r="L600" i="3"/>
  <c r="L602" i="3"/>
  <c r="L606" i="3"/>
  <c r="L611" i="3"/>
  <c r="L614" i="3"/>
  <c r="L615" i="3"/>
  <c r="L618" i="3"/>
  <c r="L622" i="3"/>
  <c r="L624" i="3"/>
  <c r="L627" i="3"/>
  <c r="L629" i="3"/>
  <c r="L632" i="3"/>
  <c r="L634" i="3"/>
  <c r="L635" i="3"/>
  <c r="L651" i="3"/>
  <c r="L659" i="3"/>
  <c r="L667" i="3"/>
  <c r="L672" i="3"/>
  <c r="L691" i="3"/>
  <c r="L707" i="3"/>
  <c r="L715" i="3"/>
  <c r="L721" i="3"/>
  <c r="L724" i="3"/>
  <c r="L731" i="3"/>
  <c r="L733" i="3"/>
  <c r="L734" i="3"/>
  <c r="L738" i="3"/>
  <c r="L739" i="3"/>
  <c r="L741" i="3"/>
  <c r="G6" i="7"/>
  <c r="G5" i="7"/>
  <c r="G4" i="7"/>
  <c r="G3" i="7"/>
  <c r="L571" i="3" s="1"/>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2" i="3"/>
  <c r="L699" i="3" l="1"/>
  <c r="L643" i="3"/>
  <c r="L594" i="3"/>
  <c r="L683" i="3"/>
  <c r="L675" i="3"/>
  <c r="N675" i="3" s="1"/>
  <c r="O675" i="3" s="1"/>
  <c r="L586" i="3"/>
  <c r="N586" i="3" s="1"/>
  <c r="O586" i="3" s="1"/>
  <c r="L723" i="3"/>
  <c r="N723" i="3" s="1"/>
  <c r="O723" i="3" s="1"/>
  <c r="L610" i="3"/>
  <c r="N610" i="3" s="1"/>
  <c r="O610" i="3" s="1"/>
  <c r="L714" i="3"/>
  <c r="L682" i="3"/>
  <c r="L650" i="3"/>
  <c r="N650" i="3" s="1"/>
  <c r="O650" i="3" s="1"/>
  <c r="L617" i="3"/>
  <c r="N617" i="3" s="1"/>
  <c r="O617" i="3" s="1"/>
  <c r="L593" i="3"/>
  <c r="N593" i="3" s="1"/>
  <c r="O593" i="3" s="1"/>
  <c r="L561" i="3"/>
  <c r="N561" i="3" s="1"/>
  <c r="O561" i="3" s="1"/>
  <c r="L737" i="3"/>
  <c r="N737" i="3" s="1"/>
  <c r="O737" i="3" s="1"/>
  <c r="L705" i="3"/>
  <c r="N705" i="3" s="1"/>
  <c r="O705" i="3" s="1"/>
  <c r="L689" i="3"/>
  <c r="L673" i="3"/>
  <c r="N673" i="3" s="1"/>
  <c r="O673" i="3" s="1"/>
  <c r="L657" i="3"/>
  <c r="N657" i="3" s="1"/>
  <c r="O657" i="3" s="1"/>
  <c r="L641" i="3"/>
  <c r="N641" i="3" s="1"/>
  <c r="O641" i="3" s="1"/>
  <c r="L608" i="3"/>
  <c r="N608" i="3" s="1"/>
  <c r="O608" i="3" s="1"/>
  <c r="L592" i="3"/>
  <c r="N592" i="3" s="1"/>
  <c r="O592" i="3" s="1"/>
  <c r="L544" i="3"/>
  <c r="N544" i="3" s="1"/>
  <c r="O544" i="3" s="1"/>
  <c r="L736" i="3"/>
  <c r="N736" i="3" s="1"/>
  <c r="O736" i="3" s="1"/>
  <c r="L728" i="3"/>
  <c r="L720" i="3"/>
  <c r="N720" i="3" s="1"/>
  <c r="O720" i="3" s="1"/>
  <c r="L712" i="3"/>
  <c r="N712" i="3" s="1"/>
  <c r="O712" i="3" s="1"/>
  <c r="L704" i="3"/>
  <c r="N704" i="3" s="1"/>
  <c r="O704" i="3" s="1"/>
  <c r="L696" i="3"/>
  <c r="N696" i="3" s="1"/>
  <c r="O696" i="3" s="1"/>
  <c r="L688" i="3"/>
  <c r="N688" i="3" s="1"/>
  <c r="O688" i="3" s="1"/>
  <c r="L680" i="3"/>
  <c r="N680" i="3" s="1"/>
  <c r="O680" i="3" s="1"/>
  <c r="L664" i="3"/>
  <c r="N664" i="3" s="1"/>
  <c r="O664" i="3" s="1"/>
  <c r="L656" i="3"/>
  <c r="L648" i="3"/>
  <c r="L640" i="3"/>
  <c r="N640" i="3" s="1"/>
  <c r="O640" i="3" s="1"/>
  <c r="L623" i="3"/>
  <c r="N623" i="3" s="1"/>
  <c r="O623" i="3" s="1"/>
  <c r="L607" i="3"/>
  <c r="N607" i="3" s="1"/>
  <c r="O607" i="3" s="1"/>
  <c r="L591" i="3"/>
  <c r="N591" i="3" s="1"/>
  <c r="O591" i="3" s="1"/>
  <c r="L551" i="3"/>
  <c r="N551" i="3" s="1"/>
  <c r="O551" i="3" s="1"/>
  <c r="L535" i="3"/>
  <c r="N535" i="3" s="1"/>
  <c r="O535" i="3" s="1"/>
  <c r="L527" i="3"/>
  <c r="L511" i="3"/>
  <c r="N511" i="3" s="1"/>
  <c r="O511" i="3" s="1"/>
  <c r="L503" i="3"/>
  <c r="N503" i="3" s="1"/>
  <c r="O503" i="3" s="1"/>
  <c r="L495" i="3"/>
  <c r="N495" i="3" s="1"/>
  <c r="O495" i="3" s="1"/>
  <c r="L706" i="3"/>
  <c r="N706" i="3" s="1"/>
  <c r="O706" i="3" s="1"/>
  <c r="L674" i="3"/>
  <c r="N674" i="3" s="1"/>
  <c r="O674" i="3" s="1"/>
  <c r="L642" i="3"/>
  <c r="N642" i="3" s="1"/>
  <c r="O642" i="3" s="1"/>
  <c r="L609" i="3"/>
  <c r="N609" i="3" s="1"/>
  <c r="O609" i="3" s="1"/>
  <c r="L729" i="3"/>
  <c r="L713" i="3"/>
  <c r="N713" i="3" s="1"/>
  <c r="O713" i="3" s="1"/>
  <c r="L697" i="3"/>
  <c r="N697" i="3" s="1"/>
  <c r="O697" i="3" s="1"/>
  <c r="L681" i="3"/>
  <c r="N681" i="3" s="1"/>
  <c r="O681" i="3" s="1"/>
  <c r="L665" i="3"/>
  <c r="N665" i="3" s="1"/>
  <c r="O665" i="3" s="1"/>
  <c r="L649" i="3"/>
  <c r="N649" i="3" s="1"/>
  <c r="O649" i="3" s="1"/>
  <c r="L633" i="3"/>
  <c r="N633" i="3" s="1"/>
  <c r="O633" i="3" s="1"/>
  <c r="L616" i="3"/>
  <c r="N616" i="3" s="1"/>
  <c r="O616" i="3" s="1"/>
  <c r="L584" i="3"/>
  <c r="L735" i="3"/>
  <c r="L727" i="3"/>
  <c r="N727" i="3" s="1"/>
  <c r="O727" i="3" s="1"/>
  <c r="L719" i="3"/>
  <c r="N719" i="3" s="1"/>
  <c r="O719" i="3" s="1"/>
  <c r="L711" i="3"/>
  <c r="N711" i="3" s="1"/>
  <c r="O711" i="3" s="1"/>
  <c r="L703" i="3"/>
  <c r="N703" i="3" s="1"/>
  <c r="O703" i="3" s="1"/>
  <c r="L695" i="3"/>
  <c r="N695" i="3" s="1"/>
  <c r="O695" i="3" s="1"/>
  <c r="L687" i="3"/>
  <c r="N687" i="3" s="1"/>
  <c r="O687" i="3" s="1"/>
  <c r="L679" i="3"/>
  <c r="L671" i="3"/>
  <c r="N671" i="3" s="1"/>
  <c r="O671" i="3" s="1"/>
  <c r="L663" i="3"/>
  <c r="N663" i="3" s="1"/>
  <c r="O663" i="3" s="1"/>
  <c r="L655" i="3"/>
  <c r="N655" i="3" s="1"/>
  <c r="O655" i="3" s="1"/>
  <c r="L647" i="3"/>
  <c r="N647" i="3" s="1"/>
  <c r="O647" i="3" s="1"/>
  <c r="L639" i="3"/>
  <c r="N639" i="3" s="1"/>
  <c r="O639" i="3" s="1"/>
  <c r="L631" i="3"/>
  <c r="N631" i="3" s="1"/>
  <c r="O631" i="3" s="1"/>
  <c r="L598" i="3"/>
  <c r="N598" i="3" s="1"/>
  <c r="O598" i="3" s="1"/>
  <c r="L590" i="3"/>
  <c r="L582" i="3"/>
  <c r="N582" i="3" s="1"/>
  <c r="O582" i="3" s="1"/>
  <c r="L566" i="3"/>
  <c r="N566" i="3" s="1"/>
  <c r="O566" i="3" s="1"/>
  <c r="L558" i="3"/>
  <c r="N558" i="3" s="1"/>
  <c r="O558" i="3" s="1"/>
  <c r="L730" i="3"/>
  <c r="N730" i="3" s="1"/>
  <c r="O730" i="3" s="1"/>
  <c r="L690" i="3"/>
  <c r="N690" i="3" s="1"/>
  <c r="O690" i="3" s="1"/>
  <c r="L658" i="3"/>
  <c r="N658" i="3" s="1"/>
  <c r="O658" i="3" s="1"/>
  <c r="L625" i="3"/>
  <c r="N625" i="3" s="1"/>
  <c r="O625" i="3" s="1"/>
  <c r="L601" i="3"/>
  <c r="L726" i="3"/>
  <c r="L718" i="3"/>
  <c r="N718" i="3" s="1"/>
  <c r="O718" i="3" s="1"/>
  <c r="L702" i="3"/>
  <c r="N702" i="3" s="1"/>
  <c r="O702" i="3" s="1"/>
  <c r="L686" i="3"/>
  <c r="N686" i="3" s="1"/>
  <c r="O686" i="3" s="1"/>
  <c r="L670" i="3"/>
  <c r="N670" i="3" s="1"/>
  <c r="O670" i="3" s="1"/>
  <c r="L654" i="3"/>
  <c r="N654" i="3" s="1"/>
  <c r="O654" i="3" s="1"/>
  <c r="L638" i="3"/>
  <c r="N638" i="3" s="1"/>
  <c r="O638" i="3" s="1"/>
  <c r="L621" i="3"/>
  <c r="L605" i="3"/>
  <c r="N605" i="3" s="1"/>
  <c r="O605" i="3" s="1"/>
  <c r="L557" i="3"/>
  <c r="N557" i="3" s="1"/>
  <c r="O557" i="3" s="1"/>
  <c r="L525" i="3"/>
  <c r="N525" i="3" s="1"/>
  <c r="O525" i="3" s="1"/>
  <c r="L725" i="3"/>
  <c r="N725" i="3" s="1"/>
  <c r="O725" i="3" s="1"/>
  <c r="L717" i="3"/>
  <c r="N717" i="3" s="1"/>
  <c r="O717" i="3" s="1"/>
  <c r="L709" i="3"/>
  <c r="N709" i="3" s="1"/>
  <c r="O709" i="3" s="1"/>
  <c r="L701" i="3"/>
  <c r="N701" i="3" s="1"/>
  <c r="O701" i="3" s="1"/>
  <c r="L693" i="3"/>
  <c r="L685" i="3"/>
  <c r="L677" i="3"/>
  <c r="N677" i="3" s="1"/>
  <c r="O677" i="3" s="1"/>
  <c r="L669" i="3"/>
  <c r="N669" i="3" s="1"/>
  <c r="O669" i="3" s="1"/>
  <c r="L661" i="3"/>
  <c r="N661" i="3" s="1"/>
  <c r="O661" i="3" s="1"/>
  <c r="L653" i="3"/>
  <c r="N653" i="3" s="1"/>
  <c r="O653" i="3" s="1"/>
  <c r="L645" i="3"/>
  <c r="N645" i="3" s="1"/>
  <c r="O645" i="3" s="1"/>
  <c r="L637" i="3"/>
  <c r="N637" i="3" s="1"/>
  <c r="O637" i="3" s="1"/>
  <c r="L620" i="3"/>
  <c r="L612" i="3"/>
  <c r="L604" i="3"/>
  <c r="N604" i="3" s="1"/>
  <c r="O604" i="3" s="1"/>
  <c r="L596" i="3"/>
  <c r="N596" i="3" s="1"/>
  <c r="O596" i="3" s="1"/>
  <c r="L588" i="3"/>
  <c r="N588" i="3" s="1"/>
  <c r="O588" i="3" s="1"/>
  <c r="L580" i="3"/>
  <c r="N580" i="3" s="1"/>
  <c r="O580" i="3" s="1"/>
  <c r="L548" i="3"/>
  <c r="N548" i="3" s="1"/>
  <c r="O548" i="3" s="1"/>
  <c r="L722" i="3"/>
  <c r="N722" i="3" s="1"/>
  <c r="O722" i="3" s="1"/>
  <c r="L698" i="3"/>
  <c r="L666" i="3"/>
  <c r="L585" i="3"/>
  <c r="N585" i="3" s="1"/>
  <c r="O585" i="3" s="1"/>
  <c r="L742" i="3"/>
  <c r="N742" i="3" s="1"/>
  <c r="O742" i="3" s="1"/>
  <c r="L710" i="3"/>
  <c r="N710" i="3" s="1"/>
  <c r="O710" i="3" s="1"/>
  <c r="L694" i="3"/>
  <c r="N694" i="3" s="1"/>
  <c r="O694" i="3" s="1"/>
  <c r="L678" i="3"/>
  <c r="N678" i="3" s="1"/>
  <c r="O678" i="3" s="1"/>
  <c r="L662" i="3"/>
  <c r="N662" i="3" s="1"/>
  <c r="O662" i="3" s="1"/>
  <c r="L646" i="3"/>
  <c r="L630" i="3"/>
  <c r="N630" i="3" s="1"/>
  <c r="O630" i="3" s="1"/>
  <c r="L613" i="3"/>
  <c r="N613" i="3" s="1"/>
  <c r="O613" i="3" s="1"/>
  <c r="L597" i="3"/>
  <c r="N597" i="3" s="1"/>
  <c r="O597" i="3" s="1"/>
  <c r="L581" i="3"/>
  <c r="N581" i="3" s="1"/>
  <c r="O581" i="3" s="1"/>
  <c r="L565" i="3"/>
  <c r="N565" i="3" s="1"/>
  <c r="O565" i="3" s="1"/>
  <c r="L533" i="3"/>
  <c r="N533" i="3" s="1"/>
  <c r="O533" i="3" s="1"/>
  <c r="L517" i="3"/>
  <c r="N517" i="3" s="1"/>
  <c r="O517" i="3" s="1"/>
  <c r="L740" i="3"/>
  <c r="L732" i="3"/>
  <c r="L716" i="3"/>
  <c r="N716" i="3" s="1"/>
  <c r="O716" i="3" s="1"/>
  <c r="L708" i="3"/>
  <c r="N708" i="3" s="1"/>
  <c r="O708" i="3" s="1"/>
  <c r="L700" i="3"/>
  <c r="N700" i="3" s="1"/>
  <c r="O700" i="3" s="1"/>
  <c r="L692" i="3"/>
  <c r="N692" i="3" s="1"/>
  <c r="O692" i="3" s="1"/>
  <c r="L684" i="3"/>
  <c r="N684" i="3" s="1"/>
  <c r="O684" i="3" s="1"/>
  <c r="L676" i="3"/>
  <c r="N676" i="3" s="1"/>
  <c r="O676" i="3" s="1"/>
  <c r="L668" i="3"/>
  <c r="L660" i="3"/>
  <c r="N660" i="3" s="1"/>
  <c r="O660" i="3" s="1"/>
  <c r="L652" i="3"/>
  <c r="N652" i="3" s="1"/>
  <c r="O652" i="3" s="1"/>
  <c r="L644" i="3"/>
  <c r="N644" i="3" s="1"/>
  <c r="O644" i="3" s="1"/>
  <c r="L636" i="3"/>
  <c r="N636" i="3" s="1"/>
  <c r="O636" i="3" s="1"/>
  <c r="L628" i="3"/>
  <c r="N628" i="3" s="1"/>
  <c r="O628" i="3" s="1"/>
  <c r="L619" i="3"/>
  <c r="N619" i="3" s="1"/>
  <c r="O619" i="3" s="1"/>
  <c r="L603" i="3"/>
  <c r="N603" i="3" s="1"/>
  <c r="O603" i="3" s="1"/>
  <c r="L595" i="3"/>
  <c r="L587" i="3"/>
  <c r="N587" i="3" s="1"/>
  <c r="O587" i="3" s="1"/>
  <c r="N738" i="3"/>
  <c r="O738" i="3" s="1"/>
  <c r="N714" i="3"/>
  <c r="O714" i="3" s="1"/>
  <c r="N698" i="3"/>
  <c r="O698" i="3" s="1"/>
  <c r="N682" i="3"/>
  <c r="O682" i="3" s="1"/>
  <c r="N666" i="3"/>
  <c r="O666" i="3" s="1"/>
  <c r="N729" i="3"/>
  <c r="O729" i="3" s="1"/>
  <c r="N624" i="3"/>
  <c r="O624" i="3" s="1"/>
  <c r="N600" i="3"/>
  <c r="O600" i="3" s="1"/>
  <c r="N584" i="3"/>
  <c r="O584" i="3" s="1"/>
  <c r="N576" i="3"/>
  <c r="O576" i="3" s="1"/>
  <c r="N568" i="3"/>
  <c r="O568" i="3" s="1"/>
  <c r="N560" i="3"/>
  <c r="O560" i="3" s="1"/>
  <c r="N552" i="3"/>
  <c r="O552" i="3" s="1"/>
  <c r="N536" i="3"/>
  <c r="O536" i="3" s="1"/>
  <c r="N528" i="3"/>
  <c r="O528" i="3" s="1"/>
  <c r="N520" i="3"/>
  <c r="O520" i="3" s="1"/>
  <c r="N512" i="3"/>
  <c r="O512" i="3" s="1"/>
  <c r="N504" i="3"/>
  <c r="O504" i="3" s="1"/>
  <c r="N496" i="3"/>
  <c r="O496" i="3" s="1"/>
  <c r="N721" i="3"/>
  <c r="O721" i="3" s="1"/>
  <c r="N689" i="3"/>
  <c r="O689" i="3" s="1"/>
  <c r="N735" i="3"/>
  <c r="O735" i="3" s="1"/>
  <c r="N589" i="3"/>
  <c r="O589" i="3" s="1"/>
  <c r="N573" i="3"/>
  <c r="O573" i="3" s="1"/>
  <c r="N549" i="3"/>
  <c r="O549" i="3" s="1"/>
  <c r="N541" i="3"/>
  <c r="O541" i="3" s="1"/>
  <c r="N509" i="3"/>
  <c r="O509" i="3" s="1"/>
  <c r="N501" i="3"/>
  <c r="O501" i="3" s="1"/>
  <c r="N679" i="3"/>
  <c r="O679" i="3" s="1"/>
  <c r="N621" i="3"/>
  <c r="O621" i="3" s="1"/>
  <c r="N734" i="3"/>
  <c r="O734" i="3" s="1"/>
  <c r="N726" i="3"/>
  <c r="O726" i="3" s="1"/>
  <c r="N733" i="3"/>
  <c r="O733" i="3" s="1"/>
  <c r="N693" i="3"/>
  <c r="O693" i="3" s="1"/>
  <c r="N571" i="3"/>
  <c r="O571" i="3" s="1"/>
  <c r="N555" i="3"/>
  <c r="O555" i="3" s="1"/>
  <c r="N547" i="3"/>
  <c r="O547" i="3" s="1"/>
  <c r="N539" i="3"/>
  <c r="O539" i="3" s="1"/>
  <c r="N531" i="3"/>
  <c r="O531" i="3" s="1"/>
  <c r="N523" i="3"/>
  <c r="O523" i="3" s="1"/>
  <c r="N515" i="3"/>
  <c r="O515" i="3" s="1"/>
  <c r="N507" i="3"/>
  <c r="O507" i="3" s="1"/>
  <c r="N499" i="3"/>
  <c r="O499" i="3" s="1"/>
  <c r="N741" i="3"/>
  <c r="O741" i="3" s="1"/>
  <c r="N685" i="3"/>
  <c r="O685" i="3" s="1"/>
  <c r="N611" i="3"/>
  <c r="O611" i="3" s="1"/>
  <c r="N595" i="3"/>
  <c r="O595" i="3" s="1"/>
  <c r="N579" i="3"/>
  <c r="O579" i="3" s="1"/>
  <c r="N563" i="3"/>
  <c r="O563" i="3" s="1"/>
  <c r="N646" i="3"/>
  <c r="O646" i="3" s="1"/>
  <c r="N629" i="3"/>
  <c r="O629" i="3" s="1"/>
  <c r="N620" i="3"/>
  <c r="O620" i="3" s="1"/>
  <c r="N612" i="3"/>
  <c r="O612" i="3" s="1"/>
  <c r="N572" i="3"/>
  <c r="O572" i="3" s="1"/>
  <c r="N564" i="3"/>
  <c r="O564" i="3" s="1"/>
  <c r="N556" i="3"/>
  <c r="O556" i="3" s="1"/>
  <c r="N540" i="3"/>
  <c r="O540" i="3" s="1"/>
  <c r="N532" i="3"/>
  <c r="O532" i="3" s="1"/>
  <c r="N524" i="3"/>
  <c r="O524" i="3" s="1"/>
  <c r="N516" i="3"/>
  <c r="O516" i="3" s="1"/>
  <c r="N508" i="3"/>
  <c r="O508" i="3" s="1"/>
  <c r="N500" i="3"/>
  <c r="O500" i="3" s="1"/>
  <c r="N632" i="3"/>
  <c r="O632" i="3" s="1"/>
  <c r="N615" i="3"/>
  <c r="O615" i="3" s="1"/>
  <c r="N599" i="3"/>
  <c r="O599" i="3" s="1"/>
  <c r="N583" i="3"/>
  <c r="O583" i="3" s="1"/>
  <c r="N575" i="3"/>
  <c r="O575" i="3" s="1"/>
  <c r="N567" i="3"/>
  <c r="O567" i="3" s="1"/>
  <c r="N559" i="3"/>
  <c r="O559" i="3" s="1"/>
  <c r="N543" i="3"/>
  <c r="O543" i="3" s="1"/>
  <c r="N527" i="3"/>
  <c r="O527" i="3" s="1"/>
  <c r="N519" i="3"/>
  <c r="O519" i="3" s="1"/>
  <c r="N728" i="3"/>
  <c r="O728" i="3" s="1"/>
  <c r="N672" i="3"/>
  <c r="O672" i="3" s="1"/>
  <c r="N656" i="3"/>
  <c r="O656" i="3" s="1"/>
  <c r="N648" i="3"/>
  <c r="O648" i="3" s="1"/>
  <c r="N622" i="3"/>
  <c r="O622" i="3" s="1"/>
  <c r="N614" i="3"/>
  <c r="O614" i="3" s="1"/>
  <c r="N606" i="3"/>
  <c r="O606" i="3" s="1"/>
  <c r="N590" i="3"/>
  <c r="O590" i="3" s="1"/>
  <c r="N574" i="3"/>
  <c r="O574" i="3" s="1"/>
  <c r="N550" i="3"/>
  <c r="O550" i="3" s="1"/>
  <c r="N542" i="3"/>
  <c r="O542" i="3" s="1"/>
  <c r="N534" i="3"/>
  <c r="O534" i="3" s="1"/>
  <c r="N526" i="3"/>
  <c r="O526" i="3" s="1"/>
  <c r="N518" i="3"/>
  <c r="O518" i="3" s="1"/>
  <c r="N510" i="3"/>
  <c r="O510" i="3" s="1"/>
  <c r="N502" i="3"/>
  <c r="O502" i="3" s="1"/>
  <c r="N740" i="3"/>
  <c r="O740" i="3" s="1"/>
  <c r="N724" i="3"/>
  <c r="O724" i="3" s="1"/>
  <c r="N668" i="3"/>
  <c r="O668" i="3" s="1"/>
  <c r="N635" i="3"/>
  <c r="O635" i="3" s="1"/>
  <c r="N627" i="3"/>
  <c r="O627" i="3" s="1"/>
  <c r="N618" i="3"/>
  <c r="O618" i="3" s="1"/>
  <c r="N602" i="3"/>
  <c r="O602" i="3" s="1"/>
  <c r="N594" i="3"/>
  <c r="O594" i="3" s="1"/>
  <c r="N578" i="3"/>
  <c r="O578" i="3" s="1"/>
  <c r="N570" i="3"/>
  <c r="O570" i="3" s="1"/>
  <c r="N562" i="3"/>
  <c r="O562" i="3" s="1"/>
  <c r="N554" i="3"/>
  <c r="O554" i="3" s="1"/>
  <c r="N546" i="3"/>
  <c r="O546" i="3" s="1"/>
  <c r="N538" i="3"/>
  <c r="O538" i="3" s="1"/>
  <c r="N530" i="3"/>
  <c r="O530" i="3" s="1"/>
  <c r="N522" i="3"/>
  <c r="O522" i="3" s="1"/>
  <c r="N514" i="3"/>
  <c r="O514" i="3" s="1"/>
  <c r="N506" i="3"/>
  <c r="O506" i="3" s="1"/>
  <c r="N498" i="3"/>
  <c r="O498" i="3" s="1"/>
  <c r="N732" i="3"/>
  <c r="O732" i="3" s="1"/>
  <c r="N739" i="3"/>
  <c r="O739" i="3" s="1"/>
  <c r="N731" i="3"/>
  <c r="O731" i="3" s="1"/>
  <c r="N715" i="3"/>
  <c r="O715" i="3" s="1"/>
  <c r="N707" i="3"/>
  <c r="O707" i="3" s="1"/>
  <c r="N699" i="3"/>
  <c r="O699" i="3" s="1"/>
  <c r="N691" i="3"/>
  <c r="O691" i="3" s="1"/>
  <c r="N683" i="3"/>
  <c r="O683" i="3" s="1"/>
  <c r="N667" i="3"/>
  <c r="O667" i="3" s="1"/>
  <c r="N659" i="3"/>
  <c r="O659" i="3" s="1"/>
  <c r="N651" i="3"/>
  <c r="O651" i="3" s="1"/>
  <c r="N643" i="3"/>
  <c r="O643" i="3" s="1"/>
  <c r="N634" i="3"/>
  <c r="O634" i="3" s="1"/>
  <c r="N601" i="3"/>
  <c r="O601" i="3" s="1"/>
  <c r="N577" i="3"/>
  <c r="O577" i="3" s="1"/>
  <c r="N569" i="3"/>
  <c r="O569" i="3" s="1"/>
  <c r="N553" i="3"/>
  <c r="O553" i="3" s="1"/>
  <c r="N545" i="3"/>
  <c r="O545" i="3" s="1"/>
  <c r="N537" i="3"/>
  <c r="O537" i="3" s="1"/>
  <c r="N529" i="3"/>
  <c r="O529" i="3" s="1"/>
  <c r="N521" i="3"/>
  <c r="O521" i="3" s="1"/>
  <c r="N513" i="3"/>
  <c r="O513" i="3" s="1"/>
  <c r="N505" i="3"/>
  <c r="O505" i="3" s="1"/>
  <c r="N497" i="3"/>
  <c r="O497" i="3" s="1"/>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FY16 Count of UNPL Safety WO!$A$1:$C$748" type="102" refreshedVersion="5" minRefreshableVersion="5">
    <extLst>
      <ext xmlns:x15="http://schemas.microsoft.com/office/spreadsheetml/2010/11/main" uri="{DE250136-89BD-433C-8126-D09CA5730AF9}">
        <x15:connection id="Range-5590c6aa-c9bb-4f8a-869b-18124672a770" autoDelete="1">
          <x15:rangePr sourceName="_xlcn.WorksheetConnection_FY16CountofUNPLSafetyWOA1C7481"/>
        </x15:connection>
      </ext>
    </extLst>
  </connection>
  <connection id="3" name="WorksheetConnection_Performance Draft.xlsx!Table1" type="102" refreshedVersion="5" minRefreshableVersion="5">
    <extLst>
      <ext xmlns:x15="http://schemas.microsoft.com/office/spreadsheetml/2010/11/main" uri="{DE250136-89BD-433C-8126-D09CA5730AF9}">
        <x15:connection id="Table1-bc0472b3-6182-487f-9426-f6e610701083" autoDelete="1">
          <x15:rangePr sourceName="_xlcn.WorksheetConnection_PerformanceDraft.xlsxTable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Table1].[FY].&amp;[FY16]}"/>
    <s v="{[Table1].[Status].&amp;[Active]}"/>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<sst xmlns="http://schemas.openxmlformats.org/spreadsheetml/2006/main" count="2808" uniqueCount="136">
  <si>
    <t>Max</t>
  </si>
  <si>
    <t>Avg</t>
  </si>
  <si>
    <t>FY</t>
  </si>
  <si>
    <t>BRAKE SYSTEM (RS)</t>
  </si>
  <si>
    <t>TIRES (RS)</t>
  </si>
  <si>
    <t>FUEL SYSTEM (RS,FC)</t>
  </si>
  <si>
    <t>STEERING (RS)</t>
  </si>
  <si>
    <t>REAR WHEEL AXLE ASSEMBLY (RS)</t>
  </si>
  <si>
    <t>FIRE SUPRESSION (RS)</t>
  </si>
  <si>
    <t>DRIVE SHAFT (RS)</t>
  </si>
  <si>
    <t>Bus</t>
  </si>
  <si>
    <t>FY14</t>
  </si>
  <si>
    <t>FY15</t>
  </si>
  <si>
    <t>FY16</t>
  </si>
  <si>
    <t>Total</t>
  </si>
  <si>
    <t>AIR SYSTEM (RS)</t>
  </si>
  <si>
    <t>Min</t>
  </si>
  <si>
    <t>Grand Total</t>
  </si>
  <si>
    <t>Safety Rating</t>
  </si>
  <si>
    <t>Safety Scale</t>
  </si>
  <si>
    <t>ULB</t>
  </si>
  <si>
    <t>EGI</t>
  </si>
  <si>
    <t>1200S</t>
  </si>
  <si>
    <t>1300S</t>
  </si>
  <si>
    <t>2000S</t>
  </si>
  <si>
    <t>2200S</t>
  </si>
  <si>
    <t>2300S</t>
  </si>
  <si>
    <t>2400S</t>
  </si>
  <si>
    <t>2500S</t>
  </si>
  <si>
    <t>2700S</t>
  </si>
  <si>
    <t>2900S</t>
  </si>
  <si>
    <t>9700S</t>
  </si>
  <si>
    <t>9800S</t>
  </si>
  <si>
    <t>1500S</t>
  </si>
  <si>
    <t>1500SA</t>
  </si>
  <si>
    <t>Reliability</t>
  </si>
  <si>
    <t>Hi-Risk WO</t>
  </si>
  <si>
    <t>MDBF</t>
  </si>
  <si>
    <t>Criteria</t>
  </si>
  <si>
    <t>Weight</t>
  </si>
  <si>
    <t>Reliability Rating</t>
  </si>
  <si>
    <t>ULB Rating</t>
  </si>
  <si>
    <t>1</t>
  </si>
  <si>
    <t>2</t>
  </si>
  <si>
    <t>3</t>
  </si>
  <si>
    <t>4</t>
  </si>
  <si>
    <t>5</t>
  </si>
  <si>
    <t xml:space="preserve"> </t>
  </si>
  <si>
    <t>Safety</t>
  </si>
  <si>
    <t>Length</t>
  </si>
  <si>
    <t>40 ft</t>
  </si>
  <si>
    <t>60 ft</t>
  </si>
  <si>
    <t>CNG</t>
  </si>
  <si>
    <t>Diesel</t>
  </si>
  <si>
    <t>Hybrid</t>
  </si>
  <si>
    <t>Type</t>
  </si>
  <si>
    <t>Miles</t>
  </si>
  <si>
    <t>Priority Rating</t>
  </si>
  <si>
    <t>Priority</t>
  </si>
  <si>
    <t>Priority Group</t>
  </si>
  <si>
    <t>Diesel Total</t>
  </si>
  <si>
    <t>Hybrid Total</t>
  </si>
  <si>
    <t>CNG Total</t>
  </si>
  <si>
    <t>#</t>
  </si>
  <si>
    <t>Component Descriptions</t>
  </si>
  <si>
    <t>WO</t>
  </si>
  <si>
    <t>FY16 Stats</t>
  </si>
  <si>
    <t>YoY by EGI</t>
  </si>
  <si>
    <t>YoY by Type</t>
  </si>
  <si>
    <t>Score</t>
  </si>
  <si>
    <t>Default ULB (in years)</t>
  </si>
  <si>
    <t>AB</t>
  </si>
  <si>
    <t>Articulated bus</t>
  </si>
  <si>
    <t>AO</t>
  </si>
  <si>
    <t>Automobile</t>
  </si>
  <si>
    <t>BR</t>
  </si>
  <si>
    <t>BU</t>
  </si>
  <si>
    <t>CU</t>
  </si>
  <si>
    <t>Cutaway bus</t>
  </si>
  <si>
    <t>DB</t>
  </si>
  <si>
    <t>Double decked bus</t>
  </si>
  <si>
    <t>MV</t>
  </si>
  <si>
    <t>Minivan</t>
  </si>
  <si>
    <t>SB</t>
  </si>
  <si>
    <t>School bus</t>
  </si>
  <si>
    <t>Steel wheel vehicles</t>
  </si>
  <si>
    <t>SV</t>
  </si>
  <si>
    <t>Sport utility vehicle</t>
  </si>
  <si>
    <t>VN</t>
  </si>
  <si>
    <t>Van</t>
  </si>
  <si>
    <t>Asset Type</t>
  </si>
  <si>
    <t>Rolling Stock</t>
  </si>
  <si>
    <t>Equipment</t>
  </si>
  <si>
    <t>Trucks and Other rubber tire vehicles</t>
  </si>
  <si>
    <t>OR</t>
  </si>
  <si>
    <t>Other</t>
  </si>
  <si>
    <t>Facility</t>
  </si>
  <si>
    <t>Passenger/Parking Facilities</t>
  </si>
  <si>
    <t>Met or Exceed ULB</t>
  </si>
  <si>
    <t>Measure</t>
  </si>
  <si>
    <t>Rated 3 or below</t>
  </si>
  <si>
    <t>Asset Code</t>
  </si>
  <si>
    <t>Asset Description</t>
  </si>
  <si>
    <t>Comments</t>
  </si>
  <si>
    <t>WHEELCHAIR RESTRAINT, (RS)</t>
  </si>
  <si>
    <t>Status</t>
  </si>
  <si>
    <t>Active</t>
  </si>
  <si>
    <t>Contingency</t>
  </si>
  <si>
    <t>Performance</t>
  </si>
  <si>
    <t>-</t>
  </si>
  <si>
    <t>Vehicles to be replaces within 1 yr</t>
  </si>
  <si>
    <t>Vehicles to be replaced within 3 yrs</t>
  </si>
  <si>
    <t>FRONT AXLE AND SUSPENSION (RS)</t>
  </si>
  <si>
    <t>CENTER AXLE AND JOINT ASSEMBLY (RS)</t>
  </si>
  <si>
    <t>Over-the-road coach (Charter)</t>
  </si>
  <si>
    <t>Vehicles to be replaces 5 + yrs</t>
  </si>
  <si>
    <t>Reliability Scale</t>
  </si>
  <si>
    <t>Scale</t>
  </si>
  <si>
    <t>Low (0-29)</t>
  </si>
  <si>
    <t>High (35-50)</t>
  </si>
  <si>
    <t>Med (30-34)</t>
  </si>
  <si>
    <t>All Articulated buses are replaced in the same year and should not exceed the grant life cycle of 12 yrs.</t>
  </si>
  <si>
    <t>N/A</t>
  </si>
  <si>
    <t>LBT is maintaining several older diesel vehicles due to poor performance from its existing hybrid fleet.</t>
  </si>
  <si>
    <t xml:space="preserve">Based on 2013 condition assessment by Jorgensen Associates. </t>
  </si>
  <si>
    <t>DAL fleet are projected  to be replaced every 3-5 years.</t>
  </si>
  <si>
    <t>FB</t>
  </si>
  <si>
    <t>Ferryboat</t>
  </si>
  <si>
    <t>Admin/Maint Facilities</t>
  </si>
  <si>
    <t>Road legal vehicles to exceed an age of 8 years ULB</t>
  </si>
  <si>
    <t>Fleet Pctg</t>
  </si>
  <si>
    <t>Fleet Count</t>
  </si>
  <si>
    <t>14/60</t>
  </si>
  <si>
    <t>LBT has one Charter bus that has approximately 105,000 miles over an 18 year period. It will take approximately 60 years to reach its expected 350k miles.</t>
  </si>
  <si>
    <t>Age (yrs)</t>
  </si>
  <si>
    <t>Age (Yrs)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</si>
</sst>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164" fontId="0" fillId="0" borderId="0" xfId="1" applyNumberFormat="1" applyFont="1"/>
    <xf numFmtId="9" fontId="0" fillId="0" borderId="0" xfId="0" applyNumberFormat="1"/>
    <xf numFmtId="0" fontId="0" fillId="0" borderId="0" xfId="0" applyAlignment="1">
      <alignment horizontal="left"/>
    </xf>
    <xf numFmtId="0" fontId="0" fillId="0" borderId="0" xfId="0" pivotButton="1"/>
    <xf numFmtId="0" fontId="0" fillId="0" borderId="0" xfId="0" applyNumberFormat="1"/>
    <xf numFmtId="3" fontId="0" fillId="0" borderId="0" xfId="0" applyNumberFormat="1"/>
    <xf numFmtId="0" fontId="0" fillId="0" borderId="0" xfId="0" applyAlignment="1">
      <alignment horizontal="right"/>
    </xf>
    <xf numFmtId="0" fontId="0" fillId="0" borderId="0" xfId="0" applyAlignment="1">
      <alignment horizontal="left" indent="1"/>
    </xf>
    <xf numFmtId="164" fontId="0" fillId="0" borderId="0" xfId="1" applyNumberFormat="1" applyFont="1" applyAlignment="1">
      <alignment horizontal="left"/>
    </xf>
    <xf numFmtId="1" fontId="0" fillId="0" borderId="0" xfId="0" applyNumberFormat="1"/>
    <xf numFmtId="0" fontId="0" fillId="0" borderId="0" xfId="0" applyAlignment="1">
      <alignment horizontal="left" indent="2"/>
    </xf>
    <xf numFmtId="0" fontId="0" fillId="0" borderId="0" xfId="0" applyAlignment="1">
      <alignment horizontal="righ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top" wrapText="1"/>
    </xf>
    <xf numFmtId="164" fontId="0" fillId="0" borderId="0" xfId="1" applyNumberFormat="1" applyFont="1" applyAlignment="1">
      <alignment horizontal="right"/>
    </xf>
    <xf numFmtId="0" fontId="0" fillId="0" borderId="0" xfId="0" applyNumberFormat="1" applyAlignment="1">
      <alignment horizontal="right"/>
    </xf>
    <xf numFmtId="165" fontId="0" fillId="0" borderId="0" xfId="0" applyNumberFormat="1"/>
    <xf numFmtId="0" fontId="0" fillId="0" borderId="0" xfId="0" applyAlignment="1">
      <alignment wrapText="1"/>
    </xf>
    <xf numFmtId="0" fontId="0" fillId="0" borderId="0" xfId="0" applyAlignment="1">
      <alignment vertical="top"/>
    </xf>
    <xf numFmtId="9" fontId="0" fillId="0" borderId="0" xfId="0" applyNumberFormat="1" applyAlignment="1">
      <alignment horizontal="right" vertical="top"/>
    </xf>
    <xf numFmtId="0" fontId="0" fillId="0" borderId="0" xfId="0" applyAlignment="1">
      <alignment horizontal="right" vertical="top"/>
    </xf>
    <xf numFmtId="0" fontId="0" fillId="0" borderId="0" xfId="0" applyNumberFormat="1" applyAlignment="1">
      <alignment vertical="top" wrapText="1"/>
    </xf>
    <xf numFmtId="0" fontId="0" fillId="0" borderId="0" xfId="0" applyNumberFormat="1" applyAlignment="1">
      <alignment horizontal="left"/>
    </xf>
  </cellXfs>
  <cellStyles count="2">
    <cellStyle name="Comma" xfId="1" builtinId="3"/>
    <cellStyle name="Normal" xfId="0" builtinId="0"/>
  </cellStyles>
  <dxfs count="67">
    <dxf>
      <numFmt numFmtId="0" formatCode="General"/>
    </dxf>
    <dxf>
      <numFmt numFmtId="0" formatCode="General"/>
      <alignment horizontal="right" textRotation="0" indent="0" justifyLastLine="0" shrinkToFit="0" readingOrder="0"/>
    </dxf>
    <dxf>
      <numFmt numFmtId="0" formatCode="General"/>
      <alignment horizontal="right" textRotation="0" indent="0" justifyLastLine="0" shrinkToFit="0" readingOrder="0"/>
    </dxf>
    <dxf>
      <numFmt numFmtId="0" formatCode="General"/>
      <alignment horizontal="right" textRotation="0" indent="0" justifyLastLine="0" shrinkToFit="0" readingOrder="0"/>
    </dxf>
    <dxf>
      <numFmt numFmtId="0" formatCode="General"/>
      <alignment horizontal="right" textRotation="0" indent="0" justifyLastLine="0" shrinkToFit="0" readingOrder="0"/>
    </dxf>
    <dxf>
      <numFmt numFmtId="164" formatCode="_(* #,##0_);_(* \(#,##0\);_(* &quot;-&quot;??_);_(@_)"/>
      <alignment horizontal="right" textRotation="0" indent="0" justifyLastLine="0" shrinkToFit="0" readingOrder="0"/>
    </dxf>
    <dxf>
      <numFmt numFmtId="164" formatCode="_(* #,##0_);_(* \(#,##0\);_(* &quot;-&quot;??_);_(@_)"/>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alignment vertical="top"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general" vertical="top" textRotation="0" wrapText="1" indent="0" justifyLastLine="0" shrinkToFit="0" readingOrder="0"/>
    </dxf>
    <dxf>
      <numFmt numFmtId="13" formatCode="0%"/>
      <alignment horizontal="right" vertical="top" textRotation="0" wrapText="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wrapText="1" indent="0" justifyLastLine="0" shrinkToFit="0" readingOrder="0"/>
    </dxf>
    <dxf>
      <numFmt numFmtId="13" formatCode="0%"/>
    </dxf>
    <dxf>
      <alignment horizontal="right" readingOrder="0"/>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horizontal="right" readingOrder="0"/>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horizontal="right" readingOrder="0"/>
    </dxf>
    <dxf>
      <numFmt numFmtId="13" formatCode="0%"/>
    </dxf>
    <dxf>
      <alignment horizontal="right" readingOrder="0"/>
    </dxf>
    <dxf>
      <numFmt numFmtId="3" formatCode="#,##0"/>
    </dxf>
    <dxf>
      <alignment horizontal="right" readingOrder="0"/>
    </dxf>
    <dxf>
      <numFmt numFmtId="3" formatCode="#,##0"/>
    </dxf>
    <dxf>
      <numFmt numFmtId="1" formatCode="0"/>
    </dxf>
    <dxf>
      <alignment horizontal="right" readingOrder="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pivotCacheDefinition" Target="pivotCache/pivotCacheDefinition10.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pivotCacheDefinition" Target="pivotCache/pivotCacheDefinition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connections" Target="connection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theme" Target="theme/theme1.xml"/><Relationship Id="rId27" Type="http://schemas.openxmlformats.org/officeDocument/2006/relationships/powerPivotData" Target="model/item.data"/></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48</xdr:row>
      <xdr:rowOff>0</xdr:rowOff>
    </xdr:from>
    <xdr:ext cx="6400800" cy="17154525"/>
    <xdr:sp macro="" textlink="">
      <xdr:nvSpPr>
        <xdr:cNvPr id="2" name="TextBox 1"/>
        <xdr:cNvSpPr txBox="1"/>
      </xdr:nvSpPr>
      <xdr:spPr>
        <a:xfrm>
          <a:off x="0" y="9144000"/>
          <a:ext cx="6400800" cy="171545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Tab Layout</a:t>
          </a:r>
        </a:p>
        <a:p>
          <a:r>
            <a:rPr lang="en-US" sz="1100" b="1"/>
            <a:t>Miles </a:t>
          </a:r>
          <a:r>
            <a:rPr lang="en-US" sz="1100" b="1" baseline="0"/>
            <a:t>&amp; Safety Work Orders Tab</a:t>
          </a:r>
        </a:p>
        <a:p>
          <a:r>
            <a:rPr lang="en-US" sz="1100" u="sng" baseline="0"/>
            <a:t>Pivot 1</a:t>
          </a:r>
        </a:p>
        <a:p>
          <a:r>
            <a:rPr lang="en-US" sz="1100" b="1" baseline="0"/>
            <a:t>Rows:</a:t>
          </a:r>
        </a:p>
        <a:p>
          <a:r>
            <a:rPr lang="en-US" sz="1100" baseline="0"/>
            <a:t>Bus Type</a:t>
          </a:r>
        </a:p>
        <a:p>
          <a:r>
            <a:rPr lang="en-US" sz="1100" baseline="0"/>
            <a:t>EGI</a:t>
          </a:r>
        </a:p>
        <a:p>
          <a:r>
            <a:rPr lang="en-US" sz="1100" b="1" baseline="0"/>
            <a:t>Columns:</a:t>
          </a:r>
        </a:p>
        <a:p>
          <a:r>
            <a:rPr lang="en-US" sz="1100" baseline="0"/>
            <a:t>Miles-Total miles of buses, has a green bar conditional formatting</a:t>
          </a:r>
        </a:p>
        <a:p>
          <a:r>
            <a:rPr lang="en-US" sz="1100" baseline="0"/>
            <a:t>Bus-Total buses</a:t>
          </a:r>
        </a:p>
        <a:p>
          <a:r>
            <a:rPr lang="en-US" sz="1100" baseline="0"/>
            <a:t>W/O-Total Work Orders with Safety-Sensitive Components, has a red </a:t>
          </a:r>
          <a:r>
            <a:rPr lang="en-US" sz="1100" baseline="0">
              <a:solidFill>
                <a:schemeClr val="tx1"/>
              </a:solidFill>
              <a:effectLst/>
              <a:latin typeface="+mn-lt"/>
              <a:ea typeface="+mn-ea"/>
              <a:cs typeface="+mn-cs"/>
            </a:rPr>
            <a:t>bar conditional formatting</a:t>
          </a:r>
          <a:endParaRPr lang="en-US" sz="1100" baseline="0"/>
        </a:p>
        <a:p>
          <a:r>
            <a:rPr lang="en-US" sz="1100" baseline="0"/>
            <a:t>Min-Lowest Work Order count with Safety-Sensitive Components</a:t>
          </a:r>
        </a:p>
        <a:p>
          <a:r>
            <a:rPr lang="en-US" sz="1100" baseline="0"/>
            <a:t>Max-Highest Work Order count with Safety-Sensitive Components, has a magenta </a:t>
          </a:r>
          <a:r>
            <a:rPr lang="en-US" sz="1100" baseline="0">
              <a:solidFill>
                <a:schemeClr val="tx1"/>
              </a:solidFill>
              <a:effectLst/>
              <a:latin typeface="+mn-lt"/>
              <a:ea typeface="+mn-ea"/>
              <a:cs typeface="+mn-cs"/>
            </a:rPr>
            <a:t>bar conditional formatting</a:t>
          </a:r>
          <a:endParaRPr lang="en-US" sz="1100" baseline="0"/>
        </a:p>
        <a:p>
          <a:r>
            <a:rPr lang="en-US" sz="1100" baseline="0"/>
            <a:t>Avg-Average number of Work Order counts with Safety-Sensitive Components, has a blue </a:t>
          </a:r>
          <a:r>
            <a:rPr lang="en-US" sz="1100" baseline="0">
              <a:solidFill>
                <a:schemeClr val="tx1"/>
              </a:solidFill>
              <a:effectLst/>
              <a:latin typeface="+mn-lt"/>
              <a:ea typeface="+mn-ea"/>
              <a:cs typeface="+mn-cs"/>
            </a:rPr>
            <a:t>bar conditional formatting</a:t>
          </a:r>
          <a:endParaRPr lang="en-US" sz="1100" baseline="0"/>
        </a:p>
        <a:p>
          <a:endParaRPr lang="en-US" sz="1100"/>
        </a:p>
        <a:p>
          <a:r>
            <a:rPr lang="en-US" sz="1100" u="sng" baseline="0">
              <a:solidFill>
                <a:schemeClr val="tx1"/>
              </a:solidFill>
              <a:effectLst/>
              <a:latin typeface="+mn-lt"/>
              <a:ea typeface="+mn-ea"/>
              <a:cs typeface="+mn-cs"/>
            </a:rPr>
            <a:t>Pivot 2</a:t>
          </a:r>
          <a:endParaRPr lang="en-US">
            <a:effectLst/>
          </a:endParaRPr>
        </a:p>
        <a:p>
          <a:r>
            <a:rPr lang="en-US" sz="1100" b="1" baseline="0">
              <a:solidFill>
                <a:schemeClr val="tx1"/>
              </a:solidFill>
              <a:effectLst/>
              <a:latin typeface="+mn-lt"/>
              <a:ea typeface="+mn-ea"/>
              <a:cs typeface="+mn-cs"/>
            </a:rPr>
            <a:t>Rows:</a:t>
          </a:r>
          <a:endParaRPr lang="en-US" b="1">
            <a:effectLst/>
          </a:endParaRPr>
        </a:p>
        <a:p>
          <a:r>
            <a:rPr lang="en-US" sz="1100" baseline="0">
              <a:solidFill>
                <a:schemeClr val="tx1"/>
              </a:solidFill>
              <a:effectLst/>
              <a:latin typeface="+mn-lt"/>
              <a:ea typeface="+mn-ea"/>
              <a:cs typeface="+mn-cs"/>
            </a:rPr>
            <a:t>Fiscal Year</a:t>
          </a:r>
          <a:endParaRPr lang="en-US">
            <a:effectLst/>
          </a:endParaRPr>
        </a:p>
        <a:p>
          <a:r>
            <a:rPr lang="en-US" sz="1100" baseline="0">
              <a:solidFill>
                <a:schemeClr val="tx1"/>
              </a:solidFill>
              <a:effectLst/>
              <a:latin typeface="+mn-lt"/>
              <a:ea typeface="+mn-ea"/>
              <a:cs typeface="+mn-cs"/>
            </a:rPr>
            <a:t>Bus Type</a:t>
          </a:r>
          <a:endParaRPr lang="en-US">
            <a:effectLst/>
          </a:endParaRPr>
        </a:p>
        <a:p>
          <a:r>
            <a:rPr lang="en-US" sz="1100" b="1" baseline="0">
              <a:solidFill>
                <a:schemeClr val="tx1"/>
              </a:solidFill>
              <a:effectLst/>
              <a:latin typeface="+mn-lt"/>
              <a:ea typeface="+mn-ea"/>
              <a:cs typeface="+mn-cs"/>
            </a:rPr>
            <a:t>Columns:</a:t>
          </a:r>
          <a:endParaRPr lang="en-US" b="1">
            <a:effectLst/>
          </a:endParaRPr>
        </a:p>
        <a:p>
          <a:r>
            <a:rPr lang="en-US" sz="1100" baseline="0">
              <a:solidFill>
                <a:schemeClr val="tx1"/>
              </a:solidFill>
              <a:effectLst/>
              <a:latin typeface="+mn-lt"/>
              <a:ea typeface="+mn-ea"/>
              <a:cs typeface="+mn-cs"/>
            </a:rPr>
            <a:t>Bus-Total buses</a:t>
          </a:r>
          <a:endParaRPr lang="en-US">
            <a:effectLst/>
          </a:endParaRPr>
        </a:p>
        <a:p>
          <a:r>
            <a:rPr lang="en-US" sz="1100" baseline="0">
              <a:solidFill>
                <a:schemeClr val="tx1"/>
              </a:solidFill>
              <a:effectLst/>
              <a:latin typeface="+mn-lt"/>
              <a:ea typeface="+mn-ea"/>
              <a:cs typeface="+mn-cs"/>
            </a:rPr>
            <a:t>W/O-Total Work Orders with Safety-Sensitive Components, has a red bar conditional formatting</a:t>
          </a:r>
          <a:endParaRPr lang="en-US">
            <a:effectLst/>
          </a:endParaRPr>
        </a:p>
        <a:p>
          <a:r>
            <a:rPr lang="en-US" sz="1100" baseline="0">
              <a:solidFill>
                <a:schemeClr val="tx1"/>
              </a:solidFill>
              <a:effectLst/>
              <a:latin typeface="+mn-lt"/>
              <a:ea typeface="+mn-ea"/>
              <a:cs typeface="+mn-cs"/>
            </a:rPr>
            <a:t>Min-Lowest Work Order count with Safety-Sensitive Components</a:t>
          </a:r>
          <a:endParaRPr lang="en-US">
            <a:effectLst/>
          </a:endParaRPr>
        </a:p>
        <a:p>
          <a:r>
            <a:rPr lang="en-US" sz="1100" baseline="0">
              <a:solidFill>
                <a:schemeClr val="tx1"/>
              </a:solidFill>
              <a:effectLst/>
              <a:latin typeface="+mn-lt"/>
              <a:ea typeface="+mn-ea"/>
              <a:cs typeface="+mn-cs"/>
            </a:rPr>
            <a:t>Max-Highest Work Order count with Safety-Sensitive Components, has a magenta bar conditional formatting</a:t>
          </a:r>
          <a:endParaRPr lang="en-US">
            <a:effectLst/>
          </a:endParaRPr>
        </a:p>
        <a:p>
          <a:r>
            <a:rPr lang="en-US" sz="1100" baseline="0">
              <a:solidFill>
                <a:schemeClr val="tx1"/>
              </a:solidFill>
              <a:effectLst/>
              <a:latin typeface="+mn-lt"/>
              <a:ea typeface="+mn-ea"/>
              <a:cs typeface="+mn-cs"/>
            </a:rPr>
            <a:t>Avg-Average number of Work Order counts with Safety Sensitive Components, has a blue bar conditional formatting</a:t>
          </a:r>
          <a:endParaRPr lang="en-US">
            <a:effectLst/>
          </a:endParaRPr>
        </a:p>
        <a:p>
          <a:endParaRPr lang="en-US" sz="1100"/>
        </a:p>
        <a:p>
          <a:r>
            <a:rPr lang="en-US" sz="1100" u="sng" baseline="0">
              <a:solidFill>
                <a:schemeClr val="tx1"/>
              </a:solidFill>
              <a:effectLst/>
              <a:latin typeface="+mn-lt"/>
              <a:ea typeface="+mn-ea"/>
              <a:cs typeface="+mn-cs"/>
            </a:rPr>
            <a:t>Pivot 3</a:t>
          </a:r>
          <a:endParaRPr lang="en-US">
            <a:effectLst/>
          </a:endParaRPr>
        </a:p>
        <a:p>
          <a:r>
            <a:rPr lang="en-US" sz="1100" b="1" baseline="0">
              <a:solidFill>
                <a:schemeClr val="tx1"/>
              </a:solidFill>
              <a:effectLst/>
              <a:latin typeface="+mn-lt"/>
              <a:ea typeface="+mn-ea"/>
              <a:cs typeface="+mn-cs"/>
            </a:rPr>
            <a:t>Rows:</a:t>
          </a:r>
          <a:endParaRPr lang="en-US" b="1">
            <a:effectLst/>
          </a:endParaRPr>
        </a:p>
        <a:p>
          <a:r>
            <a:rPr lang="en-US" sz="1100" baseline="0">
              <a:solidFill>
                <a:schemeClr val="tx1"/>
              </a:solidFill>
              <a:effectLst/>
              <a:latin typeface="+mn-lt"/>
              <a:ea typeface="+mn-ea"/>
              <a:cs typeface="+mn-cs"/>
            </a:rPr>
            <a:t>Fiscal Year</a:t>
          </a:r>
          <a:endParaRPr lang="en-US">
            <a:effectLst/>
          </a:endParaRPr>
        </a:p>
        <a:p>
          <a:r>
            <a:rPr lang="en-US" sz="1100" baseline="0">
              <a:solidFill>
                <a:schemeClr val="tx1"/>
              </a:solidFill>
              <a:effectLst/>
              <a:latin typeface="+mn-lt"/>
              <a:ea typeface="+mn-ea"/>
              <a:cs typeface="+mn-cs"/>
            </a:rPr>
            <a:t>EGI</a:t>
          </a:r>
          <a:endParaRPr lang="en-US">
            <a:effectLst/>
          </a:endParaRPr>
        </a:p>
        <a:p>
          <a:r>
            <a:rPr lang="en-US" sz="1100" b="1" baseline="0">
              <a:solidFill>
                <a:schemeClr val="tx1"/>
              </a:solidFill>
              <a:effectLst/>
              <a:latin typeface="+mn-lt"/>
              <a:ea typeface="+mn-ea"/>
              <a:cs typeface="+mn-cs"/>
            </a:rPr>
            <a:t>Columns:</a:t>
          </a:r>
          <a:endParaRPr lang="en-US" b="1">
            <a:effectLst/>
          </a:endParaRPr>
        </a:p>
        <a:p>
          <a:r>
            <a:rPr lang="en-US" sz="1100" baseline="0">
              <a:solidFill>
                <a:schemeClr val="tx1"/>
              </a:solidFill>
              <a:effectLst/>
              <a:latin typeface="+mn-lt"/>
              <a:ea typeface="+mn-ea"/>
              <a:cs typeface="+mn-cs"/>
            </a:rPr>
            <a:t>Bus-Total buses</a:t>
          </a:r>
          <a:endParaRPr lang="en-US">
            <a:effectLst/>
          </a:endParaRPr>
        </a:p>
        <a:p>
          <a:r>
            <a:rPr lang="en-US" sz="1100" baseline="0">
              <a:solidFill>
                <a:schemeClr val="tx1"/>
              </a:solidFill>
              <a:effectLst/>
              <a:latin typeface="+mn-lt"/>
              <a:ea typeface="+mn-ea"/>
              <a:cs typeface="+mn-cs"/>
            </a:rPr>
            <a:t>W/O-Total Work Orders with Safety-Sensitive Components, has a red bar conditional formatting</a:t>
          </a:r>
          <a:endParaRPr lang="en-US">
            <a:effectLst/>
          </a:endParaRPr>
        </a:p>
        <a:p>
          <a:r>
            <a:rPr lang="en-US" sz="1100" baseline="0">
              <a:solidFill>
                <a:schemeClr val="tx1"/>
              </a:solidFill>
              <a:effectLst/>
              <a:latin typeface="+mn-lt"/>
              <a:ea typeface="+mn-ea"/>
              <a:cs typeface="+mn-cs"/>
            </a:rPr>
            <a:t>Min-Lowest Work Order count with Safety-Sensitive Components</a:t>
          </a:r>
          <a:endParaRPr lang="en-US">
            <a:effectLst/>
          </a:endParaRPr>
        </a:p>
        <a:p>
          <a:r>
            <a:rPr lang="en-US" sz="1100" baseline="0">
              <a:solidFill>
                <a:schemeClr val="tx1"/>
              </a:solidFill>
              <a:effectLst/>
              <a:latin typeface="+mn-lt"/>
              <a:ea typeface="+mn-ea"/>
              <a:cs typeface="+mn-cs"/>
            </a:rPr>
            <a:t>Max-Highest Work Order count with Safety-Sensitive Components, has a magenta bar conditional formatting</a:t>
          </a:r>
          <a:endParaRPr lang="en-US">
            <a:effectLst/>
          </a:endParaRPr>
        </a:p>
        <a:p>
          <a:r>
            <a:rPr lang="en-US" sz="1100" baseline="0">
              <a:solidFill>
                <a:schemeClr val="tx1"/>
              </a:solidFill>
              <a:effectLst/>
              <a:latin typeface="+mn-lt"/>
              <a:ea typeface="+mn-ea"/>
              <a:cs typeface="+mn-cs"/>
            </a:rPr>
            <a:t>Avg-Average number of Work Order counts with Safety-Sensitive Components, has a blue bar conditional formatting</a:t>
          </a:r>
          <a:endParaRPr lang="en-US">
            <a:effectLst/>
          </a:endParaRPr>
        </a:p>
        <a:p>
          <a:endParaRPr lang="en-US" sz="1100"/>
        </a:p>
        <a:p>
          <a:r>
            <a:rPr lang="en-US" sz="1100" b="1"/>
            <a:t>Revenue</a:t>
          </a:r>
          <a:r>
            <a:rPr lang="en-US" sz="1100" b="1" baseline="0"/>
            <a:t> Vehicle Performance</a:t>
          </a:r>
          <a:endParaRPr lang="en-US" sz="1100" b="1"/>
        </a:p>
        <a:p>
          <a:r>
            <a:rPr lang="en-US" sz="1100" b="0"/>
            <a:t>Has</a:t>
          </a:r>
          <a:r>
            <a:rPr lang="en-US" sz="1100" b="0" baseline="0"/>
            <a:t> a total of eight tables, two tables with the scale criteria and six pivot tables with breakdown by vehicle type and EGI. There are two  pivot tables for reliability rating, safety rating, and useful life benchmark. Each ratings table has a total count pivot table and percentage of grand total pivot table. There are also two tables that identify the criterias of the scale. The scale has a 1–5 rating where 1 is the best and 5 is the worst. </a:t>
          </a:r>
        </a:p>
        <a:p>
          <a:r>
            <a:rPr lang="en-US" sz="1100" b="0" baseline="0"/>
            <a:t>The reliability and safety pivot table also has a green to white conditional formatting for ratings of 1–3 and a red to white conditional formatting for 4–5. The useful life benchmark table only has a green to white conditional formatting.</a:t>
          </a:r>
        </a:p>
        <a:p>
          <a:endParaRPr lang="en-US" sz="1100" b="0" baseline="0"/>
        </a:p>
        <a:p>
          <a:endParaRPr lang="en-US" sz="1100" b="0" baseline="0"/>
        </a:p>
        <a:p>
          <a:endParaRPr lang="en-US" sz="1100" b="0" baseline="0"/>
        </a:p>
        <a:p>
          <a:endParaRPr lang="en-US" sz="1100" b="0" baseline="0"/>
        </a:p>
        <a:p>
          <a:endParaRPr lang="en-US" sz="1100" b="0" baseline="0"/>
        </a:p>
        <a:p>
          <a:r>
            <a:rPr lang="en-US" sz="1100" b="1">
              <a:solidFill>
                <a:schemeClr val="tx1"/>
              </a:solidFill>
              <a:effectLst/>
              <a:latin typeface="+mn-lt"/>
              <a:ea typeface="+mn-ea"/>
              <a:cs typeface="+mn-cs"/>
            </a:rPr>
            <a:t>Revenue Vehicle Priority</a:t>
          </a:r>
          <a:r>
            <a:rPr lang="en-US" sz="1100" b="1" baseline="0">
              <a:solidFill>
                <a:schemeClr val="tx1"/>
              </a:solidFill>
              <a:effectLst/>
              <a:latin typeface="+mn-lt"/>
              <a:ea typeface="+mn-ea"/>
              <a:cs typeface="+mn-cs"/>
            </a:rPr>
            <a:t> Rating</a:t>
          </a:r>
          <a:endParaRPr lang="en-US">
            <a:effectLst/>
          </a:endParaRPr>
        </a:p>
        <a:p>
          <a:r>
            <a:rPr lang="en-US" sz="1100" b="0">
              <a:solidFill>
                <a:schemeClr val="tx1"/>
              </a:solidFill>
              <a:effectLst/>
              <a:latin typeface="+mn-lt"/>
              <a:ea typeface="+mn-ea"/>
              <a:cs typeface="+mn-cs"/>
            </a:rPr>
            <a:t>Has</a:t>
          </a:r>
          <a:r>
            <a:rPr lang="en-US" sz="1100" b="0" baseline="0">
              <a:solidFill>
                <a:schemeClr val="tx1"/>
              </a:solidFill>
              <a:effectLst/>
              <a:latin typeface="+mn-lt"/>
              <a:ea typeface="+mn-ea"/>
              <a:cs typeface="+mn-cs"/>
            </a:rPr>
            <a:t> two pivot tables that identify which vehicles should get replaced first. One pivot table shows the counts of vehicles under each priority and the other shows the percentage. The method includes using the safety, reliability, and ULB rating system and weighting each criteria accordingly. </a:t>
          </a:r>
          <a:endParaRPr lang="en-US">
            <a:effectLst/>
          </a:endParaRPr>
        </a:p>
        <a:p>
          <a:endParaRPr lang="en-US" sz="1100" b="0"/>
        </a:p>
        <a:p>
          <a:r>
            <a:rPr lang="en-US" sz="1100" b="1">
              <a:solidFill>
                <a:schemeClr val="tx1"/>
              </a:solidFill>
              <a:effectLst/>
              <a:latin typeface="+mn-lt"/>
              <a:ea typeface="+mn-ea"/>
              <a:cs typeface="+mn-cs"/>
            </a:rPr>
            <a:t>Rating by</a:t>
          </a:r>
          <a:r>
            <a:rPr lang="en-US" sz="1100" b="1" baseline="0">
              <a:solidFill>
                <a:schemeClr val="tx1"/>
              </a:solidFill>
              <a:effectLst/>
              <a:latin typeface="+mn-lt"/>
              <a:ea typeface="+mn-ea"/>
              <a:cs typeface="+mn-cs"/>
            </a:rPr>
            <a:t> Bus</a:t>
          </a:r>
          <a:endParaRPr lang="en-US">
            <a:effectLst/>
          </a:endParaRPr>
        </a:p>
        <a:p>
          <a:r>
            <a:rPr lang="en-US" sz="1100" b="0">
              <a:solidFill>
                <a:schemeClr val="tx1"/>
              </a:solidFill>
              <a:effectLst/>
              <a:latin typeface="+mn-lt"/>
              <a:ea typeface="+mn-ea"/>
              <a:cs typeface="+mn-cs"/>
            </a:rPr>
            <a:t>Contains pivot</a:t>
          </a:r>
          <a:r>
            <a:rPr lang="en-US" sz="1100" b="0" baseline="0">
              <a:solidFill>
                <a:schemeClr val="tx1"/>
              </a:solidFill>
              <a:effectLst/>
              <a:latin typeface="+mn-lt"/>
              <a:ea typeface="+mn-ea"/>
              <a:cs typeface="+mn-cs"/>
            </a:rPr>
            <a:t> table with the priority rating for each bus. The Priority Rating can be found under the "Score" column and have a red/yellow/green conditional format. A small table with the grouping of the scores can be found to the right of the pivot table.</a:t>
          </a:r>
        </a:p>
        <a:p>
          <a:endParaRPr lang="en-US" sz="1100" b="0"/>
        </a:p>
        <a:p>
          <a:r>
            <a:rPr lang="en-US" sz="1100" b="1">
              <a:solidFill>
                <a:schemeClr val="tx1"/>
              </a:solidFill>
              <a:effectLst/>
              <a:latin typeface="+mn-lt"/>
              <a:ea typeface="+mn-ea"/>
              <a:cs typeface="+mn-cs"/>
            </a:rPr>
            <a:t>ULB</a:t>
          </a:r>
          <a:r>
            <a:rPr lang="en-US" sz="1100" b="1" baseline="0">
              <a:solidFill>
                <a:schemeClr val="tx1"/>
              </a:solidFill>
              <a:effectLst/>
              <a:latin typeface="+mn-lt"/>
              <a:ea typeface="+mn-ea"/>
              <a:cs typeface="+mn-cs"/>
            </a:rPr>
            <a:t> and Performance Tab</a:t>
          </a:r>
          <a:endParaRPr lang="en-US">
            <a:effectLst/>
          </a:endParaRPr>
        </a:p>
        <a:p>
          <a:r>
            <a:rPr lang="en-US" sz="1100" b="0">
              <a:solidFill>
                <a:schemeClr val="tx1"/>
              </a:solidFill>
              <a:effectLst/>
              <a:latin typeface="+mn-lt"/>
              <a:ea typeface="+mn-ea"/>
              <a:cs typeface="+mn-cs"/>
            </a:rPr>
            <a:t>Contains a table of TAM</a:t>
          </a:r>
          <a:r>
            <a:rPr lang="en-US" sz="1100" b="0" baseline="0">
              <a:solidFill>
                <a:schemeClr val="tx1"/>
              </a:solidFill>
              <a:effectLst/>
              <a:latin typeface="+mn-lt"/>
              <a:ea typeface="+mn-ea"/>
              <a:cs typeface="+mn-cs"/>
            </a:rPr>
            <a:t> asset types, useful life and LBT's Performance Measure for each asset type</a:t>
          </a:r>
          <a:endParaRPr lang="en-US">
            <a:effectLst/>
          </a:endParaRPr>
        </a:p>
        <a:p>
          <a:endParaRPr lang="en-US" sz="1100" b="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Scale</a:t>
          </a:r>
          <a:endParaRPr lang="en-US">
            <a:effectLst/>
          </a:endParaRPr>
        </a:p>
        <a:p>
          <a:r>
            <a:rPr lang="en-US" sz="1100" b="0" baseline="0">
              <a:solidFill>
                <a:schemeClr val="tx1"/>
              </a:solidFill>
              <a:effectLst/>
              <a:latin typeface="+mn-lt"/>
              <a:ea typeface="+mn-ea"/>
              <a:cs typeface="+mn-cs"/>
            </a:rPr>
            <a:t>Contains the rating scale for reliability and safety, along with the weight for each criteria and priority groups</a:t>
          </a:r>
          <a:endParaRPr lang="en-US">
            <a:effectLst/>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Safety-Sensitive Components</a:t>
          </a:r>
          <a:endParaRPr lang="en-US">
            <a:effectLst/>
          </a:endParaRPr>
        </a:p>
        <a:p>
          <a:r>
            <a:rPr lang="en-US" sz="1100" b="0">
              <a:solidFill>
                <a:schemeClr val="tx1"/>
              </a:solidFill>
              <a:effectLst/>
              <a:latin typeface="+mn-lt"/>
              <a:ea typeface="+mn-ea"/>
              <a:cs typeface="+mn-cs"/>
            </a:rPr>
            <a:t>Contains</a:t>
          </a:r>
          <a:r>
            <a:rPr lang="en-US" sz="1100" b="0" baseline="0">
              <a:solidFill>
                <a:schemeClr val="tx1"/>
              </a:solidFill>
              <a:effectLst/>
              <a:latin typeface="+mn-lt"/>
              <a:ea typeface="+mn-ea"/>
              <a:cs typeface="+mn-cs"/>
            </a:rPr>
            <a:t> a list of components considered to be high risk or safety sensitive.</a:t>
          </a:r>
          <a:endParaRPr lang="en-US">
            <a:effectLst/>
          </a:endParaRPr>
        </a:p>
        <a:p>
          <a:endParaRPr lang="en-US" sz="1100" b="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Bus Profiles</a:t>
          </a:r>
          <a:endParaRPr lang="en-US">
            <a:effectLst/>
          </a:endParaRPr>
        </a:p>
        <a:p>
          <a:r>
            <a:rPr lang="en-US" sz="1100" b="0" baseline="0">
              <a:solidFill>
                <a:schemeClr val="tx1"/>
              </a:solidFill>
              <a:effectLst/>
              <a:latin typeface="+mn-lt"/>
              <a:ea typeface="+mn-ea"/>
              <a:cs typeface="+mn-cs"/>
            </a:rPr>
            <a:t>Contains the EGI, Length and type.</a:t>
          </a:r>
          <a:endParaRPr lang="en-US">
            <a:effectLst/>
          </a:endParaRPr>
        </a:p>
        <a:p>
          <a:endParaRPr lang="en-US" sz="1100" b="0"/>
        </a:p>
        <a:p>
          <a:r>
            <a:rPr lang="en-US" sz="1100" b="1"/>
            <a:t>Revenue Vehicle</a:t>
          </a:r>
          <a:r>
            <a:rPr lang="en-US" sz="1100" b="1" baseline="0"/>
            <a:t> Data</a:t>
          </a:r>
          <a:endParaRPr lang="en-US" sz="1100" b="1"/>
        </a:p>
        <a:p>
          <a:r>
            <a:rPr lang="en-US" sz="1100" b="0" u="sng"/>
            <a:t>Table</a:t>
          </a:r>
          <a:r>
            <a:rPr lang="en-US" sz="1100" b="0" u="sng" baseline="0"/>
            <a:t> 1</a:t>
          </a:r>
        </a:p>
        <a:p>
          <a:r>
            <a:rPr lang="en-US" sz="1100" b="0" u="none" baseline="0"/>
            <a:t>FY – Fiscal Year (FY##)</a:t>
          </a:r>
        </a:p>
        <a:p>
          <a:r>
            <a:rPr lang="en-US" sz="1100" b="0" u="none" baseline="0"/>
            <a:t>EGI – Equipment Group Identifier/Bus Series</a:t>
          </a:r>
        </a:p>
        <a:p>
          <a:r>
            <a:rPr lang="en-US" sz="1100" b="0" u="none" baseline="0"/>
            <a:t>Bus – Bus Number</a:t>
          </a:r>
        </a:p>
        <a:p>
          <a:r>
            <a:rPr lang="en-US" sz="1100" b="0" u="none" baseline="0"/>
            <a:t>Length – Length of bus (Vlookup from "Bus Profile" tab)</a:t>
          </a:r>
        </a:p>
        <a:p>
          <a:r>
            <a:rPr lang="en-US" sz="1100" b="0" u="none" baseline="0"/>
            <a:t>Type – Bus type</a:t>
          </a:r>
          <a:r>
            <a:rPr lang="en-US" sz="1100" b="0" baseline="0">
              <a:solidFill>
                <a:schemeClr val="tx1"/>
              </a:solidFill>
              <a:effectLst/>
              <a:latin typeface="+mn-lt"/>
              <a:ea typeface="+mn-ea"/>
              <a:cs typeface="+mn-cs"/>
            </a:rPr>
            <a:t> (Vlookup from "Bus Profile" tab)</a:t>
          </a:r>
          <a:endParaRPr lang="en-US" sz="1100" b="0" u="none" baseline="0"/>
        </a:p>
        <a:p>
          <a:r>
            <a:rPr lang="en-US" sz="1100" b="0" u="none" baseline="0"/>
            <a:t>Hi-Risk WO – Count of high-risk work orders. Work orders of unplanned work with safety sensitive components. A list of safety sensitive components can be found in the "Safety Senstive Components" tab.</a:t>
          </a:r>
        </a:p>
        <a:p>
          <a:r>
            <a:rPr lang="en-US" sz="1100" b="0" u="none" baseline="0"/>
            <a:t>Miles – Total miles the bus drove in the fiscal year</a:t>
          </a:r>
        </a:p>
        <a:p>
          <a:r>
            <a:rPr lang="en-US" sz="1100" b="0" u="none" baseline="0"/>
            <a:t>MDBF – Mean Distance Between Failures; Total miles divded by number of failures.</a:t>
          </a:r>
        </a:p>
        <a:p>
          <a:r>
            <a:rPr lang="en-US" sz="1100" b="0" u="none" baseline="0"/>
            <a:t>Safety Rating – Based on the number of Hi-Risk WOs column with a rating of 1–5 where 1 is the best and 5 is the worst. (Multiple If/And statements pulling from "Scale" tab)</a:t>
          </a:r>
        </a:p>
        <a:p>
          <a:r>
            <a:rPr lang="en-US" sz="1100" b="0" u="none" baseline="0"/>
            <a:t>Reliability Rating</a:t>
          </a:r>
          <a:r>
            <a:rPr lang="en-US" sz="1100" b="0" baseline="0">
              <a:solidFill>
                <a:schemeClr val="tx1"/>
              </a:solidFill>
              <a:effectLst/>
              <a:latin typeface="+mn-lt"/>
              <a:ea typeface="+mn-ea"/>
              <a:cs typeface="+mn-cs"/>
            </a:rPr>
            <a:t> – Based on the MDBF column with a rating of 1–5 where 1 is the best and 5 is the worst. (Multiple If/And statements pulling from "Scale" tab)</a:t>
          </a:r>
          <a:endParaRPr lang="en-US" sz="1100" b="0" u="none" baseline="0"/>
        </a:p>
        <a:p>
          <a:r>
            <a:rPr lang="en-US" sz="1100" b="0" u="none" baseline="0"/>
            <a:t>ULB – Useful Life Benchmark. Age of bus from acquisition year</a:t>
          </a:r>
        </a:p>
        <a:p>
          <a:r>
            <a:rPr lang="en-US" sz="1100" b="0" u="none" baseline="0"/>
            <a:t>ULB Rating – Calculates life of vehicle from date of service/acquisition</a:t>
          </a:r>
        </a:p>
        <a:p>
          <a:r>
            <a:rPr lang="en-US" sz="1100" b="0" u="none" baseline="0"/>
            <a:t>Priority – Calculation of safety rating, reliability rating, and ULB rating and its assigned weight ("Scale" tab)</a:t>
          </a:r>
        </a:p>
        <a:p>
          <a:r>
            <a:rPr lang="en-US" sz="1100" b="0" u="none" baseline="0"/>
            <a:t>Priority Group – Groups priority ratings into low, med and high. Grouping is defined in the "Scale" tab.</a:t>
          </a:r>
        </a:p>
      </xdr:txBody>
    </xdr:sp>
    <xdr:clientData/>
  </xdr:oneCellAnchor>
  <xdr:oneCellAnchor>
    <xdr:from>
      <xdr:col>0</xdr:col>
      <xdr:colOff>0</xdr:colOff>
      <xdr:row>1</xdr:row>
      <xdr:rowOff>9524</xdr:rowOff>
    </xdr:from>
    <xdr:ext cx="6400800" cy="5457826"/>
    <xdr:sp macro="" textlink="">
      <xdr:nvSpPr>
        <xdr:cNvPr id="3" name="TextBox 2"/>
        <xdr:cNvSpPr txBox="1"/>
      </xdr:nvSpPr>
      <xdr:spPr>
        <a:xfrm>
          <a:off x="0" y="200024"/>
          <a:ext cx="6400800" cy="54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Overview:</a:t>
          </a:r>
        </a:p>
        <a:p>
          <a:r>
            <a:rPr lang="en-US" sz="1100"/>
            <a:t>This file contains</a:t>
          </a:r>
          <a:r>
            <a:rPr lang="en-US" sz="1100" baseline="0"/>
            <a:t> the performance of each individual Revenue Vehicle for Long Beach Transit (LBT) as part of the "Condition Assessment," "Decision Support Tool" and "Investment Priority" portion of </a:t>
          </a:r>
          <a:r>
            <a:rPr lang="en-US" sz="1100" baseline="0">
              <a:solidFill>
                <a:schemeClr val="tx1"/>
              </a:solidFill>
              <a:effectLst/>
              <a:latin typeface="+mn-lt"/>
              <a:ea typeface="+mn-ea"/>
              <a:cs typeface="+mn-cs"/>
            </a:rPr>
            <a:t>LBT's Transit Asset Management Plan (TAMP) </a:t>
          </a:r>
          <a:r>
            <a:rPr lang="en-US" sz="1100" baseline="0"/>
            <a:t>for Revenue vehicles. Three years of work order data was collected to develop a baseline to determine vehicle safety, and FY16's Mean Distance Between Failures (MDBF) for vehicle reliability. With these two criteria and using Useful Life Benchmark (ULB) of 14 years (Default ULB from NTD), LBT can determine which revenue vehicles are in a State of Good Repair (SGR).</a:t>
          </a:r>
        </a:p>
        <a:p>
          <a:endParaRPr lang="en-US" sz="1100" baseline="0"/>
        </a:p>
        <a:p>
          <a:r>
            <a:rPr lang="en-US" sz="1100" u="sng" baseline="0"/>
            <a:t>Decision Tool and Prioritization Criteria</a:t>
          </a:r>
        </a:p>
        <a:p>
          <a:r>
            <a:rPr lang="en-US" sz="1100" b="1" baseline="0"/>
            <a:t>Safety Rating Criteria:</a:t>
          </a:r>
        </a:p>
        <a:p>
          <a:r>
            <a:rPr lang="en-US" sz="1100" baseline="0"/>
            <a:t>LBT has decided to use the number of unplanned work done on a safety-sensitive component for each vehicle. LBT's Quality Assurance team confirmed and identified 11 safety-sensitive components. LBT pulled a three-year history of work orders for the entire fleet to identify a reasonable baseline for the Safety measure. There is a total of approximately 3,000 unplanned safety-sensitive work orders over a three-year period (FY14–FY16). The data showed a consistant average (5) and buses with the highest work order count (14–19), while showing a slightly larger variance for total unplanned work orders</a:t>
          </a:r>
          <a:r>
            <a:rPr lang="en-US" sz="1100" baseline="0">
              <a:solidFill>
                <a:schemeClr val="tx1"/>
              </a:solidFill>
              <a:effectLst/>
              <a:latin typeface="+mn-lt"/>
              <a:ea typeface="+mn-ea"/>
              <a:cs typeface="+mn-cs"/>
            </a:rPr>
            <a:t> per year (1,000–1,200)</a:t>
          </a:r>
          <a:r>
            <a:rPr lang="en-US" sz="1100" baseline="0"/>
            <a:t>. Buses are on a 5-point scale where 1 (&lt;2) is the best and 5 (&gt;7) is the worst. Safety has a weight of 3.</a:t>
          </a:r>
        </a:p>
        <a:p>
          <a:endParaRPr lang="en-US" sz="1100" baseline="0"/>
        </a:p>
        <a:p>
          <a:r>
            <a:rPr lang="en-US" sz="1100" b="1" baseline="0"/>
            <a:t>Reliability Rating Criteria:</a:t>
          </a:r>
        </a:p>
        <a:p>
          <a:r>
            <a:rPr lang="en-US" sz="1100" baseline="0"/>
            <a:t>LBT is using a reliability rating based on its existing measure of Mean Distance Between Failure (MDBF) with a fleet goal of 6,000 miles. LBT uses a 5-point scale where 1 is extremely reliable (&gt;6,000 miles) and 5 for extremely unreliable (&lt;3,000 miles). Reliability has a weight of 2.</a:t>
          </a:r>
        </a:p>
        <a:p>
          <a:endParaRPr lang="en-US" sz="1100" baseline="0"/>
        </a:p>
        <a:p>
          <a:r>
            <a:rPr lang="en-US" sz="1100" b="1" baseline="0"/>
            <a:t>Useful Life Benchmark Criteria:</a:t>
          </a:r>
        </a:p>
        <a:p>
          <a:r>
            <a:rPr lang="en-US" sz="1100" b="0" baseline="0"/>
            <a:t>Useful life (Age) is used for identifying Performance ratings, condition, and Decision/Priority of a revenue vehicle. Performance ratings identify what percentage of the fleet will stay under the designated useful life or age. The condition of the vehicle is also based solely on its age. The age is also used as part of the Decision Support Tool and Investment Priority calculation. This criteria currently has a weight of 0.5.</a:t>
          </a:r>
        </a:p>
      </xdr:txBody>
    </xdr:sp>
    <xdr:clientData/>
  </xdr:oneCellAnchor>
  <xdr:oneCellAnchor>
    <xdr:from>
      <xdr:col>0</xdr:col>
      <xdr:colOff>19050</xdr:colOff>
      <xdr:row>141</xdr:row>
      <xdr:rowOff>180974</xdr:rowOff>
    </xdr:from>
    <xdr:ext cx="6400800" cy="4924425"/>
    <xdr:sp macro="" textlink="">
      <xdr:nvSpPr>
        <xdr:cNvPr id="4" name="TextBox 3"/>
        <xdr:cNvSpPr txBox="1"/>
      </xdr:nvSpPr>
      <xdr:spPr>
        <a:xfrm>
          <a:off x="19050" y="27041474"/>
          <a:ext cx="6400800" cy="4924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Hi Andrew,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Thank you for sharing the TAM plan draft…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I just have a minor comment…. </a:t>
          </a:r>
        </a:p>
        <a:p>
          <a:r>
            <a:rPr lang="en-US" sz="1100">
              <a:solidFill>
                <a:schemeClr val="tx1"/>
              </a:solidFill>
              <a:effectLst/>
              <a:latin typeface="+mn-lt"/>
              <a:ea typeface="+mn-ea"/>
              <a:cs typeface="+mn-cs"/>
            </a:rPr>
            <a:t>Your decision support tool &amp; investment prioritization look great! </a:t>
          </a:r>
        </a:p>
        <a:p>
          <a:r>
            <a:rPr lang="en-US" sz="1100">
              <a:solidFill>
                <a:schemeClr val="tx1"/>
              </a:solidFill>
              <a:effectLst/>
              <a:latin typeface="+mn-lt"/>
              <a:ea typeface="+mn-ea"/>
              <a:cs typeface="+mn-cs"/>
            </a:rPr>
            <a:t>But there still is a small gap between Maintenance and Finance, and in the long run, you may want to incorporate a more comprehensive mechanism to bridge the gap.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current decision support system (in the TAM Plan Draft v2) is assessing the equipment/assets </a:t>
          </a:r>
          <a:r>
            <a:rPr lang="en-US" sz="1100" u="sng">
              <a:solidFill>
                <a:schemeClr val="tx1"/>
              </a:solidFill>
              <a:effectLst/>
              <a:latin typeface="+mn-lt"/>
              <a:ea typeface="+mn-ea"/>
              <a:cs typeface="+mn-cs"/>
            </a:rPr>
            <a:t>per category</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In reality, we are unable to replace all the prioritized replacements from each category in the same year. </a:t>
          </a:r>
        </a:p>
        <a:p>
          <a:r>
            <a:rPr lang="en-US" sz="1100">
              <a:solidFill>
                <a:schemeClr val="tx1"/>
              </a:solidFill>
              <a:effectLst/>
              <a:latin typeface="+mn-lt"/>
              <a:ea typeface="+mn-ea"/>
              <a:cs typeface="+mn-cs"/>
            </a:rPr>
            <a:t>So ideally there should be another step to this.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Step 1</a:t>
          </a:r>
          <a:r>
            <a:rPr lang="en-US" sz="1100">
              <a:solidFill>
                <a:schemeClr val="tx1"/>
              </a:solidFill>
              <a:effectLst/>
              <a:latin typeface="+mn-lt"/>
              <a:ea typeface="+mn-ea"/>
              <a:cs typeface="+mn-cs"/>
            </a:rPr>
            <a:t> – Decision Support System prioritization that you have</a:t>
          </a:r>
        </a:p>
        <a:p>
          <a:r>
            <a:rPr lang="en-US" sz="1100" b="1">
              <a:solidFill>
                <a:schemeClr val="tx1"/>
              </a:solidFill>
              <a:effectLst/>
              <a:latin typeface="+mn-lt"/>
              <a:ea typeface="+mn-ea"/>
              <a:cs typeface="+mn-cs"/>
            </a:rPr>
            <a:t>Step 2</a:t>
          </a:r>
          <a:r>
            <a:rPr lang="en-US" sz="1100">
              <a:solidFill>
                <a:schemeClr val="tx1"/>
              </a:solidFill>
              <a:effectLst/>
              <a:latin typeface="+mn-lt"/>
              <a:ea typeface="+mn-ea"/>
              <a:cs typeface="+mn-cs"/>
            </a:rPr>
            <a:t> – Combine all the prioritized replacements from Step 1, further prioritize, and develop comprehensive replacement schedule. The prioritization criteria in step 1 differ in each category so we cannot simply compare one category to another. This comprehensive prioritization schedule would require a little thinking. Or we can see if TERM can help. </a:t>
          </a:r>
        </a:p>
        <a:p>
          <a:r>
            <a:rPr lang="en-US" sz="1100" b="1">
              <a:solidFill>
                <a:schemeClr val="tx1"/>
              </a:solidFill>
              <a:effectLst/>
              <a:latin typeface="+mn-lt"/>
              <a:ea typeface="+mn-ea"/>
              <a:cs typeface="+mn-cs"/>
            </a:rPr>
            <a:t>Step 3</a:t>
          </a:r>
          <a:r>
            <a:rPr lang="en-US" sz="1100">
              <a:solidFill>
                <a:schemeClr val="tx1"/>
              </a:solidFill>
              <a:effectLst/>
              <a:latin typeface="+mn-lt"/>
              <a:ea typeface="+mn-ea"/>
              <a:cs typeface="+mn-cs"/>
            </a:rPr>
            <a:t> – Investment prioritization – at this step, KPI would FURHTER rank the projects considering the funding limitation, new projects, recurring projects, which are not listed in Steps 1 and 2.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This could be added in the future…. Just food for thought. </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0</xdr:rowOff>
        </xdr:from>
        <xdr:to>
          <xdr:col>11</xdr:col>
          <xdr:colOff>209550</xdr:colOff>
          <xdr:row>6</xdr:row>
          <xdr:rowOff>9525</xdr:rowOff>
        </xdr:to>
        <xdr:pic>
          <xdr:nvPicPr>
            <xdr:cNvPr id="2" name="Picture 1" descr="Table of Safety Scale from 1 to 5 showing Minimum and Maximum safety values. Safety score of 1 has a min value of 0 and max value of 1. Safety score of 2 has a min value of 2 and max value of 3. Safety score of 3 has a min value of 4 and max value of 5. Safety score of 4 has a min value of 6 and max value of 7. Safety score of 5 has a min value of 8 and a max value of 100."/>
            <xdr:cNvPicPr>
              <a:picLocks noChangeAspect="1" noChangeArrowheads="1"/>
              <a:extLst>
                <a:ext uri="{84589F7E-364E-4C9E-8A38-B11213B215E9}">
                  <a14:cameraTool cellRange="Scale!$A$1:$C$6" spid="_x0000_s14487"/>
                </a:ext>
              </a:extLst>
            </xdr:cNvPicPr>
          </xdr:nvPicPr>
          <xdr:blipFill>
            <a:blip xmlns:r="http://schemas.openxmlformats.org/officeDocument/2006/relationships" r:embed="rId1"/>
            <a:srcRect/>
            <a:stretch>
              <a:fillRect/>
            </a:stretch>
          </xdr:blipFill>
          <xdr:spPr bwMode="auto">
            <a:xfrm>
              <a:off x="4738688" y="0"/>
              <a:ext cx="1935956" cy="1152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17859</xdr:colOff>
          <xdr:row>0</xdr:row>
          <xdr:rowOff>0</xdr:rowOff>
        </xdr:from>
        <xdr:to>
          <xdr:col>3</xdr:col>
          <xdr:colOff>428624</xdr:colOff>
          <xdr:row>6</xdr:row>
          <xdr:rowOff>9525</xdr:rowOff>
        </xdr:to>
        <xdr:pic>
          <xdr:nvPicPr>
            <xdr:cNvPr id="3" name="Picture 2" descr="Table of Reliability Scale from 1 to 5 showing Minimum and Maximum reliability values. Reliability of 1 has a min value of 6000 and max value of 100,000. Reliability of 2 has a min value of 5000 and max value of 5999. Reliability of 3 has a min value of 4000 and max value of 4999. Reliability of 4 has a min value of 3000 and max value of 3999. Reliability of 5 has no min value and a max value of 2999."/>
            <xdr:cNvPicPr>
              <a:picLocks noChangeAspect="1" noChangeArrowheads="1"/>
              <a:extLst>
                <a:ext uri="{84589F7E-364E-4C9E-8A38-B11213B215E9}">
                  <a14:cameraTool cellRange="Scale!$E$1:$G$6" spid="_x0000_s14488"/>
                </a:ext>
              </a:extLst>
            </xdr:cNvPicPr>
          </xdr:nvPicPr>
          <xdr:blipFill>
            <a:blip xmlns:r="http://schemas.openxmlformats.org/officeDocument/2006/relationships" r:embed="rId2"/>
            <a:srcRect/>
            <a:stretch>
              <a:fillRect/>
            </a:stretch>
          </xdr:blipFill>
          <xdr:spPr bwMode="auto">
            <a:xfrm>
              <a:off x="17859" y="0"/>
              <a:ext cx="2184796" cy="1152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146447</xdr:colOff>
          <xdr:row>0</xdr:row>
          <xdr:rowOff>82153</xdr:rowOff>
        </xdr:from>
        <xdr:to>
          <xdr:col>14</xdr:col>
          <xdr:colOff>556022</xdr:colOff>
          <xdr:row>4</xdr:row>
          <xdr:rowOff>91678</xdr:rowOff>
        </xdr:to>
        <xdr:pic>
          <xdr:nvPicPr>
            <xdr:cNvPr id="2" name="Picture 1" descr="Table of Priority Groups showing Minimum and Maximum priority values with comments. High priority group (35-50) has a min value of 35 and max value of 50. Comment says vehicles to be replaced within 1 yr. Medium proirity group (30-34) has a min value of 30 and max value of 34. Comment says vehicles to be replaced within 3 yrs. Low priority group (0-29) has a min value of 0 and max value of 29. Comment says vehicles to be replaced in 5+ yrs."/>
            <xdr:cNvPicPr>
              <a:picLocks noChangeAspect="1" noChangeArrowheads="1"/>
              <a:extLst>
                <a:ext uri="{84589F7E-364E-4C9E-8A38-B11213B215E9}">
                  <a14:cameraTool cellRange="Scale!$L$1:$O$4" spid="_x0000_s12384"/>
                </a:ext>
              </a:extLst>
            </xdr:cNvPicPr>
          </xdr:nvPicPr>
          <xdr:blipFill>
            <a:blip xmlns:r="http://schemas.openxmlformats.org/officeDocument/2006/relationships" r:embed="rId1"/>
            <a:srcRect/>
            <a:stretch>
              <a:fillRect/>
            </a:stretch>
          </xdr:blipFill>
          <xdr:spPr bwMode="auto">
            <a:xfrm>
              <a:off x="4551760" y="82153"/>
              <a:ext cx="4493418" cy="771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17860</xdr:colOff>
          <xdr:row>6</xdr:row>
          <xdr:rowOff>148829</xdr:rowOff>
        </xdr:from>
        <xdr:to>
          <xdr:col>7</xdr:col>
          <xdr:colOff>385762</xdr:colOff>
          <xdr:row>10</xdr:row>
          <xdr:rowOff>158354</xdr:rowOff>
        </xdr:to>
        <xdr:pic>
          <xdr:nvPicPr>
            <xdr:cNvPr id="7" name="Picture 6" descr="Table of Priority Groups showing Minimum and Maximum priority values with comments. High priority group (35-50) has a min value of 35 and max value of 50. Comment says vehicles to be replaced within 1 yr. Medium proirity group (30-34) has a min value of 30 and max value of 34. Comment says vehicles to be replaced within 3 yrs. Low priority group (0-29) has a min value of 0 and max value of 29. Comment says vehicles to be replaced in 5+ yrs."/>
            <xdr:cNvPicPr>
              <a:picLocks noChangeAspect="1" noChangeArrowheads="1"/>
              <a:extLst>
                <a:ext uri="{84589F7E-364E-4C9E-8A38-B11213B215E9}">
                  <a14:cameraTool cellRange="Scale!$L$1:$O$4" spid="_x0000_s9469"/>
                </a:ext>
              </a:extLst>
            </xdr:cNvPicPr>
          </xdr:nvPicPr>
          <xdr:blipFill>
            <a:blip xmlns:r="http://schemas.openxmlformats.org/officeDocument/2006/relationships" r:embed="rId1"/>
            <a:srcRect/>
            <a:stretch>
              <a:fillRect/>
            </a:stretch>
          </xdr:blipFill>
          <xdr:spPr bwMode="auto">
            <a:xfrm>
              <a:off x="17860" y="1291829"/>
              <a:ext cx="4493418" cy="771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17860</xdr:colOff>
          <xdr:row>0</xdr:row>
          <xdr:rowOff>0</xdr:rowOff>
        </xdr:from>
        <xdr:to>
          <xdr:col>2</xdr:col>
          <xdr:colOff>60722</xdr:colOff>
          <xdr:row>6</xdr:row>
          <xdr:rowOff>9525</xdr:rowOff>
        </xdr:to>
        <xdr:pic>
          <xdr:nvPicPr>
            <xdr:cNvPr id="8" name="Picture 7" descr="Table of Safety Scale from 1 to 5 showing Minimum and Maximum safety values. Safety score of 1 has a min value of 0 and max value of 1. Safety score of 2 has a min value of 2 and max value of 3. Safety score of 3 has a min value of 4 and max value of 5. Safety score of 4 has a min value of 6 and max value of 7. Safety score of 5 has a min value of 8 and a max value of 100."/>
            <xdr:cNvPicPr>
              <a:picLocks noChangeAspect="1" noChangeArrowheads="1"/>
              <a:extLst>
                <a:ext uri="{84589F7E-364E-4C9E-8A38-B11213B215E9}">
                  <a14:cameraTool cellRange="Scale!$A$1:$C$6" spid="_x0000_s9470"/>
                </a:ext>
              </a:extLst>
            </xdr:cNvPicPr>
          </xdr:nvPicPr>
          <xdr:blipFill>
            <a:blip xmlns:r="http://schemas.openxmlformats.org/officeDocument/2006/relationships" r:embed="rId2"/>
            <a:srcRect/>
            <a:stretch>
              <a:fillRect/>
            </a:stretch>
          </xdr:blipFill>
          <xdr:spPr bwMode="auto">
            <a:xfrm>
              <a:off x="17860" y="0"/>
              <a:ext cx="1935956" cy="1152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422671</xdr:colOff>
          <xdr:row>0</xdr:row>
          <xdr:rowOff>0</xdr:rowOff>
        </xdr:from>
        <xdr:to>
          <xdr:col>7</xdr:col>
          <xdr:colOff>375045</xdr:colOff>
          <xdr:row>6</xdr:row>
          <xdr:rowOff>9525</xdr:rowOff>
        </xdr:to>
        <xdr:pic>
          <xdr:nvPicPr>
            <xdr:cNvPr id="9" name="Picture 8" descr="Table of Reliability Scale from 1 to 5 showing Minimum and Maximum reliability values. Reliability of 1 has a min value of 6000 and max value of 100,000. Reliability of 2 has a min value of 5000 and max value of 5999. Reliability of 3 has a min value of 4000 and max value of 4999. Reliability of 4 has a min value of 3000 and max value of 3999. Reliability of 5 has no min value and a max value of 2999."/>
            <xdr:cNvPicPr>
              <a:picLocks noChangeAspect="1" noChangeArrowheads="1"/>
              <a:extLst>
                <a:ext uri="{84589F7E-364E-4C9E-8A38-B11213B215E9}">
                  <a14:cameraTool cellRange="Scale!$E$1:$G$6" spid="_x0000_s9471"/>
                </a:ext>
              </a:extLst>
            </xdr:cNvPicPr>
          </xdr:nvPicPr>
          <xdr:blipFill>
            <a:blip xmlns:r="http://schemas.openxmlformats.org/officeDocument/2006/relationships" r:embed="rId3"/>
            <a:srcRect/>
            <a:stretch>
              <a:fillRect/>
            </a:stretch>
          </xdr:blipFill>
          <xdr:spPr bwMode="auto">
            <a:xfrm>
              <a:off x="2315765" y="0"/>
              <a:ext cx="2184796" cy="1152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oi, Andrew" refreshedDate="42823.390429861109" createdVersion="5" refreshedVersion="5" minRefreshableVersion="3" recordCount="741">
  <cacheSource type="worksheet">
    <worksheetSource name="Table1"/>
  </cacheSource>
  <cacheFields count="15">
    <cacheField name="#" numFmtId="0">
      <sharedItems containsMixedTypes="1" containsNumber="1" containsInteger="1" minValue="1" maxValue="741"/>
    </cacheField>
    <cacheField name="FY" numFmtId="0">
      <sharedItems count="3">
        <s v="FY14"/>
        <s v="FY15"/>
        <s v="FY16"/>
      </sharedItems>
    </cacheField>
    <cacheField name="EGI" numFmtId="0">
      <sharedItems count="13">
        <s v="1200S"/>
        <s v="1300S"/>
        <s v="2000S"/>
        <s v="2200S"/>
        <s v="2300S"/>
        <s v="2400S"/>
        <s v="2500S"/>
        <s v="2700S"/>
        <s v="2900S"/>
        <s v="9700S"/>
        <s v="9800S"/>
        <s v="1500S"/>
        <s v="1500SA"/>
      </sharedItems>
    </cacheField>
    <cacheField name="Bus" numFmtId="0">
      <sharedItems containsSemiMixedTypes="0" containsString="0" containsNumber="1" containsInteger="1" minValue="1201" maxValue="9816" count="269">
        <n v="1201"/>
        <n v="1202"/>
        <n v="1203"/>
        <n v="1204"/>
        <n v="1205"/>
        <n v="1206"/>
        <n v="1207"/>
        <n v="1208"/>
        <n v="1209"/>
        <n v="1210"/>
        <n v="1211"/>
        <n v="1212"/>
        <n v="1213"/>
        <n v="1214"/>
        <n v="1215"/>
        <n v="1216"/>
        <n v="1217"/>
        <n v="1218"/>
        <n v="1219"/>
        <n v="1220"/>
        <n v="1221"/>
        <n v="1222"/>
        <n v="1223"/>
        <n v="1224"/>
        <n v="1225"/>
        <n v="1226"/>
        <n v="1227"/>
        <n v="1228"/>
        <n v="1229"/>
        <n v="1230"/>
        <n v="1231"/>
        <n v="1232"/>
        <n v="1233"/>
        <n v="1301"/>
        <n v="1302"/>
        <n v="1303"/>
        <n v="1304"/>
        <n v="1305"/>
        <n v="1306"/>
        <n v="1307"/>
        <n v="1308"/>
        <n v="1309"/>
        <n v="1310"/>
        <n v="1311"/>
        <n v="1312"/>
        <n v="1313"/>
        <n v="1314"/>
        <n v="1315"/>
        <n v="1316"/>
        <n v="1317"/>
        <n v="1318"/>
        <n v="1319"/>
        <n v="1320"/>
        <n v="1322"/>
        <n v="1324"/>
        <n v="1325"/>
        <n v="1326"/>
        <n v="1327"/>
        <n v="1328"/>
        <n v="1329"/>
        <n v="1330"/>
        <n v="1331"/>
        <n v="2000"/>
        <n v="2001"/>
        <n v="2002"/>
        <n v="2003"/>
        <n v="2004"/>
        <n v="2005"/>
        <n v="2006"/>
        <n v="2007"/>
        <n v="2008"/>
        <n v="2009"/>
        <n v="2010"/>
        <n v="2011"/>
        <n v="2012"/>
        <n v="2013"/>
        <n v="2014"/>
        <n v="2015"/>
        <n v="2016"/>
        <n v="2017"/>
        <n v="2018"/>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301"/>
        <n v="2302"/>
        <n v="2303"/>
        <n v="2304"/>
        <n v="2305"/>
        <n v="2306"/>
        <n v="2307"/>
        <n v="2308"/>
        <n v="2309"/>
        <n v="2310"/>
        <n v="2311"/>
        <n v="2312"/>
        <n v="2313"/>
        <n v="2401"/>
        <n v="2402"/>
        <n v="2403"/>
        <n v="2404"/>
        <n v="2405"/>
        <n v="2406"/>
        <n v="2407"/>
        <n v="2408"/>
        <n v="2409"/>
        <n v="2410"/>
        <n v="2411"/>
        <n v="2412"/>
        <n v="2413"/>
        <n v="2414"/>
        <n v="2415"/>
        <n v="2416"/>
        <n v="2417"/>
        <n v="2418"/>
        <n v="2419"/>
        <n v="2420"/>
        <n v="2421"/>
        <n v="2422"/>
        <n v="2423"/>
        <n v="2424"/>
        <n v="2425"/>
        <n v="2426"/>
        <n v="2427"/>
        <n v="2501"/>
        <n v="2502"/>
        <n v="2503"/>
        <n v="2504"/>
        <n v="2505"/>
        <n v="2506"/>
        <n v="2507"/>
        <n v="2508"/>
        <n v="2509"/>
        <n v="2510"/>
        <n v="2511"/>
        <n v="2512"/>
        <n v="2513"/>
        <n v="2514"/>
        <n v="2515"/>
        <n v="2516"/>
        <n v="2517"/>
        <n v="2518"/>
        <n v="2519"/>
        <n v="2520"/>
        <n v="2521"/>
        <n v="2522"/>
        <n v="2701"/>
        <n v="2702"/>
        <n v="2703"/>
        <n v="2704"/>
        <n v="2705"/>
        <n v="2706"/>
        <n v="2707"/>
        <n v="2708"/>
        <n v="2709"/>
        <n v="2710"/>
        <n v="2711"/>
        <n v="2712"/>
        <n v="2713"/>
        <n v="2714"/>
        <n v="2715"/>
        <n v="2901"/>
        <n v="2902"/>
        <n v="2903"/>
        <n v="2904"/>
        <n v="2905"/>
        <n v="2906"/>
        <n v="2907"/>
        <n v="2908"/>
        <n v="2909"/>
        <n v="2910"/>
        <n v="2911"/>
        <n v="2912"/>
        <n v="2913"/>
        <n v="2914"/>
        <n v="2915"/>
        <n v="2916"/>
        <n v="2917"/>
        <n v="2918"/>
        <n v="2919"/>
        <n v="2920"/>
        <n v="2921"/>
        <n v="2922"/>
        <n v="2923"/>
        <n v="2924"/>
        <n v="2925"/>
        <n v="9701"/>
        <n v="9703"/>
        <n v="9707"/>
        <n v="9708"/>
        <n v="9711"/>
        <n v="9714"/>
        <n v="9715"/>
        <n v="9717"/>
        <n v="9719"/>
        <n v="9801"/>
        <n v="9802"/>
        <n v="9803"/>
        <n v="9804"/>
        <n v="9805"/>
        <n v="9806"/>
        <n v="9807"/>
        <n v="9808"/>
        <n v="9810"/>
        <n v="9811"/>
        <n v="9812"/>
        <n v="9813"/>
        <n v="9814"/>
        <n v="9815"/>
        <n v="9816"/>
        <n v="1321"/>
        <n v="1323"/>
        <n v="1523"/>
        <n v="1524"/>
        <n v="1525"/>
        <n v="1528"/>
        <n v="1501"/>
        <n v="1502"/>
        <n v="1503"/>
        <n v="1504"/>
        <n v="1505"/>
        <n v="1506"/>
        <n v="1507"/>
        <n v="1508"/>
        <n v="1509"/>
        <n v="1510"/>
        <n v="1511"/>
        <n v="1512"/>
        <n v="1513"/>
        <n v="1521"/>
        <n v="1522"/>
        <n v="1526"/>
        <n v="1527"/>
      </sharedItems>
    </cacheField>
    <cacheField name="Status" numFmtId="0">
      <sharedItems count="2">
        <s v="Active"/>
        <s v="Contingency"/>
      </sharedItems>
    </cacheField>
    <cacheField name="Length" numFmtId="0">
      <sharedItems/>
    </cacheField>
    <cacheField name="Type" numFmtId="0">
      <sharedItems count="3">
        <s v="CNG"/>
        <s v="Diesel"/>
        <s v="Hybrid"/>
      </sharedItems>
    </cacheField>
    <cacheField name="Hi-Risk WO" numFmtId="0">
      <sharedItems containsSemiMixedTypes="0" containsString="0" containsNumber="1" containsInteger="1" minValue="0" maxValue="19"/>
    </cacheField>
    <cacheField name="Miles" numFmtId="164">
      <sharedItems containsString="0" containsBlank="1" containsNumber="1" minValue="0" maxValue="51767"/>
    </cacheField>
    <cacheField name="MDBF" numFmtId="164">
      <sharedItems containsMixedTypes="1" containsNumber="1" minValue="0" maxValue="44162.600000000006"/>
    </cacheField>
    <cacheField name="Safety Rating" numFmtId="0">
      <sharedItems containsSemiMixedTypes="0" containsString="0" containsNumber="1" containsInteger="1" minValue="1" maxValue="5"/>
    </cacheField>
    <cacheField name="Reliability Rating" numFmtId="0">
      <sharedItems containsMixedTypes="1" containsNumber="1" containsInteger="1" minValue="1" maxValue="5"/>
    </cacheField>
    <cacheField name="ULB Rating" numFmtId="0">
      <sharedItems containsSemiMixedTypes="0" containsString="0" containsNumber="1" containsInteger="1" minValue="1" maxValue="19"/>
    </cacheField>
    <cacheField name="Priority Rating" numFmtId="0">
      <sharedItems containsMixedTypes="1" containsNumber="1" containsInteger="1" minValue="6" maxValue="41" count="37">
        <s v="#N/A"/>
        <n v="20"/>
        <n v="9"/>
        <n v="15"/>
        <n v="18"/>
        <n v="12"/>
        <n v="21"/>
        <n v="11"/>
        <n v="17"/>
        <n v="16"/>
        <n v="14"/>
        <n v="8"/>
        <n v="10"/>
        <n v="22"/>
        <n v="6"/>
        <n v="41"/>
        <n v="35"/>
        <n v="33"/>
        <n v="37"/>
        <n v="34"/>
        <n v="39"/>
        <n v="38"/>
        <n v="32"/>
        <n v="28"/>
        <n v="29"/>
        <n v="31"/>
        <n v="30"/>
        <n v="25"/>
        <n v="23"/>
        <n v="24"/>
        <n v="27"/>
        <n v="36"/>
        <n v="26"/>
        <n v="19"/>
        <n v="40"/>
        <n v="13" u="1"/>
        <n v="7" u="1"/>
      </sharedItems>
    </cacheField>
    <cacheField name="Priority Group" numFmtId="0">
      <sharedItems count="25">
        <s v="#N/A"/>
        <s v="Low (0-29)"/>
        <s v="High (35-50)"/>
        <s v="Med (30-34)"/>
        <s v="Low (0-24)" u="1"/>
        <s v="Med (17-26)" u="1"/>
        <s v="Med (18-26)" u="1"/>
        <s v="High (30-35)" u="1"/>
        <s v="Med (25-29)" u="1"/>
        <s v="Low (0-20)" u="1"/>
        <s v="Low (0-17)" u="1"/>
        <s v="High (29-35)" u="1"/>
        <s v="High (26-50)" u="1"/>
        <s v="High (31-50)" u="1"/>
        <s v="Low (0-16)" u="1"/>
        <s v="Low (0-19)" u="1"/>
        <s v="Med (20-26)" u="1"/>
        <s v="High (27-35)" u="1"/>
        <s v="Med (21-26)" u="1"/>
        <s v="High (30-50)" u="1"/>
        <s v="Med (20-28)" u="1"/>
        <s v="Med (20-30)" u="1"/>
        <s v="Med (16-25)" u="1"/>
        <s v="Low (0-15)" u="1"/>
        <s v="Med (20-29)"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saveData="0" refreshedBy="Choi, Andrew" refreshedDate="42823.391551736109" backgroundQuery="1" createdVersion="5" refreshedVersion="5" minRefreshableVersion="3" recordCount="0" supportSubquery="1" supportAdvancedDrill="1">
  <cacheSource type="external" connectionId="1"/>
  <cacheFields count="6">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Table1].[ULB Rating].[ULB Rating]" caption="ULB Rating" numFmtId="0" hierarchy="18" level="1">
      <sharedItems containsSemiMixedTypes="0" containsString="0" containsNumber="1" containsInteger="1" minValue="1" maxValue="19" count="11">
        <n v="1"/>
        <n v="3"/>
        <n v="4"/>
        <n v="7"/>
        <n v="9"/>
        <n v="11"/>
        <n v="12"/>
        <n v="14"/>
        <n v="16"/>
        <n v="18" u="1"/>
        <n v="19" u="1"/>
      </sharedItems>
      <extLst>
        <ext xmlns:x15="http://schemas.microsoft.com/office/spreadsheetml/2010/11/main" uri="{4F2E5C28-24EA-4eb8-9CBF-B6C8F9C3D259}">
          <x15:cachedUniqueNames>
            <x15:cachedUniqueName index="0" name="[Table1].[ULB Rating].&amp;[1]"/>
            <x15:cachedUniqueName index="1" name="[Table1].[ULB Rating].&amp;[3]"/>
            <x15:cachedUniqueName index="2" name="[Table1].[ULB Rating].&amp;[4]"/>
            <x15:cachedUniqueName index="3" name="[Table1].[ULB Rating].&amp;[7]"/>
            <x15:cachedUniqueName index="4" name="[Table1].[ULB Rating].&amp;[9]"/>
            <x15:cachedUniqueName index="5" name="[Table1].[ULB Rating].&amp;[11]"/>
            <x15:cachedUniqueName index="6" name="[Table1].[ULB Rating].&amp;[12]"/>
            <x15:cachedUniqueName index="7" name="[Table1].[ULB Rating].&amp;[14]"/>
            <x15:cachedUniqueName index="8" name="[Table1].[ULB Rating].&amp;[16]"/>
            <x15:cachedUniqueName index="9" name="[Table1].[ULB Rating].&amp;[18]"/>
            <x15:cachedUniqueName index="10" name="[Table1].[ULB Rating].&amp;[19]"/>
          </x15:cachedUniqueNames>
        </ext>
      </extLst>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0"/>
      </fieldsUsage>
    </cacheHierarchy>
    <cacheHierarchy uniqueName="[Table1].[EGI]" caption="EGI" attribute="1" defaultMemberUniqueName="[Table1].[EGI].[All]" allUniqueName="[Table1].[EGI].[All]" dimensionUniqueName="[Table1]" displayFolder="" count="2" memberValueDatatype="130" unbalanced="0">
      <fieldsUsage count="2">
        <fieldUsage x="-1"/>
        <fieldUsage x="1"/>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2" memberValueDatatype="20" unbalanced="0">
      <fieldsUsage count="2">
        <fieldUsage x="-1"/>
        <fieldUsage x="2"/>
      </fieldsUsage>
    </cacheHierarchy>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hoi, Andrew" refreshedDate="42823.391553819441" backgroundQuery="1" createdVersion="5" refreshedVersion="5" minRefreshableVersion="3" recordCount="0" supportSubquery="1" supportAdvancedDrill="1">
  <cacheSource type="external" connectionId="1"/>
  <cacheFields count="9">
    <cacheField name="[Range].[EGI].[EGI]" caption="EGI" numFmtId="0" hierarchy="1" level="1">
      <sharedItems count="13">
        <s v="1200S"/>
        <s v="1300S"/>
        <s v="2000S"/>
        <s v="2200S"/>
        <s v="2400S"/>
        <s v="2500S"/>
        <s v="2700S"/>
        <s v="2900S"/>
        <s v="9700S"/>
        <s v="9800S"/>
        <s v="1500S"/>
        <s v="1500SA"/>
        <s v="2300S" u="1"/>
      </sharedItems>
    </cacheField>
    <cacheField name="[Table1].[EGI].[EGI]" caption="EGI" numFmtId="0" hierarchy="8" level="1">
      <sharedItems count="13">
        <s v="1200S"/>
        <s v="1300S"/>
        <s v="2000S"/>
        <s v="2200S"/>
        <s v="2300S"/>
        <s v="2400S"/>
        <s v="2500S"/>
        <s v="2700S"/>
        <s v="2900S"/>
        <s v="1500S"/>
        <s v="1500SA"/>
        <s v="9700S" u="1"/>
        <s v="9800S" u="1"/>
      </sharedItems>
    </cacheField>
    <cacheField name="[Table1].[FY].[FY]" caption="FY" numFmtId="0" hierarchy="7" level="1">
      <sharedItems count="3">
        <s v="FY14"/>
        <s v="FY15"/>
        <s v="FY16"/>
      </sharedItems>
    </cacheField>
    <cacheField name="[Measures].[Count of Bus]" caption="Count of Bus" numFmtId="0" hierarchy="24" level="32767"/>
    <cacheField name="[Measures].[Sum of Hi-Risk WO 2]" caption="Sum of Hi-Risk WO 2" numFmtId="0" hierarchy="30" level="32767"/>
    <cacheField name="[Measures].[Min of Hi-Risk WO 2]" caption="Min of Hi-Risk WO 2" numFmtId="0" hierarchy="34" level="32767"/>
    <cacheField name="[Measures].[Max of Hi-Risk WO 2]" caption="Max of Hi-Risk WO 2" numFmtId="0" hierarchy="35" level="32767"/>
    <cacheField name="[Measures].[Average of Hi-Risk WO 2]" caption="Average of Hi-Risk WO 2" numFmtId="0" hierarchy="36" level="32767"/>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2" memberValueDatatype="130" unbalanced="0">
      <fieldsUsage count="2">
        <fieldUsage x="-1"/>
        <fieldUsage x="0"/>
      </fieldsUsage>
    </cacheHierarchy>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2"/>
      </fieldsUsage>
    </cacheHierarchy>
    <cacheHierarchy uniqueName="[Table1].[EGI]" caption="EGI" attribute="1" defaultMemberUniqueName="[Table1].[EGI].[All]" allUniqueName="[Table1].[EGI].[All]" dimensionUniqueName="[Table1]" displayFolder="" count="2" memberValueDatatype="130" unbalanced="0">
      <fieldsUsage count="2">
        <fieldUsage x="-1"/>
        <fieldUsage x="1"/>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8"/>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0" memberValueDatatype="130" unbalanced="0"/>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oneField="1">
      <fieldsUsage count="1">
        <fieldUsage x="4"/>
      </fieldsUsage>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oneField="1">
      <fieldsUsage count="1">
        <fieldUsage x="5"/>
      </fieldsUsage>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oneField="1">
      <fieldsUsage count="1">
        <fieldUsage x="6"/>
      </fieldsUsage>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oneField="1">
      <fieldsUsage count="1">
        <fieldUsage x="7"/>
      </fieldsUsage>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hoi, Andrew" refreshedDate="42823.391555092596" backgroundQuery="1" createdVersion="5" refreshedVersion="5" minRefreshableVersion="3" recordCount="0" supportSubquery="1" supportAdvancedDrill="1">
  <cacheSource type="external" connectionId="1"/>
  <cacheFields count="8">
    <cacheField name="[Table1].[FY].[FY]" caption="FY" numFmtId="0" hierarchy="7" level="1">
      <sharedItems count="3">
        <s v="FY14"/>
        <s v="FY15"/>
        <s v="FY16"/>
      </sharedItems>
    </cacheField>
    <cacheField name="[Table1].[Type].[Type]" caption="Type" numFmtId="0" hierarchy="12" level="1">
      <sharedItems count="3">
        <s v="CNG"/>
        <s v="Diesel"/>
        <s v="Hybrid"/>
      </sharedItems>
    </cacheField>
    <cacheField name="[Measures].[Count of Bus]" caption="Count of Bus" numFmtId="0" hierarchy="24" level="32767"/>
    <cacheField name="[Measures].[Sum of Hi-Risk WO 2]" caption="Sum of Hi-Risk WO 2" numFmtId="0" hierarchy="30" level="32767"/>
    <cacheField name="[Measures].[Min of Hi-Risk WO 2]" caption="Min of Hi-Risk WO 2" numFmtId="0" hierarchy="34" level="32767"/>
    <cacheField name="[Measures].[Max of Hi-Risk WO 2]" caption="Max of Hi-Risk WO 2" numFmtId="0" hierarchy="35" level="32767"/>
    <cacheField name="[Measures].[Average of Hi-Risk WO 2]" caption="Average of Hi-Risk WO 2" numFmtId="0" hierarchy="36" level="32767"/>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0"/>
      </fieldsUsage>
    </cacheHierarchy>
    <cacheHierarchy uniqueName="[Table1].[EGI]" caption="EGI" attribute="1" defaultMemberUniqueName="[Table1].[EGI].[All]" allUniqueName="[Table1].[EGI].[All]" dimensionUniqueName="[Table1]" displayFolder="" count="0" memberValueDatatype="130" unbalanced="0"/>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7"/>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1"/>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2"/>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oneField="1">
      <fieldsUsage count="1">
        <fieldUsage x="3"/>
      </fieldsUsage>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oneField="1">
      <fieldsUsage count="1">
        <fieldUsage x="4"/>
      </fieldsUsage>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oneField="1">
      <fieldsUsage count="1">
        <fieldUsage x="5"/>
      </fieldsUsage>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oneField="1">
      <fieldsUsage count="1">
        <fieldUsage x="6"/>
      </fieldsUsage>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hoi, Andrew" refreshedDate="42823.39155659722" backgroundQuery="1" createdVersion="5" refreshedVersion="5" minRefreshableVersion="3" recordCount="0" supportSubquery="1" supportAdvancedDrill="1">
  <cacheSource type="external" connectionId="1"/>
  <cacheFields count="11">
    <cacheField name="[Range].[EGI].[EGI]" caption="EGI" numFmtId="0" hierarchy="1" level="1">
      <sharedItems count="13">
        <s v="1200S"/>
        <s v="1300S"/>
        <s v="2000S"/>
        <s v="2200S"/>
        <s v="2400S"/>
        <s v="2500S"/>
        <s v="2700S"/>
        <s v="2900S"/>
        <s v="9700S"/>
        <s v="9800S"/>
        <s v="1500S"/>
        <s v="1500SA"/>
        <s v="2300S" u="1"/>
      </sharedItems>
    </cacheField>
    <cacheField name="[Table1].[FY].[FY]" caption="FY" numFmtId="0" hierarchy="7" level="1">
      <sharedItems count="1">
        <s v="FY16"/>
      </sharedItems>
    </cacheField>
    <cacheField name="[Table1].[EGI].[EGI]" caption="EGI" numFmtId="0" hierarchy="8" level="1">
      <sharedItems count="12">
        <s v="1200S"/>
        <s v="1300S"/>
        <s v="1500S"/>
        <s v="1500SA"/>
        <s v="2000S"/>
        <s v="2200S"/>
        <s v="2400S"/>
        <s v="2500S"/>
        <s v="2700S"/>
        <s v="2900S"/>
        <s v="9700S" u="1"/>
        <s v="9800S" u="1"/>
      </sharedItems>
    </cacheField>
    <cacheField name="[Table1].[Type].[Type]" caption="Type" numFmtId="0" hierarchy="12" level="1">
      <sharedItems count="3">
        <s v="CNG"/>
        <s v="Diesel"/>
        <s v="Hybrid"/>
      </sharedItems>
    </cacheField>
    <cacheField name="[Measures].[Sum of Miles]" caption="Sum of Miles" numFmtId="0" hierarchy="33" level="32767"/>
    <cacheField name="[Measures].[Count of Bus]" caption="Count of Bus" numFmtId="0" hierarchy="24" level="32767"/>
    <cacheField name="[Measures].[Sum of Hi-Risk WO 2]" caption="Sum of Hi-Risk WO 2" numFmtId="0" hierarchy="30" level="32767"/>
    <cacheField name="[Measures].[Min of Hi-Risk WO 2]" caption="Min of Hi-Risk WO 2" numFmtId="0" hierarchy="34" level="32767"/>
    <cacheField name="[Measures].[Max of Hi-Risk WO 2]" caption="Max of Hi-Risk WO 2" numFmtId="0" hierarchy="35" level="32767"/>
    <cacheField name="[Measures].[Average of Hi-Risk WO 2]" caption="Average of Hi-Risk WO 2" numFmtId="0" hierarchy="36" level="32767"/>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2" memberValueDatatype="130" unbalanced="0">
      <fieldsUsage count="2">
        <fieldUsage x="-1"/>
        <fieldUsage x="0"/>
      </fieldsUsage>
    </cacheHierarchy>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1"/>
      </fieldsUsage>
    </cacheHierarchy>
    <cacheHierarchy uniqueName="[Table1].[EGI]" caption="EGI" attribute="1" defaultMemberUniqueName="[Table1].[EGI].[All]" allUniqueName="[Table1].[EGI].[All]" dimensionUniqueName="[Table1]" displayFolder="" count="2" memberValueDatatype="130" unbalanced="0">
      <fieldsUsage count="2">
        <fieldUsage x="-1"/>
        <fieldUsage x="2"/>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10"/>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3"/>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5"/>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oneField="1">
      <fieldsUsage count="1">
        <fieldUsage x="6"/>
      </fieldsUsage>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oneField="1">
      <fieldsUsage count="1">
        <fieldUsage x="4"/>
      </fieldsUsage>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oneField="1">
      <fieldsUsage count="1">
        <fieldUsage x="7"/>
      </fieldsUsage>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oneField="1">
      <fieldsUsage count="1">
        <fieldUsage x="8"/>
      </fieldsUsage>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oneField="1">
      <fieldsUsage count="1">
        <fieldUsage x="9"/>
      </fieldsUsage>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hoi, Andrew" refreshedDate="42823.391557870367" backgroundQuery="1" createdVersion="5" refreshedVersion="5" minRefreshableVersion="3" recordCount="0" supportSubquery="1" supportAdvancedDrill="1">
  <cacheSource type="external" connectionId="1"/>
  <cacheFields count="6">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Table1].[ULB Rating].[ULB Rating]" caption="ULB Rating" numFmtId="0" hierarchy="18" level="1">
      <sharedItems containsSemiMixedTypes="0" containsString="0" containsNumber="1" containsInteger="1" minValue="1" maxValue="19" count="11">
        <n v="1"/>
        <n v="3"/>
        <n v="4"/>
        <n v="7"/>
        <n v="9"/>
        <n v="11"/>
        <n v="12"/>
        <n v="14"/>
        <n v="16"/>
        <n v="18" u="1"/>
        <n v="19" u="1"/>
      </sharedItems>
      <extLst>
        <ext xmlns:x15="http://schemas.microsoft.com/office/spreadsheetml/2010/11/main" uri="{4F2E5C28-24EA-4eb8-9CBF-B6C8F9C3D259}">
          <x15:cachedUniqueNames>
            <x15:cachedUniqueName index="0" name="[Table1].[ULB Rating].&amp;[1]"/>
            <x15:cachedUniqueName index="1" name="[Table1].[ULB Rating].&amp;[3]"/>
            <x15:cachedUniqueName index="2" name="[Table1].[ULB Rating].&amp;[4]"/>
            <x15:cachedUniqueName index="3" name="[Table1].[ULB Rating].&amp;[7]"/>
            <x15:cachedUniqueName index="4" name="[Table1].[ULB Rating].&amp;[9]"/>
            <x15:cachedUniqueName index="5" name="[Table1].[ULB Rating].&amp;[11]"/>
            <x15:cachedUniqueName index="6" name="[Table1].[ULB Rating].&amp;[12]"/>
            <x15:cachedUniqueName index="7" name="[Table1].[ULB Rating].&amp;[14]"/>
            <x15:cachedUniqueName index="8" name="[Table1].[ULB Rating].&amp;[16]"/>
            <x15:cachedUniqueName index="9" name="[Table1].[ULB Rating].&amp;[18]"/>
            <x15:cachedUniqueName index="10" name="[Table1].[ULB Rating].&amp;[19]"/>
          </x15:cachedUniqueNames>
        </ext>
      </extLst>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0"/>
      </fieldsUsage>
    </cacheHierarchy>
    <cacheHierarchy uniqueName="[Table1].[EGI]" caption="EGI" attribute="1" defaultMemberUniqueName="[Table1].[EGI].[All]" allUniqueName="[Table1].[EGI].[All]" dimensionUniqueName="[Table1]" displayFolder="" count="2" memberValueDatatype="130" unbalanced="0">
      <fieldsUsage count="2">
        <fieldUsage x="-1"/>
        <fieldUsage x="1"/>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2" memberValueDatatype="20" unbalanced="0">
      <fieldsUsage count="2">
        <fieldUsage x="-1"/>
        <fieldUsage x="2"/>
      </fieldsUsage>
    </cacheHierarchy>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hoi, Andrew" refreshedDate="42823.391559143522" backgroundQuery="1" createdVersion="5" refreshedVersion="5" minRefreshableVersion="3" recordCount="0" supportSubquery="1" supportAdvancedDrill="1">
  <cacheSource type="external" connectionId="1"/>
  <cacheFields count="6">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Table1].[Safety Rating].[Safety Rating]" caption="Safety Rating" numFmtId="0" hierarchy="16" level="1">
      <sharedItems containsSemiMixedTypes="0" containsString="0" containsNumber="1" containsInteger="1" minValue="1" maxValue="5" count="5">
        <n v="1"/>
        <n v="2"/>
        <n v="3"/>
        <n v="4"/>
        <n v="5"/>
      </sharedItems>
      <extLst>
        <ext xmlns:x15="http://schemas.microsoft.com/office/spreadsheetml/2010/11/main" uri="{4F2E5C28-24EA-4eb8-9CBF-B6C8F9C3D259}">
          <x15:cachedUniqueNames>
            <x15:cachedUniqueName index="0" name="[Table1].[Safety Rating].&amp;[1]"/>
            <x15:cachedUniqueName index="1" name="[Table1].[Safety Rating].&amp;[2]"/>
            <x15:cachedUniqueName index="2" name="[Table1].[Safety Rating].&amp;[3]"/>
            <x15:cachedUniqueName index="3" name="[Table1].[Safety Rating].&amp;[4]"/>
            <x15:cachedUniqueName index="4" name="[Table1].[Safety Rating].&amp;[5]"/>
          </x15:cachedUniqueNames>
        </ext>
      </extLst>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0"/>
      </fieldsUsage>
    </cacheHierarchy>
    <cacheHierarchy uniqueName="[Table1].[EGI]" caption="EGI" attribute="1" defaultMemberUniqueName="[Table1].[EGI].[All]" allUniqueName="[Table1].[EGI].[All]" dimensionUniqueName="[Table1]" displayFolder="" count="2" memberValueDatatype="130" unbalanced="0">
      <fieldsUsage count="2">
        <fieldUsage x="-1"/>
        <fieldUsage x="1"/>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2" memberValueDatatype="20" unbalanced="0">
      <fieldsUsage count="2">
        <fieldUsage x="-1"/>
        <fieldUsage x="2"/>
      </fieldsUsage>
    </cacheHierarchy>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hoi, Andrew" refreshedDate="42823.391560416669" backgroundQuery="1" createdVersion="5" refreshedVersion="5" minRefreshableVersion="3" recordCount="0" supportSubquery="1" supportAdvancedDrill="1">
  <cacheSource type="external" connectionId="1"/>
  <cacheFields count="6">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Table1].[Safety Rating].[Safety Rating]" caption="Safety Rating" numFmtId="0" hierarchy="16" level="1">
      <sharedItems containsSemiMixedTypes="0" containsString="0" containsNumber="1" containsInteger="1" minValue="1" maxValue="5" count="5">
        <n v="1"/>
        <n v="2"/>
        <n v="3"/>
        <n v="4"/>
        <n v="5"/>
      </sharedItems>
      <extLst>
        <ext xmlns:x15="http://schemas.microsoft.com/office/spreadsheetml/2010/11/main" uri="{4F2E5C28-24EA-4eb8-9CBF-B6C8F9C3D259}">
          <x15:cachedUniqueNames>
            <x15:cachedUniqueName index="0" name="[Table1].[Safety Rating].&amp;[1]"/>
            <x15:cachedUniqueName index="1" name="[Table1].[Safety Rating].&amp;[2]"/>
            <x15:cachedUniqueName index="2" name="[Table1].[Safety Rating].&amp;[3]"/>
            <x15:cachedUniqueName index="3" name="[Table1].[Safety Rating].&amp;[4]"/>
            <x15:cachedUniqueName index="4" name="[Table1].[Safety Rating].&amp;[5]"/>
          </x15:cachedUniqueNames>
        </ext>
      </extLst>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0"/>
      </fieldsUsage>
    </cacheHierarchy>
    <cacheHierarchy uniqueName="[Table1].[EGI]" caption="EGI" attribute="1" defaultMemberUniqueName="[Table1].[EGI].[All]" allUniqueName="[Table1].[EGI].[All]" dimensionUniqueName="[Table1]" displayFolder="" count="2" memberValueDatatype="130" unbalanced="0">
      <fieldsUsage count="2">
        <fieldUsage x="-1"/>
        <fieldUsage x="1"/>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2" memberValueDatatype="20" unbalanced="0">
      <fieldsUsage count="2">
        <fieldUsage x="-1"/>
        <fieldUsage x="2"/>
      </fieldsUsage>
    </cacheHierarchy>
    <cacheHierarchy uniqueName="[Table1].[Reliability Rating]" caption="Reliability Rating" attribute="1" defaultMemberUniqueName="[Table1].[Reliability Rating].[All]" allUniqueName="[Table1].[Reliability Rating].[All]" dimensionUniqueName="[Table1]" displayFolder="" count="0" memberValueDatatype="130" unbalanced="0"/>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hoi, Andrew" refreshedDate="42823.391562037039" backgroundQuery="1" createdVersion="5" refreshedVersion="5" minRefreshableVersion="3" recordCount="0" supportSubquery="1" supportAdvancedDrill="1">
  <cacheSource type="external" connectionId="1"/>
  <cacheFields count="6">
    <cacheField name="[Table1].[Reliability Rating].[Reliability Rating]" caption="Reliability Rating" numFmtId="0" hierarchy="17" level="1">
      <sharedItems count="5">
        <s v="1"/>
        <s v="2"/>
        <s v="3"/>
        <s v="4"/>
        <s v="5"/>
      </sharedItems>
    </cacheField>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1"/>
      </fieldsUsage>
    </cacheHierarchy>
    <cacheHierarchy uniqueName="[Table1].[EGI]" caption="EGI" attribute="1" defaultMemberUniqueName="[Table1].[EGI].[All]" allUniqueName="[Table1].[EGI].[All]" dimensionUniqueName="[Table1]" displayFolder="" count="2" memberValueDatatype="130" unbalanced="0">
      <fieldsUsage count="2">
        <fieldUsage x="-1"/>
        <fieldUsage x="2"/>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2" memberValueDatatype="130" unbalanced="0">
      <fieldsUsage count="2">
        <fieldUsage x="-1"/>
        <fieldUsage x="0"/>
      </fieldsUsage>
    </cacheHierarchy>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hoi, Andrew" refreshedDate="42823.391563310186" backgroundQuery="1" createdVersion="5" refreshedVersion="5" minRefreshableVersion="3" recordCount="0" supportSubquery="1" supportAdvancedDrill="1">
  <cacheSource type="external" connectionId="1"/>
  <cacheFields count="6">
    <cacheField name="[Table1].[Reliability Rating].[Reliability Rating]" caption="Reliability Rating" numFmtId="0" hierarchy="17" level="1">
      <sharedItems count="5">
        <s v="1"/>
        <s v="2"/>
        <s v="3"/>
        <s v="4"/>
        <s v="5"/>
      </sharedItems>
    </cacheField>
    <cacheField name="[Table1].[FY].[FY]" caption="FY" numFmtId="0" hierarchy="7" level="1">
      <sharedItems containsSemiMixedTypes="0" containsNonDate="0" containsString="0"/>
    </cacheField>
    <cacheField name="[Table1].[EGI].[EGI]" caption="EGI" numFmtId="0" hierarchy="8" level="1">
      <sharedItems count="12">
        <s v="1200S"/>
        <s v="1300S"/>
        <s v="1500S"/>
        <s v="1500SA"/>
        <s v="2000S"/>
        <s v="2200S"/>
        <s v="2400S"/>
        <s v="2500S"/>
        <s v="2700S"/>
        <s v="2900S"/>
        <s v="9700S" u="1"/>
        <s v="9800S" u="1"/>
      </sharedItems>
    </cacheField>
    <cacheField name="[Measures].[Count of Bus]" caption="Count of Bus" numFmtId="0" hierarchy="24" level="32767"/>
    <cacheField name="[Table1].[Type].[Type]" caption="Type" numFmtId="0" hierarchy="12" level="1">
      <sharedItems count="3">
        <s v="CNG"/>
        <s v="Diesel"/>
        <s v="Hybrid"/>
      </sharedItems>
    </cacheField>
    <cacheField name="[Table1].[Status].[Status]" caption="Status" numFmtId="0" hierarchy="10" level="1">
      <sharedItems containsSemiMixedTypes="0" containsNonDate="0" containsString="0"/>
    </cacheField>
  </cacheFields>
  <cacheHierarchies count="41">
    <cacheHierarchy uniqueName="[Range].[FY]" caption="FY" attribute="1" defaultMemberUniqueName="[Range].[FY].[All]" allUniqueName="[Range].[FY].[All]" dimensionUniqueName="[Range]" displayFolder="" count="0" memberValueDatatype="130" unbalanced="0"/>
    <cacheHierarchy uniqueName="[Range].[EGI]" caption="EGI" attribute="1" defaultMemberUniqueName="[Range].[EGI].[All]" allUniqueName="[Range].[EGI].[All]" dimensionUniqueName="[Range]" displayFolder="" count="0" memberValueDatatype="130" unbalanced="0"/>
    <cacheHierarchy uniqueName="[Range].[Bus]" caption="Bus" attribute="1" defaultMemberUniqueName="[Range].[Bus].[All]" allUniqueName="[Range].[Bus].[All]" dimensionUniqueName="[Range]" displayFolder="" count="0" memberValueDatatype="20" unbalanced="0"/>
    <cacheHierarchy uniqueName="[Range].[Length]" caption="Length" attribute="1" defaultMemberUniqueName="[Range].[Length].[All]" allUniqueName="[Range].[Length].[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Hi-Risk WO]" caption="Hi-Risk WO" attribute="1" defaultMemberUniqueName="[Range].[Hi-Risk WO].[All]" allUniqueName="[Range].[Hi-Risk WO].[All]" dimensionUniqueName="[Range]" displayFolder="" count="0" memberValueDatatype="20" unbalanced="0"/>
    <cacheHierarchy uniqueName="[Table1].[#]" caption="#" attribute="1" defaultMemberUniqueName="[Table1].[#].[All]" allUniqueName="[Table1].[#].[All]" dimensionUniqueName="[Table1]" displayFolder="" count="0" memberValueDatatype="130" unbalanced="0"/>
    <cacheHierarchy uniqueName="[Table1].[FY]" caption="FY" attribute="1" defaultMemberUniqueName="[Table1].[FY].[All]" allUniqueName="[Table1].[FY].[All]" dimensionUniqueName="[Table1]" displayFolder="" count="2" memberValueDatatype="130" unbalanced="0">
      <fieldsUsage count="2">
        <fieldUsage x="-1"/>
        <fieldUsage x="1"/>
      </fieldsUsage>
    </cacheHierarchy>
    <cacheHierarchy uniqueName="[Table1].[EGI]" caption="EGI" attribute="1" defaultMemberUniqueName="[Table1].[EGI].[All]" allUniqueName="[Table1].[EGI].[All]" dimensionUniqueName="[Table1]" displayFolder="" count="2" memberValueDatatype="130" unbalanced="0">
      <fieldsUsage count="2">
        <fieldUsage x="-1"/>
        <fieldUsage x="2"/>
      </fieldsUsage>
    </cacheHierarchy>
    <cacheHierarchy uniqueName="[Table1].[Bus]" caption="Bus" attribute="1" defaultMemberUniqueName="[Table1].[Bus].[All]" allUniqueName="[Table1].[Bus].[All]" dimensionUniqueName="[Table1]" displayFolder="" count="0" memberValueDatatype="20" unbalanced="0"/>
    <cacheHierarchy uniqueName="[Table1].[Status]" caption="Status" attribute="1" defaultMemberUniqueName="[Table1].[Status].[All]" allUniqueName="[Table1].[Status].[All]" dimensionUniqueName="[Table1]" displayFolder="" count="2" memberValueDatatype="130" unbalanced="0">
      <fieldsUsage count="2">
        <fieldUsage x="-1"/>
        <fieldUsage x="5"/>
      </fieldsUsage>
    </cacheHierarchy>
    <cacheHierarchy uniqueName="[Table1].[Length]" caption="Length" attribute="1" defaultMemberUniqueName="[Table1].[Length].[All]" allUniqueName="[Table1].[Length].[All]" dimensionUniqueName="[Table1]" displayFolder="" count="0" memberValueDatatype="130" unbalanced="0"/>
    <cacheHierarchy uniqueName="[Table1].[Type]" caption="Type" attribute="1" defaultMemberUniqueName="[Table1].[Type].[All]" allUniqueName="[Table1].[Type].[All]" dimensionUniqueName="[Table1]" displayFolder="" count="2" memberValueDatatype="130" unbalanced="0">
      <fieldsUsage count="2">
        <fieldUsage x="-1"/>
        <fieldUsage x="4"/>
      </fieldsUsage>
    </cacheHierarchy>
    <cacheHierarchy uniqueName="[Table1].[Hi-Risk WO]" caption="Hi-Risk WO" attribute="1" defaultMemberUniqueName="[Table1].[Hi-Risk WO].[All]" allUniqueName="[Table1].[Hi-Risk WO].[All]" dimensionUniqueName="[Table1]" displayFolder="" count="0" memberValueDatatype="20" unbalanced="0"/>
    <cacheHierarchy uniqueName="[Table1].[Miles]" caption="Miles" attribute="1" defaultMemberUniqueName="[Table1].[Miles].[All]" allUniqueName="[Table1].[Miles].[All]" dimensionUniqueName="[Table1]" displayFolder="" count="0" memberValueDatatype="5" unbalanced="0"/>
    <cacheHierarchy uniqueName="[Table1].[MDBF]" caption="MDBF" attribute="1" defaultMemberUniqueName="[Table1].[MDBF].[All]" allUniqueName="[Table1].[MDBF].[All]" dimensionUniqueName="[Table1]" displayFolder="" count="0" memberValueDatatype="130" unbalanced="0"/>
    <cacheHierarchy uniqueName="[Table1].[Safety Rating]" caption="Safety Rating" attribute="1" defaultMemberUniqueName="[Table1].[Safety Rating].[All]" allUniqueName="[Table1].[Safety Rating].[All]" dimensionUniqueName="[Table1]" displayFolder="" count="0" memberValueDatatype="20" unbalanced="0"/>
    <cacheHierarchy uniqueName="[Table1].[Reliability Rating]" caption="Reliability Rating" attribute="1" defaultMemberUniqueName="[Table1].[Reliability Rating].[All]" allUniqueName="[Table1].[Reliability Rating].[All]" dimensionUniqueName="[Table1]" displayFolder="" count="2" memberValueDatatype="130" unbalanced="0">
      <fieldsUsage count="2">
        <fieldUsage x="-1"/>
        <fieldUsage x="0"/>
      </fieldsUsage>
    </cacheHierarchy>
    <cacheHierarchy uniqueName="[Table1].[ULB Rating]" caption="ULB Rating" attribute="1" defaultMemberUniqueName="[Table1].[ULB Rating].[All]" allUniqueName="[Table1].[ULB Rating].[All]" dimensionUniqueName="[Table1]" displayFolder="" count="0" memberValueDatatype="20" unbalanced="0"/>
    <cacheHierarchy uniqueName="[Table1].[Priority Rating]" caption="Priority Rating" attribute="1" defaultMemberUniqueName="[Table1].[Priority Rating].[All]" allUniqueName="[Table1].[Priority Rating].[All]" dimensionUniqueName="[Table1]" displayFolder="" count="0" memberValueDatatype="130" unbalanced="0"/>
    <cacheHierarchy uniqueName="[Table1].[Priority Group]" caption="Priority Group" attribute="1" defaultMemberUniqueName="[Table1].[Priority Group].[All]" allUniqueName="[Table1].[Priority Group].[All]" dimensionUniqueName="[Table1]" displayFolder="" count="0" memberValueDatatype="130" unbalanced="0"/>
    <cacheHierarchy uniqueName="[Measures].[Sum of Bus]" caption="Sum of Bus" measure="1" displayFolder="" measureGroup="Range" count="0">
      <extLst>
        <ext xmlns:x15="http://schemas.microsoft.com/office/spreadsheetml/2010/11/main" uri="{B97F6D7D-B522-45F9-BDA1-12C45D357490}">
          <x15:cacheHierarchy aggregatedColumn="2"/>
        </ext>
      </extLst>
    </cacheHierarchy>
    <cacheHierarchy uniqueName="[Measures].[Distinct Count of Bus]" caption="Distinct Count of Bus" measure="1" displayFolder="" measureGroup="Range" count="0">
      <extLst>
        <ext xmlns:x15="http://schemas.microsoft.com/office/spreadsheetml/2010/11/main" uri="{B97F6D7D-B522-45F9-BDA1-12C45D357490}">
          <x15:cacheHierarchy aggregatedColumn="2"/>
        </ext>
      </extLst>
    </cacheHierarchy>
    <cacheHierarchy uniqueName="[Measures].[Sum of Bus 2]" caption="Sum of Bus 2" measure="1" displayFolder="" measureGroup="Table1" count="0">
      <extLst>
        <ext xmlns:x15="http://schemas.microsoft.com/office/spreadsheetml/2010/11/main" uri="{B97F6D7D-B522-45F9-BDA1-12C45D357490}">
          <x15:cacheHierarchy aggregatedColumn="9"/>
        </ext>
      </extLst>
    </cacheHierarchy>
    <cacheHierarchy uniqueName="[Measures].[Count of Bus]" caption="Count of Bus" measure="1" displayFolder="" measureGroup="Table1" count="0" oneField="1">
      <fieldsUsage count="1">
        <fieldUsage x="3"/>
      </fieldsUsage>
      <extLst>
        <ext xmlns:x15="http://schemas.microsoft.com/office/spreadsheetml/2010/11/main" uri="{B97F6D7D-B522-45F9-BDA1-12C45D357490}">
          <x15:cacheHierarchy aggregatedColumn="9"/>
        </ext>
      </extLst>
    </cacheHierarchy>
    <cacheHierarchy uniqueName="[Measures].[Count of Bus 2]" caption="Count of Bus 2" measure="1" displayFolder="" measureGroup="Range" count="0">
      <extLst>
        <ext xmlns:x15="http://schemas.microsoft.com/office/spreadsheetml/2010/11/main" uri="{B97F6D7D-B522-45F9-BDA1-12C45D357490}">
          <x15:cacheHierarchy aggregatedColumn="2"/>
        </ext>
      </extLst>
    </cacheHierarchy>
    <cacheHierarchy uniqueName="[Measures].[Sum of Hi-Risk WO]" caption="Sum of Hi-Risk WO" measure="1" displayFolder="" measureGroup="Range" count="0">
      <extLst>
        <ext xmlns:x15="http://schemas.microsoft.com/office/spreadsheetml/2010/11/main" uri="{B97F6D7D-B522-45F9-BDA1-12C45D357490}">
          <x15:cacheHierarchy aggregatedColumn="5"/>
        </ext>
      </extLst>
    </cacheHierarchy>
    <cacheHierarchy uniqueName="[Measures].[Average of Hi-Risk WO]" caption="Average of Hi-Risk WO" measure="1" displayFolder="" measureGroup="Range" count="0">
      <extLst>
        <ext xmlns:x15="http://schemas.microsoft.com/office/spreadsheetml/2010/11/main" uri="{B97F6D7D-B522-45F9-BDA1-12C45D357490}">
          <x15:cacheHierarchy aggregatedColumn="5"/>
        </ext>
      </extLst>
    </cacheHierarchy>
    <cacheHierarchy uniqueName="[Measures].[Max of Hi-Risk WO]" caption="Max of Hi-Risk WO" measure="1" displayFolder="" measureGroup="Range" count="0">
      <extLst>
        <ext xmlns:x15="http://schemas.microsoft.com/office/spreadsheetml/2010/11/main" uri="{B97F6D7D-B522-45F9-BDA1-12C45D357490}">
          <x15:cacheHierarchy aggregatedColumn="5"/>
        </ext>
      </extLst>
    </cacheHierarchy>
    <cacheHierarchy uniqueName="[Measures].[Min of Hi-Risk WO]" caption="Min of Hi-Risk WO" measure="1" displayFolder="" measureGroup="Range" count="0">
      <extLst>
        <ext xmlns:x15="http://schemas.microsoft.com/office/spreadsheetml/2010/11/main" uri="{B97F6D7D-B522-45F9-BDA1-12C45D357490}">
          <x15:cacheHierarchy aggregatedColumn="5"/>
        </ext>
      </extLst>
    </cacheHierarchy>
    <cacheHierarchy uniqueName="[Measures].[Sum of Hi-Risk WO 2]" caption="Sum of Hi-Risk WO 2" measure="1" displayFolder="" measureGroup="Table1" count="0">
      <extLst>
        <ext xmlns:x15="http://schemas.microsoft.com/office/spreadsheetml/2010/11/main" uri="{B97F6D7D-B522-45F9-BDA1-12C45D357490}">
          <x15:cacheHierarchy aggregatedColumn="13"/>
        </ext>
      </extLst>
    </cacheHierarchy>
    <cacheHierarchy uniqueName="[Measures].[Count of Hi-Risk WO]" caption="Count of Hi-Risk WO" measure="1" displayFolder="" measureGroup="Table1" count="0">
      <extLst>
        <ext xmlns:x15="http://schemas.microsoft.com/office/spreadsheetml/2010/11/main" uri="{B97F6D7D-B522-45F9-BDA1-12C45D357490}">
          <x15:cacheHierarchy aggregatedColumn="13"/>
        </ext>
      </extLst>
    </cacheHierarchy>
    <cacheHierarchy uniqueName="[Measures].[Count of Miles]" caption="Count of Miles" measure="1" displayFolder="" measureGroup="Table1" count="0">
      <extLst>
        <ext xmlns:x15="http://schemas.microsoft.com/office/spreadsheetml/2010/11/main" uri="{B97F6D7D-B522-45F9-BDA1-12C45D357490}">
          <x15:cacheHierarchy aggregatedColumn="14"/>
        </ext>
      </extLst>
    </cacheHierarchy>
    <cacheHierarchy uniqueName="[Measures].[Sum of Miles]" caption="Sum of Miles" measure="1" displayFolder="" measureGroup="Table1" count="0">
      <extLst>
        <ext xmlns:x15="http://schemas.microsoft.com/office/spreadsheetml/2010/11/main" uri="{B97F6D7D-B522-45F9-BDA1-12C45D357490}">
          <x15:cacheHierarchy aggregatedColumn="14"/>
        </ext>
      </extLst>
    </cacheHierarchy>
    <cacheHierarchy uniqueName="[Measures].[Min of Hi-Risk WO 2]" caption="Min of Hi-Risk WO 2" measure="1" displayFolder="" measureGroup="Table1" count="0">
      <extLst>
        <ext xmlns:x15="http://schemas.microsoft.com/office/spreadsheetml/2010/11/main" uri="{B97F6D7D-B522-45F9-BDA1-12C45D357490}">
          <x15:cacheHierarchy aggregatedColumn="13"/>
        </ext>
      </extLst>
    </cacheHierarchy>
    <cacheHierarchy uniqueName="[Measures].[Max of Hi-Risk WO 2]" caption="Max of Hi-Risk WO 2" measure="1" displayFolder="" measureGroup="Table1" count="0">
      <extLst>
        <ext xmlns:x15="http://schemas.microsoft.com/office/spreadsheetml/2010/11/main" uri="{B97F6D7D-B522-45F9-BDA1-12C45D357490}">
          <x15:cacheHierarchy aggregatedColumn="13"/>
        </ext>
      </extLst>
    </cacheHierarchy>
    <cacheHierarchy uniqueName="[Measures].[Average of Hi-Risk WO 2]" caption="Average of Hi-Risk WO 2" measure="1" displayFolder="" measureGroup="Table1" count="0">
      <extLst>
        <ext xmlns:x15="http://schemas.microsoft.com/office/spreadsheetml/2010/11/main" uri="{B97F6D7D-B522-45F9-BDA1-12C45D357490}">
          <x15:cacheHierarchy aggregatedColumn="13"/>
        </ext>
      </extLst>
    </cacheHierarchy>
    <cacheHierarchy uniqueName="[Measures].[Distinct Count of Bus 2]" caption="Distinct Count of Bus 2" measure="1" displayFolder="" measureGroup="Table1" count="0">
      <extLst>
        <ext xmlns:x15="http://schemas.microsoft.com/office/spreadsheetml/2010/11/main" uri="{B97F6D7D-B522-45F9-BDA1-12C45D357490}">
          <x15:cacheHierarchy aggregatedColumn="9"/>
        </ext>
      </extLst>
    </cacheHierarchy>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Table1" uniqueName="[Table1]" caption="Table1"/>
  </dimensions>
  <measureGroups count="2">
    <measureGroup name="Range" caption="Range"/>
    <measureGroup name="Table1" caption="Tabl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741">
  <r>
    <n v="1"/>
    <x v="0"/>
    <x v="0"/>
    <x v="0"/>
    <x v="0"/>
    <s v="40 ft"/>
    <x v="0"/>
    <n v="4"/>
    <m/>
    <e v="#N/A"/>
    <n v="3"/>
    <e v="#N/A"/>
    <n v="4"/>
    <x v="0"/>
    <x v="0"/>
  </r>
  <r>
    <n v="2"/>
    <x v="0"/>
    <x v="0"/>
    <x v="1"/>
    <x v="0"/>
    <s v="40 ft"/>
    <x v="0"/>
    <n v="2"/>
    <m/>
    <e v="#N/A"/>
    <n v="2"/>
    <e v="#N/A"/>
    <n v="4"/>
    <x v="0"/>
    <x v="0"/>
  </r>
  <r>
    <n v="3"/>
    <x v="0"/>
    <x v="0"/>
    <x v="2"/>
    <x v="0"/>
    <s v="40 ft"/>
    <x v="0"/>
    <n v="2"/>
    <m/>
    <e v="#N/A"/>
    <n v="2"/>
    <e v="#N/A"/>
    <n v="4"/>
    <x v="0"/>
    <x v="0"/>
  </r>
  <r>
    <n v="4"/>
    <x v="0"/>
    <x v="0"/>
    <x v="3"/>
    <x v="0"/>
    <s v="40 ft"/>
    <x v="0"/>
    <n v="1"/>
    <m/>
    <e v="#N/A"/>
    <n v="1"/>
    <e v="#N/A"/>
    <n v="4"/>
    <x v="0"/>
    <x v="0"/>
  </r>
  <r>
    <n v="5"/>
    <x v="0"/>
    <x v="0"/>
    <x v="4"/>
    <x v="0"/>
    <s v="40 ft"/>
    <x v="0"/>
    <n v="1"/>
    <m/>
    <e v="#N/A"/>
    <n v="1"/>
    <e v="#N/A"/>
    <n v="4"/>
    <x v="0"/>
    <x v="0"/>
  </r>
  <r>
    <n v="6"/>
    <x v="0"/>
    <x v="0"/>
    <x v="5"/>
    <x v="0"/>
    <s v="40 ft"/>
    <x v="0"/>
    <n v="1"/>
    <m/>
    <e v="#N/A"/>
    <n v="1"/>
    <e v="#N/A"/>
    <n v="4"/>
    <x v="0"/>
    <x v="0"/>
  </r>
  <r>
    <n v="7"/>
    <x v="0"/>
    <x v="0"/>
    <x v="6"/>
    <x v="0"/>
    <s v="40 ft"/>
    <x v="0"/>
    <n v="2"/>
    <m/>
    <e v="#N/A"/>
    <n v="2"/>
    <e v="#N/A"/>
    <n v="4"/>
    <x v="0"/>
    <x v="0"/>
  </r>
  <r>
    <n v="8"/>
    <x v="0"/>
    <x v="0"/>
    <x v="7"/>
    <x v="0"/>
    <s v="40 ft"/>
    <x v="0"/>
    <n v="5"/>
    <m/>
    <e v="#N/A"/>
    <n v="3"/>
    <e v="#N/A"/>
    <n v="4"/>
    <x v="0"/>
    <x v="0"/>
  </r>
  <r>
    <n v="9"/>
    <x v="0"/>
    <x v="0"/>
    <x v="8"/>
    <x v="0"/>
    <s v="40 ft"/>
    <x v="0"/>
    <n v="5"/>
    <m/>
    <e v="#N/A"/>
    <n v="3"/>
    <e v="#N/A"/>
    <n v="4"/>
    <x v="0"/>
    <x v="0"/>
  </r>
  <r>
    <n v="10"/>
    <x v="0"/>
    <x v="0"/>
    <x v="9"/>
    <x v="0"/>
    <s v="40 ft"/>
    <x v="0"/>
    <n v="2"/>
    <m/>
    <e v="#N/A"/>
    <n v="2"/>
    <e v="#N/A"/>
    <n v="4"/>
    <x v="0"/>
    <x v="0"/>
  </r>
  <r>
    <n v="11"/>
    <x v="0"/>
    <x v="0"/>
    <x v="10"/>
    <x v="0"/>
    <s v="40 ft"/>
    <x v="0"/>
    <n v="5"/>
    <m/>
    <e v="#N/A"/>
    <n v="3"/>
    <e v="#N/A"/>
    <n v="4"/>
    <x v="0"/>
    <x v="0"/>
  </r>
  <r>
    <n v="12"/>
    <x v="0"/>
    <x v="0"/>
    <x v="11"/>
    <x v="0"/>
    <s v="40 ft"/>
    <x v="0"/>
    <n v="1"/>
    <m/>
    <e v="#N/A"/>
    <n v="1"/>
    <e v="#N/A"/>
    <n v="4"/>
    <x v="0"/>
    <x v="0"/>
  </r>
  <r>
    <n v="13"/>
    <x v="0"/>
    <x v="0"/>
    <x v="12"/>
    <x v="0"/>
    <s v="40 ft"/>
    <x v="0"/>
    <n v="5"/>
    <m/>
    <e v="#N/A"/>
    <n v="3"/>
    <e v="#N/A"/>
    <n v="4"/>
    <x v="0"/>
    <x v="0"/>
  </r>
  <r>
    <n v="14"/>
    <x v="0"/>
    <x v="0"/>
    <x v="13"/>
    <x v="0"/>
    <s v="40 ft"/>
    <x v="0"/>
    <n v="0"/>
    <m/>
    <e v="#N/A"/>
    <n v="1"/>
    <e v="#N/A"/>
    <n v="4"/>
    <x v="0"/>
    <x v="0"/>
  </r>
  <r>
    <n v="15"/>
    <x v="0"/>
    <x v="0"/>
    <x v="14"/>
    <x v="0"/>
    <s v="40 ft"/>
    <x v="0"/>
    <n v="3"/>
    <m/>
    <e v="#N/A"/>
    <n v="2"/>
    <e v="#N/A"/>
    <n v="4"/>
    <x v="0"/>
    <x v="0"/>
  </r>
  <r>
    <n v="16"/>
    <x v="0"/>
    <x v="0"/>
    <x v="15"/>
    <x v="0"/>
    <s v="40 ft"/>
    <x v="0"/>
    <n v="3"/>
    <m/>
    <e v="#N/A"/>
    <n v="2"/>
    <e v="#N/A"/>
    <n v="4"/>
    <x v="0"/>
    <x v="0"/>
  </r>
  <r>
    <n v="17"/>
    <x v="0"/>
    <x v="0"/>
    <x v="16"/>
    <x v="0"/>
    <s v="40 ft"/>
    <x v="0"/>
    <n v="2"/>
    <m/>
    <e v="#N/A"/>
    <n v="2"/>
    <e v="#N/A"/>
    <n v="4"/>
    <x v="0"/>
    <x v="0"/>
  </r>
  <r>
    <n v="18"/>
    <x v="0"/>
    <x v="0"/>
    <x v="17"/>
    <x v="0"/>
    <s v="40 ft"/>
    <x v="0"/>
    <n v="0"/>
    <m/>
    <e v="#N/A"/>
    <n v="1"/>
    <e v="#N/A"/>
    <n v="4"/>
    <x v="0"/>
    <x v="0"/>
  </r>
  <r>
    <n v="19"/>
    <x v="0"/>
    <x v="0"/>
    <x v="18"/>
    <x v="0"/>
    <s v="40 ft"/>
    <x v="0"/>
    <n v="0"/>
    <m/>
    <e v="#N/A"/>
    <n v="1"/>
    <e v="#N/A"/>
    <n v="4"/>
    <x v="0"/>
    <x v="0"/>
  </r>
  <r>
    <n v="20"/>
    <x v="0"/>
    <x v="0"/>
    <x v="19"/>
    <x v="0"/>
    <s v="40 ft"/>
    <x v="0"/>
    <n v="0"/>
    <m/>
    <e v="#N/A"/>
    <n v="1"/>
    <e v="#N/A"/>
    <n v="4"/>
    <x v="0"/>
    <x v="0"/>
  </r>
  <r>
    <n v="21"/>
    <x v="0"/>
    <x v="0"/>
    <x v="20"/>
    <x v="0"/>
    <s v="40 ft"/>
    <x v="0"/>
    <n v="3"/>
    <m/>
    <e v="#N/A"/>
    <n v="2"/>
    <e v="#N/A"/>
    <n v="4"/>
    <x v="0"/>
    <x v="0"/>
  </r>
  <r>
    <n v="22"/>
    <x v="0"/>
    <x v="0"/>
    <x v="21"/>
    <x v="0"/>
    <s v="40 ft"/>
    <x v="0"/>
    <n v="3"/>
    <m/>
    <e v="#N/A"/>
    <n v="2"/>
    <e v="#N/A"/>
    <n v="4"/>
    <x v="0"/>
    <x v="0"/>
  </r>
  <r>
    <n v="23"/>
    <x v="0"/>
    <x v="0"/>
    <x v="22"/>
    <x v="0"/>
    <s v="40 ft"/>
    <x v="0"/>
    <n v="1"/>
    <m/>
    <e v="#N/A"/>
    <n v="1"/>
    <e v="#N/A"/>
    <n v="4"/>
    <x v="0"/>
    <x v="0"/>
  </r>
  <r>
    <n v="24"/>
    <x v="0"/>
    <x v="0"/>
    <x v="23"/>
    <x v="0"/>
    <s v="40 ft"/>
    <x v="0"/>
    <n v="4"/>
    <m/>
    <e v="#N/A"/>
    <n v="3"/>
    <e v="#N/A"/>
    <n v="4"/>
    <x v="0"/>
    <x v="0"/>
  </r>
  <r>
    <n v="25"/>
    <x v="0"/>
    <x v="0"/>
    <x v="24"/>
    <x v="0"/>
    <s v="40 ft"/>
    <x v="0"/>
    <n v="1"/>
    <m/>
    <e v="#N/A"/>
    <n v="1"/>
    <e v="#N/A"/>
    <n v="4"/>
    <x v="0"/>
    <x v="0"/>
  </r>
  <r>
    <n v="26"/>
    <x v="0"/>
    <x v="0"/>
    <x v="25"/>
    <x v="0"/>
    <s v="40 ft"/>
    <x v="0"/>
    <n v="1"/>
    <m/>
    <e v="#N/A"/>
    <n v="1"/>
    <e v="#N/A"/>
    <n v="4"/>
    <x v="0"/>
    <x v="0"/>
  </r>
  <r>
    <n v="27"/>
    <x v="0"/>
    <x v="0"/>
    <x v="26"/>
    <x v="0"/>
    <s v="40 ft"/>
    <x v="0"/>
    <n v="2"/>
    <m/>
    <e v="#N/A"/>
    <n v="2"/>
    <e v="#N/A"/>
    <n v="4"/>
    <x v="0"/>
    <x v="0"/>
  </r>
  <r>
    <n v="28"/>
    <x v="0"/>
    <x v="0"/>
    <x v="27"/>
    <x v="0"/>
    <s v="40 ft"/>
    <x v="0"/>
    <n v="4"/>
    <m/>
    <e v="#N/A"/>
    <n v="3"/>
    <e v="#N/A"/>
    <n v="4"/>
    <x v="0"/>
    <x v="0"/>
  </r>
  <r>
    <n v="29"/>
    <x v="0"/>
    <x v="0"/>
    <x v="28"/>
    <x v="0"/>
    <s v="40 ft"/>
    <x v="0"/>
    <n v="1"/>
    <m/>
    <e v="#N/A"/>
    <n v="1"/>
    <e v="#N/A"/>
    <n v="4"/>
    <x v="0"/>
    <x v="0"/>
  </r>
  <r>
    <n v="30"/>
    <x v="0"/>
    <x v="0"/>
    <x v="29"/>
    <x v="0"/>
    <s v="40 ft"/>
    <x v="0"/>
    <n v="4"/>
    <m/>
    <e v="#N/A"/>
    <n v="3"/>
    <e v="#N/A"/>
    <n v="4"/>
    <x v="0"/>
    <x v="0"/>
  </r>
  <r>
    <n v="31"/>
    <x v="0"/>
    <x v="0"/>
    <x v="30"/>
    <x v="0"/>
    <s v="40 ft"/>
    <x v="0"/>
    <n v="2"/>
    <m/>
    <e v="#N/A"/>
    <n v="2"/>
    <e v="#N/A"/>
    <n v="4"/>
    <x v="0"/>
    <x v="0"/>
  </r>
  <r>
    <n v="32"/>
    <x v="0"/>
    <x v="0"/>
    <x v="31"/>
    <x v="0"/>
    <s v="40 ft"/>
    <x v="0"/>
    <n v="3"/>
    <m/>
    <e v="#N/A"/>
    <n v="2"/>
    <e v="#N/A"/>
    <n v="4"/>
    <x v="0"/>
    <x v="0"/>
  </r>
  <r>
    <n v="33"/>
    <x v="0"/>
    <x v="0"/>
    <x v="32"/>
    <x v="0"/>
    <s v="40 ft"/>
    <x v="0"/>
    <n v="2"/>
    <m/>
    <e v="#N/A"/>
    <n v="2"/>
    <e v="#N/A"/>
    <n v="4"/>
    <x v="0"/>
    <x v="0"/>
  </r>
  <r>
    <n v="34"/>
    <x v="0"/>
    <x v="1"/>
    <x v="33"/>
    <x v="0"/>
    <s v="40 ft"/>
    <x v="0"/>
    <n v="0"/>
    <m/>
    <e v="#N/A"/>
    <n v="1"/>
    <e v="#N/A"/>
    <n v="3"/>
    <x v="0"/>
    <x v="0"/>
  </r>
  <r>
    <n v="35"/>
    <x v="0"/>
    <x v="1"/>
    <x v="34"/>
    <x v="0"/>
    <s v="40 ft"/>
    <x v="0"/>
    <n v="1"/>
    <m/>
    <e v="#N/A"/>
    <n v="1"/>
    <e v="#N/A"/>
    <n v="3"/>
    <x v="0"/>
    <x v="0"/>
  </r>
  <r>
    <n v="36"/>
    <x v="0"/>
    <x v="1"/>
    <x v="35"/>
    <x v="0"/>
    <s v="40 ft"/>
    <x v="0"/>
    <n v="5"/>
    <m/>
    <e v="#N/A"/>
    <n v="3"/>
    <e v="#N/A"/>
    <n v="3"/>
    <x v="0"/>
    <x v="0"/>
  </r>
  <r>
    <n v="37"/>
    <x v="0"/>
    <x v="1"/>
    <x v="36"/>
    <x v="0"/>
    <s v="40 ft"/>
    <x v="0"/>
    <n v="0"/>
    <m/>
    <e v="#N/A"/>
    <n v="1"/>
    <e v="#N/A"/>
    <n v="3"/>
    <x v="0"/>
    <x v="0"/>
  </r>
  <r>
    <n v="38"/>
    <x v="0"/>
    <x v="1"/>
    <x v="37"/>
    <x v="0"/>
    <s v="40 ft"/>
    <x v="0"/>
    <n v="3"/>
    <m/>
    <e v="#N/A"/>
    <n v="2"/>
    <e v="#N/A"/>
    <n v="3"/>
    <x v="0"/>
    <x v="0"/>
  </r>
  <r>
    <n v="39"/>
    <x v="0"/>
    <x v="1"/>
    <x v="38"/>
    <x v="0"/>
    <s v="40 ft"/>
    <x v="0"/>
    <n v="1"/>
    <m/>
    <e v="#N/A"/>
    <n v="1"/>
    <e v="#N/A"/>
    <n v="3"/>
    <x v="0"/>
    <x v="0"/>
  </r>
  <r>
    <n v="40"/>
    <x v="0"/>
    <x v="1"/>
    <x v="39"/>
    <x v="0"/>
    <s v="40 ft"/>
    <x v="0"/>
    <n v="0"/>
    <m/>
    <e v="#N/A"/>
    <n v="1"/>
    <e v="#N/A"/>
    <n v="3"/>
    <x v="0"/>
    <x v="0"/>
  </r>
  <r>
    <n v="41"/>
    <x v="0"/>
    <x v="1"/>
    <x v="40"/>
    <x v="0"/>
    <s v="40 ft"/>
    <x v="0"/>
    <n v="11"/>
    <m/>
    <e v="#N/A"/>
    <n v="5"/>
    <e v="#N/A"/>
    <n v="3"/>
    <x v="0"/>
    <x v="0"/>
  </r>
  <r>
    <n v="42"/>
    <x v="0"/>
    <x v="1"/>
    <x v="41"/>
    <x v="0"/>
    <s v="40 ft"/>
    <x v="0"/>
    <n v="2"/>
    <m/>
    <e v="#N/A"/>
    <n v="2"/>
    <e v="#N/A"/>
    <n v="3"/>
    <x v="0"/>
    <x v="0"/>
  </r>
  <r>
    <n v="43"/>
    <x v="0"/>
    <x v="1"/>
    <x v="42"/>
    <x v="0"/>
    <s v="40 ft"/>
    <x v="0"/>
    <n v="6"/>
    <m/>
    <e v="#N/A"/>
    <n v="4"/>
    <e v="#N/A"/>
    <n v="3"/>
    <x v="0"/>
    <x v="0"/>
  </r>
  <r>
    <n v="44"/>
    <x v="0"/>
    <x v="1"/>
    <x v="43"/>
    <x v="0"/>
    <s v="40 ft"/>
    <x v="0"/>
    <n v="2"/>
    <m/>
    <e v="#N/A"/>
    <n v="2"/>
    <e v="#N/A"/>
    <n v="3"/>
    <x v="0"/>
    <x v="0"/>
  </r>
  <r>
    <n v="45"/>
    <x v="0"/>
    <x v="1"/>
    <x v="44"/>
    <x v="0"/>
    <s v="40 ft"/>
    <x v="0"/>
    <n v="2"/>
    <m/>
    <e v="#N/A"/>
    <n v="2"/>
    <e v="#N/A"/>
    <n v="3"/>
    <x v="0"/>
    <x v="0"/>
  </r>
  <r>
    <n v="46"/>
    <x v="0"/>
    <x v="1"/>
    <x v="45"/>
    <x v="0"/>
    <s v="40 ft"/>
    <x v="0"/>
    <n v="3"/>
    <m/>
    <e v="#N/A"/>
    <n v="2"/>
    <e v="#N/A"/>
    <n v="3"/>
    <x v="0"/>
    <x v="0"/>
  </r>
  <r>
    <n v="47"/>
    <x v="0"/>
    <x v="1"/>
    <x v="46"/>
    <x v="0"/>
    <s v="40 ft"/>
    <x v="0"/>
    <n v="1"/>
    <m/>
    <e v="#N/A"/>
    <n v="1"/>
    <e v="#N/A"/>
    <n v="3"/>
    <x v="0"/>
    <x v="0"/>
  </r>
  <r>
    <n v="48"/>
    <x v="0"/>
    <x v="1"/>
    <x v="47"/>
    <x v="0"/>
    <s v="40 ft"/>
    <x v="0"/>
    <n v="2"/>
    <m/>
    <e v="#N/A"/>
    <n v="2"/>
    <e v="#N/A"/>
    <n v="3"/>
    <x v="0"/>
    <x v="0"/>
  </r>
  <r>
    <n v="49"/>
    <x v="0"/>
    <x v="1"/>
    <x v="48"/>
    <x v="0"/>
    <s v="40 ft"/>
    <x v="0"/>
    <n v="1"/>
    <m/>
    <e v="#N/A"/>
    <n v="1"/>
    <e v="#N/A"/>
    <n v="3"/>
    <x v="0"/>
    <x v="0"/>
  </r>
  <r>
    <n v="50"/>
    <x v="0"/>
    <x v="1"/>
    <x v="49"/>
    <x v="0"/>
    <s v="40 ft"/>
    <x v="0"/>
    <n v="4"/>
    <m/>
    <e v="#N/A"/>
    <n v="3"/>
    <e v="#N/A"/>
    <n v="3"/>
    <x v="0"/>
    <x v="0"/>
  </r>
  <r>
    <n v="51"/>
    <x v="0"/>
    <x v="1"/>
    <x v="50"/>
    <x v="0"/>
    <s v="40 ft"/>
    <x v="0"/>
    <n v="5"/>
    <m/>
    <e v="#N/A"/>
    <n v="3"/>
    <e v="#N/A"/>
    <n v="3"/>
    <x v="0"/>
    <x v="0"/>
  </r>
  <r>
    <n v="52"/>
    <x v="0"/>
    <x v="1"/>
    <x v="51"/>
    <x v="0"/>
    <s v="40 ft"/>
    <x v="0"/>
    <n v="0"/>
    <m/>
    <e v="#N/A"/>
    <n v="1"/>
    <e v="#N/A"/>
    <n v="3"/>
    <x v="0"/>
    <x v="0"/>
  </r>
  <r>
    <n v="53"/>
    <x v="0"/>
    <x v="1"/>
    <x v="52"/>
    <x v="0"/>
    <s v="40 ft"/>
    <x v="0"/>
    <n v="0"/>
    <m/>
    <e v="#N/A"/>
    <n v="1"/>
    <e v="#N/A"/>
    <n v="3"/>
    <x v="0"/>
    <x v="0"/>
  </r>
  <r>
    <n v="54"/>
    <x v="0"/>
    <x v="1"/>
    <x v="53"/>
    <x v="0"/>
    <s v="40 ft"/>
    <x v="0"/>
    <n v="0"/>
    <m/>
    <e v="#N/A"/>
    <n v="1"/>
    <e v="#N/A"/>
    <n v="3"/>
    <x v="0"/>
    <x v="0"/>
  </r>
  <r>
    <n v="55"/>
    <x v="0"/>
    <x v="1"/>
    <x v="54"/>
    <x v="0"/>
    <s v="40 ft"/>
    <x v="0"/>
    <n v="4"/>
    <m/>
    <e v="#N/A"/>
    <n v="3"/>
    <e v="#N/A"/>
    <n v="3"/>
    <x v="0"/>
    <x v="0"/>
  </r>
  <r>
    <n v="56"/>
    <x v="0"/>
    <x v="1"/>
    <x v="55"/>
    <x v="0"/>
    <s v="40 ft"/>
    <x v="0"/>
    <n v="2"/>
    <m/>
    <e v="#N/A"/>
    <n v="2"/>
    <e v="#N/A"/>
    <n v="3"/>
    <x v="0"/>
    <x v="0"/>
  </r>
  <r>
    <n v="57"/>
    <x v="0"/>
    <x v="1"/>
    <x v="56"/>
    <x v="0"/>
    <s v="40 ft"/>
    <x v="0"/>
    <n v="1"/>
    <m/>
    <e v="#N/A"/>
    <n v="1"/>
    <e v="#N/A"/>
    <n v="3"/>
    <x v="0"/>
    <x v="0"/>
  </r>
  <r>
    <n v="58"/>
    <x v="0"/>
    <x v="1"/>
    <x v="57"/>
    <x v="0"/>
    <s v="40 ft"/>
    <x v="0"/>
    <n v="1"/>
    <m/>
    <e v="#N/A"/>
    <n v="1"/>
    <e v="#N/A"/>
    <n v="3"/>
    <x v="0"/>
    <x v="0"/>
  </r>
  <r>
    <n v="59"/>
    <x v="0"/>
    <x v="1"/>
    <x v="58"/>
    <x v="0"/>
    <s v="40 ft"/>
    <x v="0"/>
    <n v="3"/>
    <m/>
    <e v="#N/A"/>
    <n v="2"/>
    <e v="#N/A"/>
    <n v="3"/>
    <x v="0"/>
    <x v="0"/>
  </r>
  <r>
    <n v="60"/>
    <x v="0"/>
    <x v="1"/>
    <x v="59"/>
    <x v="0"/>
    <s v="40 ft"/>
    <x v="0"/>
    <n v="1"/>
    <m/>
    <e v="#N/A"/>
    <n v="1"/>
    <e v="#N/A"/>
    <n v="3"/>
    <x v="0"/>
    <x v="0"/>
  </r>
  <r>
    <n v="61"/>
    <x v="0"/>
    <x v="1"/>
    <x v="60"/>
    <x v="0"/>
    <s v="40 ft"/>
    <x v="0"/>
    <n v="1"/>
    <m/>
    <e v="#N/A"/>
    <n v="1"/>
    <e v="#N/A"/>
    <n v="3"/>
    <x v="0"/>
    <x v="0"/>
  </r>
  <r>
    <n v="62"/>
    <x v="0"/>
    <x v="1"/>
    <x v="61"/>
    <x v="0"/>
    <s v="40 ft"/>
    <x v="0"/>
    <n v="1"/>
    <m/>
    <e v="#N/A"/>
    <n v="1"/>
    <e v="#N/A"/>
    <n v="3"/>
    <x v="0"/>
    <x v="0"/>
  </r>
  <r>
    <n v="63"/>
    <x v="0"/>
    <x v="2"/>
    <x v="62"/>
    <x v="1"/>
    <s v="40 ft"/>
    <x v="1"/>
    <n v="0"/>
    <m/>
    <e v="#N/A"/>
    <n v="1"/>
    <e v="#N/A"/>
    <n v="16"/>
    <x v="0"/>
    <x v="0"/>
  </r>
  <r>
    <n v="64"/>
    <x v="0"/>
    <x v="2"/>
    <x v="63"/>
    <x v="0"/>
    <s v="40 ft"/>
    <x v="1"/>
    <n v="14"/>
    <m/>
    <e v="#N/A"/>
    <n v="5"/>
    <e v="#N/A"/>
    <n v="16"/>
    <x v="0"/>
    <x v="0"/>
  </r>
  <r>
    <n v="65"/>
    <x v="0"/>
    <x v="2"/>
    <x v="64"/>
    <x v="0"/>
    <s v="40 ft"/>
    <x v="1"/>
    <n v="9"/>
    <m/>
    <e v="#N/A"/>
    <n v="5"/>
    <e v="#N/A"/>
    <n v="16"/>
    <x v="0"/>
    <x v="0"/>
  </r>
  <r>
    <n v="66"/>
    <x v="0"/>
    <x v="2"/>
    <x v="65"/>
    <x v="0"/>
    <s v="40 ft"/>
    <x v="1"/>
    <n v="11"/>
    <m/>
    <e v="#N/A"/>
    <n v="5"/>
    <e v="#N/A"/>
    <n v="16"/>
    <x v="0"/>
    <x v="0"/>
  </r>
  <r>
    <n v="67"/>
    <x v="0"/>
    <x v="2"/>
    <x v="66"/>
    <x v="0"/>
    <s v="40 ft"/>
    <x v="1"/>
    <n v="7"/>
    <m/>
    <e v="#N/A"/>
    <n v="4"/>
    <e v="#N/A"/>
    <n v="16"/>
    <x v="0"/>
    <x v="0"/>
  </r>
  <r>
    <n v="68"/>
    <x v="0"/>
    <x v="2"/>
    <x v="67"/>
    <x v="0"/>
    <s v="40 ft"/>
    <x v="1"/>
    <n v="3"/>
    <m/>
    <e v="#N/A"/>
    <n v="2"/>
    <e v="#N/A"/>
    <n v="16"/>
    <x v="0"/>
    <x v="0"/>
  </r>
  <r>
    <n v="69"/>
    <x v="0"/>
    <x v="2"/>
    <x v="68"/>
    <x v="1"/>
    <s v="40 ft"/>
    <x v="1"/>
    <n v="3"/>
    <m/>
    <e v="#N/A"/>
    <n v="2"/>
    <e v="#N/A"/>
    <n v="16"/>
    <x v="0"/>
    <x v="0"/>
  </r>
  <r>
    <n v="70"/>
    <x v="0"/>
    <x v="2"/>
    <x v="69"/>
    <x v="0"/>
    <s v="40 ft"/>
    <x v="1"/>
    <n v="8"/>
    <m/>
    <e v="#N/A"/>
    <n v="5"/>
    <e v="#N/A"/>
    <n v="16"/>
    <x v="0"/>
    <x v="0"/>
  </r>
  <r>
    <n v="71"/>
    <x v="0"/>
    <x v="2"/>
    <x v="70"/>
    <x v="0"/>
    <s v="40 ft"/>
    <x v="1"/>
    <n v="10"/>
    <m/>
    <e v="#N/A"/>
    <n v="5"/>
    <e v="#N/A"/>
    <n v="16"/>
    <x v="0"/>
    <x v="0"/>
  </r>
  <r>
    <n v="72"/>
    <x v="0"/>
    <x v="2"/>
    <x v="71"/>
    <x v="0"/>
    <s v="40 ft"/>
    <x v="1"/>
    <n v="6"/>
    <m/>
    <e v="#N/A"/>
    <n v="4"/>
    <e v="#N/A"/>
    <n v="16"/>
    <x v="0"/>
    <x v="0"/>
  </r>
  <r>
    <n v="73"/>
    <x v="0"/>
    <x v="2"/>
    <x v="72"/>
    <x v="0"/>
    <s v="40 ft"/>
    <x v="1"/>
    <n v="7"/>
    <m/>
    <e v="#N/A"/>
    <n v="4"/>
    <e v="#N/A"/>
    <n v="16"/>
    <x v="0"/>
    <x v="0"/>
  </r>
  <r>
    <n v="74"/>
    <x v="0"/>
    <x v="2"/>
    <x v="73"/>
    <x v="0"/>
    <s v="40 ft"/>
    <x v="1"/>
    <n v="6"/>
    <m/>
    <e v="#N/A"/>
    <n v="4"/>
    <e v="#N/A"/>
    <n v="16"/>
    <x v="0"/>
    <x v="0"/>
  </r>
  <r>
    <n v="75"/>
    <x v="0"/>
    <x v="2"/>
    <x v="74"/>
    <x v="1"/>
    <s v="40 ft"/>
    <x v="1"/>
    <n v="17"/>
    <m/>
    <e v="#N/A"/>
    <n v="5"/>
    <e v="#N/A"/>
    <n v="16"/>
    <x v="0"/>
    <x v="0"/>
  </r>
  <r>
    <n v="76"/>
    <x v="0"/>
    <x v="2"/>
    <x v="75"/>
    <x v="1"/>
    <s v="40 ft"/>
    <x v="1"/>
    <n v="7"/>
    <m/>
    <e v="#N/A"/>
    <n v="4"/>
    <e v="#N/A"/>
    <n v="16"/>
    <x v="0"/>
    <x v="0"/>
  </r>
  <r>
    <n v="77"/>
    <x v="0"/>
    <x v="2"/>
    <x v="76"/>
    <x v="1"/>
    <s v="40 ft"/>
    <x v="1"/>
    <n v="7"/>
    <m/>
    <e v="#N/A"/>
    <n v="4"/>
    <e v="#N/A"/>
    <n v="16"/>
    <x v="0"/>
    <x v="0"/>
  </r>
  <r>
    <n v="78"/>
    <x v="0"/>
    <x v="2"/>
    <x v="77"/>
    <x v="1"/>
    <s v="40 ft"/>
    <x v="1"/>
    <n v="7"/>
    <m/>
    <e v="#N/A"/>
    <n v="4"/>
    <e v="#N/A"/>
    <n v="16"/>
    <x v="0"/>
    <x v="0"/>
  </r>
  <r>
    <n v="79"/>
    <x v="0"/>
    <x v="2"/>
    <x v="78"/>
    <x v="1"/>
    <s v="40 ft"/>
    <x v="1"/>
    <n v="8"/>
    <m/>
    <e v="#N/A"/>
    <n v="5"/>
    <e v="#N/A"/>
    <n v="16"/>
    <x v="0"/>
    <x v="0"/>
  </r>
  <r>
    <n v="80"/>
    <x v="0"/>
    <x v="2"/>
    <x v="79"/>
    <x v="1"/>
    <s v="40 ft"/>
    <x v="1"/>
    <n v="5"/>
    <m/>
    <e v="#N/A"/>
    <n v="3"/>
    <e v="#N/A"/>
    <n v="16"/>
    <x v="0"/>
    <x v="0"/>
  </r>
  <r>
    <n v="81"/>
    <x v="0"/>
    <x v="2"/>
    <x v="80"/>
    <x v="1"/>
    <s v="40 ft"/>
    <x v="1"/>
    <n v="5"/>
    <m/>
    <e v="#N/A"/>
    <n v="3"/>
    <e v="#N/A"/>
    <n v="16"/>
    <x v="0"/>
    <x v="0"/>
  </r>
  <r>
    <n v="82"/>
    <x v="0"/>
    <x v="3"/>
    <x v="81"/>
    <x v="0"/>
    <s v="40 ft"/>
    <x v="1"/>
    <n v="4"/>
    <m/>
    <e v="#N/A"/>
    <n v="3"/>
    <e v="#N/A"/>
    <n v="14"/>
    <x v="0"/>
    <x v="0"/>
  </r>
  <r>
    <n v="83"/>
    <x v="0"/>
    <x v="3"/>
    <x v="82"/>
    <x v="0"/>
    <s v="40 ft"/>
    <x v="1"/>
    <n v="8"/>
    <m/>
    <e v="#N/A"/>
    <n v="5"/>
    <e v="#N/A"/>
    <n v="14"/>
    <x v="0"/>
    <x v="0"/>
  </r>
  <r>
    <n v="84"/>
    <x v="0"/>
    <x v="3"/>
    <x v="83"/>
    <x v="0"/>
    <s v="40 ft"/>
    <x v="1"/>
    <n v="7"/>
    <m/>
    <e v="#N/A"/>
    <n v="4"/>
    <e v="#N/A"/>
    <n v="14"/>
    <x v="0"/>
    <x v="0"/>
  </r>
  <r>
    <n v="85"/>
    <x v="0"/>
    <x v="3"/>
    <x v="84"/>
    <x v="0"/>
    <s v="40 ft"/>
    <x v="1"/>
    <n v="14"/>
    <m/>
    <e v="#N/A"/>
    <n v="5"/>
    <e v="#N/A"/>
    <n v="14"/>
    <x v="0"/>
    <x v="0"/>
  </r>
  <r>
    <n v="86"/>
    <x v="0"/>
    <x v="3"/>
    <x v="85"/>
    <x v="0"/>
    <s v="40 ft"/>
    <x v="1"/>
    <n v="13"/>
    <m/>
    <e v="#N/A"/>
    <n v="5"/>
    <e v="#N/A"/>
    <n v="14"/>
    <x v="0"/>
    <x v="0"/>
  </r>
  <r>
    <n v="87"/>
    <x v="0"/>
    <x v="3"/>
    <x v="86"/>
    <x v="0"/>
    <s v="40 ft"/>
    <x v="1"/>
    <n v="6"/>
    <m/>
    <e v="#N/A"/>
    <n v="4"/>
    <e v="#N/A"/>
    <n v="14"/>
    <x v="0"/>
    <x v="0"/>
  </r>
  <r>
    <n v="88"/>
    <x v="0"/>
    <x v="3"/>
    <x v="87"/>
    <x v="0"/>
    <s v="40 ft"/>
    <x v="1"/>
    <n v="5"/>
    <m/>
    <e v="#N/A"/>
    <n v="3"/>
    <e v="#N/A"/>
    <n v="14"/>
    <x v="0"/>
    <x v="0"/>
  </r>
  <r>
    <n v="89"/>
    <x v="0"/>
    <x v="3"/>
    <x v="88"/>
    <x v="0"/>
    <s v="40 ft"/>
    <x v="1"/>
    <n v="7"/>
    <m/>
    <e v="#N/A"/>
    <n v="4"/>
    <e v="#N/A"/>
    <n v="14"/>
    <x v="0"/>
    <x v="0"/>
  </r>
  <r>
    <n v="90"/>
    <x v="0"/>
    <x v="3"/>
    <x v="89"/>
    <x v="0"/>
    <s v="40 ft"/>
    <x v="1"/>
    <n v="14"/>
    <m/>
    <e v="#N/A"/>
    <n v="5"/>
    <e v="#N/A"/>
    <n v="14"/>
    <x v="0"/>
    <x v="0"/>
  </r>
  <r>
    <n v="91"/>
    <x v="0"/>
    <x v="3"/>
    <x v="90"/>
    <x v="0"/>
    <s v="40 ft"/>
    <x v="1"/>
    <n v="7"/>
    <m/>
    <e v="#N/A"/>
    <n v="4"/>
    <e v="#N/A"/>
    <n v="14"/>
    <x v="0"/>
    <x v="0"/>
  </r>
  <r>
    <n v="92"/>
    <x v="0"/>
    <x v="3"/>
    <x v="91"/>
    <x v="0"/>
    <s v="40 ft"/>
    <x v="1"/>
    <n v="9"/>
    <m/>
    <e v="#N/A"/>
    <n v="5"/>
    <e v="#N/A"/>
    <n v="14"/>
    <x v="0"/>
    <x v="0"/>
  </r>
  <r>
    <n v="93"/>
    <x v="0"/>
    <x v="3"/>
    <x v="92"/>
    <x v="0"/>
    <s v="40 ft"/>
    <x v="1"/>
    <n v="4"/>
    <m/>
    <e v="#N/A"/>
    <n v="3"/>
    <e v="#N/A"/>
    <n v="14"/>
    <x v="0"/>
    <x v="0"/>
  </r>
  <r>
    <n v="94"/>
    <x v="0"/>
    <x v="3"/>
    <x v="93"/>
    <x v="0"/>
    <s v="40 ft"/>
    <x v="1"/>
    <n v="9"/>
    <m/>
    <e v="#N/A"/>
    <n v="5"/>
    <e v="#N/A"/>
    <n v="14"/>
    <x v="0"/>
    <x v="0"/>
  </r>
  <r>
    <n v="95"/>
    <x v="0"/>
    <x v="3"/>
    <x v="94"/>
    <x v="0"/>
    <s v="40 ft"/>
    <x v="1"/>
    <n v="12"/>
    <m/>
    <e v="#N/A"/>
    <n v="5"/>
    <e v="#N/A"/>
    <n v="14"/>
    <x v="0"/>
    <x v="0"/>
  </r>
  <r>
    <n v="96"/>
    <x v="0"/>
    <x v="3"/>
    <x v="95"/>
    <x v="0"/>
    <s v="40 ft"/>
    <x v="1"/>
    <n v="19"/>
    <m/>
    <e v="#N/A"/>
    <n v="5"/>
    <e v="#N/A"/>
    <n v="14"/>
    <x v="0"/>
    <x v="0"/>
  </r>
  <r>
    <n v="97"/>
    <x v="0"/>
    <x v="3"/>
    <x v="96"/>
    <x v="0"/>
    <s v="40 ft"/>
    <x v="1"/>
    <n v="10"/>
    <m/>
    <e v="#N/A"/>
    <n v="5"/>
    <e v="#N/A"/>
    <n v="14"/>
    <x v="0"/>
    <x v="0"/>
  </r>
  <r>
    <n v="98"/>
    <x v="0"/>
    <x v="3"/>
    <x v="97"/>
    <x v="0"/>
    <s v="40 ft"/>
    <x v="1"/>
    <n v="7"/>
    <m/>
    <e v="#N/A"/>
    <n v="4"/>
    <e v="#N/A"/>
    <n v="14"/>
    <x v="0"/>
    <x v="0"/>
  </r>
  <r>
    <n v="99"/>
    <x v="0"/>
    <x v="3"/>
    <x v="98"/>
    <x v="0"/>
    <s v="40 ft"/>
    <x v="1"/>
    <n v="5"/>
    <m/>
    <e v="#N/A"/>
    <n v="3"/>
    <e v="#N/A"/>
    <n v="14"/>
    <x v="0"/>
    <x v="0"/>
  </r>
  <r>
    <n v="100"/>
    <x v="0"/>
    <x v="3"/>
    <x v="99"/>
    <x v="0"/>
    <s v="40 ft"/>
    <x v="1"/>
    <n v="6"/>
    <m/>
    <e v="#N/A"/>
    <n v="4"/>
    <e v="#N/A"/>
    <n v="14"/>
    <x v="0"/>
    <x v="0"/>
  </r>
  <r>
    <n v="101"/>
    <x v="0"/>
    <x v="3"/>
    <x v="100"/>
    <x v="0"/>
    <s v="40 ft"/>
    <x v="1"/>
    <n v="4"/>
    <m/>
    <e v="#N/A"/>
    <n v="3"/>
    <e v="#N/A"/>
    <n v="14"/>
    <x v="0"/>
    <x v="0"/>
  </r>
  <r>
    <n v="102"/>
    <x v="0"/>
    <x v="3"/>
    <x v="101"/>
    <x v="0"/>
    <s v="40 ft"/>
    <x v="1"/>
    <n v="3"/>
    <m/>
    <e v="#N/A"/>
    <n v="2"/>
    <e v="#N/A"/>
    <n v="14"/>
    <x v="0"/>
    <x v="0"/>
  </r>
  <r>
    <n v="103"/>
    <x v="0"/>
    <x v="3"/>
    <x v="102"/>
    <x v="0"/>
    <s v="40 ft"/>
    <x v="1"/>
    <n v="7"/>
    <m/>
    <e v="#N/A"/>
    <n v="4"/>
    <e v="#N/A"/>
    <n v="14"/>
    <x v="0"/>
    <x v="0"/>
  </r>
  <r>
    <n v="104"/>
    <x v="0"/>
    <x v="3"/>
    <x v="103"/>
    <x v="0"/>
    <s v="40 ft"/>
    <x v="1"/>
    <n v="6"/>
    <m/>
    <e v="#N/A"/>
    <n v="4"/>
    <e v="#N/A"/>
    <n v="14"/>
    <x v="0"/>
    <x v="0"/>
  </r>
  <r>
    <n v="105"/>
    <x v="0"/>
    <x v="3"/>
    <x v="104"/>
    <x v="0"/>
    <s v="40 ft"/>
    <x v="1"/>
    <n v="5"/>
    <m/>
    <e v="#N/A"/>
    <n v="3"/>
    <e v="#N/A"/>
    <n v="14"/>
    <x v="0"/>
    <x v="0"/>
  </r>
  <r>
    <n v="106"/>
    <x v="0"/>
    <x v="3"/>
    <x v="105"/>
    <x v="0"/>
    <s v="40 ft"/>
    <x v="1"/>
    <n v="13"/>
    <m/>
    <e v="#N/A"/>
    <n v="5"/>
    <e v="#N/A"/>
    <n v="14"/>
    <x v="0"/>
    <x v="0"/>
  </r>
  <r>
    <n v="107"/>
    <x v="0"/>
    <x v="3"/>
    <x v="106"/>
    <x v="0"/>
    <s v="40 ft"/>
    <x v="1"/>
    <n v="2"/>
    <m/>
    <e v="#N/A"/>
    <n v="2"/>
    <e v="#N/A"/>
    <n v="14"/>
    <x v="0"/>
    <x v="0"/>
  </r>
  <r>
    <n v="108"/>
    <x v="0"/>
    <x v="3"/>
    <x v="107"/>
    <x v="0"/>
    <s v="40 ft"/>
    <x v="1"/>
    <n v="2"/>
    <m/>
    <e v="#N/A"/>
    <n v="2"/>
    <e v="#N/A"/>
    <n v="14"/>
    <x v="0"/>
    <x v="0"/>
  </r>
  <r>
    <n v="109"/>
    <x v="0"/>
    <x v="3"/>
    <x v="108"/>
    <x v="0"/>
    <s v="40 ft"/>
    <x v="1"/>
    <n v="6"/>
    <m/>
    <e v="#N/A"/>
    <n v="4"/>
    <e v="#N/A"/>
    <n v="14"/>
    <x v="0"/>
    <x v="0"/>
  </r>
  <r>
    <n v="110"/>
    <x v="0"/>
    <x v="3"/>
    <x v="109"/>
    <x v="0"/>
    <s v="40 ft"/>
    <x v="1"/>
    <n v="8"/>
    <m/>
    <e v="#N/A"/>
    <n v="5"/>
    <e v="#N/A"/>
    <n v="14"/>
    <x v="0"/>
    <x v="0"/>
  </r>
  <r>
    <n v="111"/>
    <x v="0"/>
    <x v="3"/>
    <x v="110"/>
    <x v="0"/>
    <s v="40 ft"/>
    <x v="1"/>
    <n v="7"/>
    <m/>
    <e v="#N/A"/>
    <n v="4"/>
    <e v="#N/A"/>
    <n v="14"/>
    <x v="0"/>
    <x v="0"/>
  </r>
  <r>
    <n v="112"/>
    <x v="0"/>
    <x v="3"/>
    <x v="111"/>
    <x v="0"/>
    <s v="40 ft"/>
    <x v="1"/>
    <n v="3"/>
    <m/>
    <e v="#N/A"/>
    <n v="2"/>
    <e v="#N/A"/>
    <n v="14"/>
    <x v="0"/>
    <x v="0"/>
  </r>
  <r>
    <n v="113"/>
    <x v="0"/>
    <x v="3"/>
    <x v="112"/>
    <x v="0"/>
    <s v="40 ft"/>
    <x v="1"/>
    <n v="8"/>
    <m/>
    <e v="#N/A"/>
    <n v="5"/>
    <e v="#N/A"/>
    <n v="14"/>
    <x v="0"/>
    <x v="0"/>
  </r>
  <r>
    <n v="114"/>
    <x v="0"/>
    <x v="3"/>
    <x v="113"/>
    <x v="0"/>
    <s v="40 ft"/>
    <x v="1"/>
    <n v="4"/>
    <m/>
    <e v="#N/A"/>
    <n v="3"/>
    <e v="#N/A"/>
    <n v="14"/>
    <x v="0"/>
    <x v="0"/>
  </r>
  <r>
    <n v="115"/>
    <x v="0"/>
    <x v="3"/>
    <x v="114"/>
    <x v="0"/>
    <s v="40 ft"/>
    <x v="1"/>
    <n v="8"/>
    <m/>
    <e v="#N/A"/>
    <n v="5"/>
    <e v="#N/A"/>
    <n v="14"/>
    <x v="0"/>
    <x v="0"/>
  </r>
  <r>
    <n v="116"/>
    <x v="0"/>
    <x v="3"/>
    <x v="115"/>
    <x v="0"/>
    <s v="40 ft"/>
    <x v="1"/>
    <n v="6"/>
    <m/>
    <e v="#N/A"/>
    <n v="4"/>
    <e v="#N/A"/>
    <n v="14"/>
    <x v="0"/>
    <x v="0"/>
  </r>
  <r>
    <n v="117"/>
    <x v="0"/>
    <x v="3"/>
    <x v="116"/>
    <x v="0"/>
    <s v="40 ft"/>
    <x v="1"/>
    <n v="10"/>
    <m/>
    <e v="#N/A"/>
    <n v="5"/>
    <e v="#N/A"/>
    <n v="14"/>
    <x v="0"/>
    <x v="0"/>
  </r>
  <r>
    <n v="118"/>
    <x v="0"/>
    <x v="3"/>
    <x v="117"/>
    <x v="0"/>
    <s v="40 ft"/>
    <x v="1"/>
    <n v="7"/>
    <m/>
    <e v="#N/A"/>
    <n v="4"/>
    <e v="#N/A"/>
    <n v="14"/>
    <x v="0"/>
    <x v="0"/>
  </r>
  <r>
    <n v="119"/>
    <x v="0"/>
    <x v="3"/>
    <x v="118"/>
    <x v="0"/>
    <s v="40 ft"/>
    <x v="1"/>
    <n v="2"/>
    <m/>
    <e v="#N/A"/>
    <n v="2"/>
    <e v="#N/A"/>
    <n v="14"/>
    <x v="0"/>
    <x v="0"/>
  </r>
  <r>
    <n v="120"/>
    <x v="0"/>
    <x v="3"/>
    <x v="119"/>
    <x v="0"/>
    <s v="40 ft"/>
    <x v="1"/>
    <n v="16"/>
    <m/>
    <e v="#N/A"/>
    <n v="5"/>
    <e v="#N/A"/>
    <n v="14"/>
    <x v="0"/>
    <x v="0"/>
  </r>
  <r>
    <n v="121"/>
    <x v="0"/>
    <x v="4"/>
    <x v="120"/>
    <x v="0"/>
    <s v="40 ft"/>
    <x v="1"/>
    <n v="4"/>
    <m/>
    <e v="#N/A"/>
    <n v="3"/>
    <e v="#N/A"/>
    <n v="13"/>
    <x v="0"/>
    <x v="0"/>
  </r>
  <r>
    <n v="122"/>
    <x v="0"/>
    <x v="4"/>
    <x v="121"/>
    <x v="0"/>
    <s v="40 ft"/>
    <x v="1"/>
    <n v="5"/>
    <m/>
    <e v="#N/A"/>
    <n v="3"/>
    <e v="#N/A"/>
    <n v="13"/>
    <x v="0"/>
    <x v="0"/>
  </r>
  <r>
    <n v="123"/>
    <x v="0"/>
    <x v="4"/>
    <x v="122"/>
    <x v="0"/>
    <s v="40 ft"/>
    <x v="1"/>
    <n v="5"/>
    <m/>
    <e v="#N/A"/>
    <n v="3"/>
    <e v="#N/A"/>
    <n v="13"/>
    <x v="0"/>
    <x v="0"/>
  </r>
  <r>
    <n v="124"/>
    <x v="0"/>
    <x v="4"/>
    <x v="123"/>
    <x v="0"/>
    <s v="40 ft"/>
    <x v="1"/>
    <n v="7"/>
    <m/>
    <e v="#N/A"/>
    <n v="4"/>
    <e v="#N/A"/>
    <n v="13"/>
    <x v="0"/>
    <x v="0"/>
  </r>
  <r>
    <n v="125"/>
    <x v="0"/>
    <x v="4"/>
    <x v="124"/>
    <x v="0"/>
    <s v="40 ft"/>
    <x v="1"/>
    <n v="3"/>
    <m/>
    <e v="#N/A"/>
    <n v="2"/>
    <e v="#N/A"/>
    <n v="13"/>
    <x v="0"/>
    <x v="0"/>
  </r>
  <r>
    <n v="126"/>
    <x v="0"/>
    <x v="4"/>
    <x v="125"/>
    <x v="0"/>
    <s v="40 ft"/>
    <x v="1"/>
    <n v="2"/>
    <m/>
    <e v="#N/A"/>
    <n v="2"/>
    <e v="#N/A"/>
    <n v="13"/>
    <x v="0"/>
    <x v="0"/>
  </r>
  <r>
    <n v="127"/>
    <x v="0"/>
    <x v="4"/>
    <x v="126"/>
    <x v="0"/>
    <s v="40 ft"/>
    <x v="1"/>
    <n v="6"/>
    <m/>
    <e v="#N/A"/>
    <n v="4"/>
    <e v="#N/A"/>
    <n v="13"/>
    <x v="0"/>
    <x v="0"/>
  </r>
  <r>
    <n v="128"/>
    <x v="0"/>
    <x v="4"/>
    <x v="127"/>
    <x v="0"/>
    <s v="40 ft"/>
    <x v="1"/>
    <n v="3"/>
    <m/>
    <e v="#N/A"/>
    <n v="2"/>
    <e v="#N/A"/>
    <n v="13"/>
    <x v="0"/>
    <x v="0"/>
  </r>
  <r>
    <n v="129"/>
    <x v="0"/>
    <x v="4"/>
    <x v="128"/>
    <x v="0"/>
    <s v="40 ft"/>
    <x v="1"/>
    <n v="4"/>
    <m/>
    <e v="#N/A"/>
    <n v="3"/>
    <e v="#N/A"/>
    <n v="13"/>
    <x v="0"/>
    <x v="0"/>
  </r>
  <r>
    <n v="130"/>
    <x v="0"/>
    <x v="4"/>
    <x v="129"/>
    <x v="0"/>
    <s v="40 ft"/>
    <x v="1"/>
    <n v="3"/>
    <m/>
    <e v="#N/A"/>
    <n v="2"/>
    <e v="#N/A"/>
    <n v="13"/>
    <x v="0"/>
    <x v="0"/>
  </r>
  <r>
    <n v="131"/>
    <x v="0"/>
    <x v="4"/>
    <x v="130"/>
    <x v="0"/>
    <s v="40 ft"/>
    <x v="1"/>
    <n v="2"/>
    <m/>
    <e v="#N/A"/>
    <n v="2"/>
    <e v="#N/A"/>
    <n v="13"/>
    <x v="0"/>
    <x v="0"/>
  </r>
  <r>
    <n v="132"/>
    <x v="0"/>
    <x v="4"/>
    <x v="131"/>
    <x v="0"/>
    <s v="40 ft"/>
    <x v="1"/>
    <n v="8"/>
    <m/>
    <e v="#N/A"/>
    <n v="5"/>
    <e v="#N/A"/>
    <n v="13"/>
    <x v="0"/>
    <x v="0"/>
  </r>
  <r>
    <n v="133"/>
    <x v="0"/>
    <x v="4"/>
    <x v="132"/>
    <x v="0"/>
    <s v="40 ft"/>
    <x v="1"/>
    <n v="4"/>
    <m/>
    <e v="#N/A"/>
    <n v="3"/>
    <e v="#N/A"/>
    <n v="13"/>
    <x v="0"/>
    <x v="0"/>
  </r>
  <r>
    <e v="#REF!"/>
    <x v="0"/>
    <x v="5"/>
    <x v="133"/>
    <x v="0"/>
    <s v="40 ft"/>
    <x v="2"/>
    <n v="10"/>
    <m/>
    <e v="#N/A"/>
    <n v="5"/>
    <e v="#N/A"/>
    <n v="12"/>
    <x v="0"/>
    <x v="0"/>
  </r>
  <r>
    <n v="135"/>
    <x v="0"/>
    <x v="5"/>
    <x v="134"/>
    <x v="0"/>
    <s v="40 ft"/>
    <x v="2"/>
    <n v="4"/>
    <m/>
    <e v="#N/A"/>
    <n v="3"/>
    <e v="#N/A"/>
    <n v="12"/>
    <x v="0"/>
    <x v="0"/>
  </r>
  <r>
    <n v="136"/>
    <x v="0"/>
    <x v="5"/>
    <x v="135"/>
    <x v="0"/>
    <s v="40 ft"/>
    <x v="2"/>
    <n v="3"/>
    <m/>
    <e v="#N/A"/>
    <n v="2"/>
    <e v="#N/A"/>
    <n v="12"/>
    <x v="0"/>
    <x v="0"/>
  </r>
  <r>
    <n v="137"/>
    <x v="0"/>
    <x v="5"/>
    <x v="136"/>
    <x v="0"/>
    <s v="40 ft"/>
    <x v="2"/>
    <n v="5"/>
    <m/>
    <e v="#N/A"/>
    <n v="3"/>
    <e v="#N/A"/>
    <n v="12"/>
    <x v="0"/>
    <x v="0"/>
  </r>
  <r>
    <n v="138"/>
    <x v="0"/>
    <x v="5"/>
    <x v="137"/>
    <x v="0"/>
    <s v="40 ft"/>
    <x v="2"/>
    <n v="1"/>
    <m/>
    <e v="#N/A"/>
    <n v="1"/>
    <e v="#N/A"/>
    <n v="12"/>
    <x v="0"/>
    <x v="0"/>
  </r>
  <r>
    <n v="139"/>
    <x v="0"/>
    <x v="5"/>
    <x v="138"/>
    <x v="0"/>
    <s v="40 ft"/>
    <x v="2"/>
    <n v="3"/>
    <m/>
    <e v="#N/A"/>
    <n v="2"/>
    <e v="#N/A"/>
    <n v="12"/>
    <x v="0"/>
    <x v="0"/>
  </r>
  <r>
    <n v="140"/>
    <x v="0"/>
    <x v="5"/>
    <x v="139"/>
    <x v="0"/>
    <s v="40 ft"/>
    <x v="2"/>
    <n v="1"/>
    <m/>
    <e v="#N/A"/>
    <n v="1"/>
    <e v="#N/A"/>
    <n v="12"/>
    <x v="0"/>
    <x v="0"/>
  </r>
  <r>
    <n v="141"/>
    <x v="0"/>
    <x v="5"/>
    <x v="140"/>
    <x v="0"/>
    <s v="40 ft"/>
    <x v="2"/>
    <n v="0"/>
    <m/>
    <e v="#N/A"/>
    <n v="1"/>
    <e v="#N/A"/>
    <n v="12"/>
    <x v="0"/>
    <x v="0"/>
  </r>
  <r>
    <n v="142"/>
    <x v="0"/>
    <x v="5"/>
    <x v="141"/>
    <x v="0"/>
    <s v="40 ft"/>
    <x v="2"/>
    <n v="5"/>
    <m/>
    <e v="#N/A"/>
    <n v="3"/>
    <e v="#N/A"/>
    <n v="12"/>
    <x v="0"/>
    <x v="0"/>
  </r>
  <r>
    <n v="143"/>
    <x v="0"/>
    <x v="5"/>
    <x v="142"/>
    <x v="0"/>
    <s v="40 ft"/>
    <x v="2"/>
    <n v="1"/>
    <m/>
    <e v="#N/A"/>
    <n v="1"/>
    <e v="#N/A"/>
    <n v="12"/>
    <x v="0"/>
    <x v="0"/>
  </r>
  <r>
    <n v="144"/>
    <x v="0"/>
    <x v="5"/>
    <x v="143"/>
    <x v="0"/>
    <s v="40 ft"/>
    <x v="2"/>
    <n v="7"/>
    <m/>
    <e v="#N/A"/>
    <n v="4"/>
    <e v="#N/A"/>
    <n v="12"/>
    <x v="0"/>
    <x v="0"/>
  </r>
  <r>
    <n v="145"/>
    <x v="0"/>
    <x v="5"/>
    <x v="144"/>
    <x v="0"/>
    <s v="40 ft"/>
    <x v="2"/>
    <n v="6"/>
    <m/>
    <e v="#N/A"/>
    <n v="4"/>
    <e v="#N/A"/>
    <n v="12"/>
    <x v="0"/>
    <x v="0"/>
  </r>
  <r>
    <n v="146"/>
    <x v="0"/>
    <x v="5"/>
    <x v="145"/>
    <x v="0"/>
    <s v="40 ft"/>
    <x v="2"/>
    <n v="9"/>
    <m/>
    <e v="#N/A"/>
    <n v="5"/>
    <e v="#N/A"/>
    <n v="12"/>
    <x v="0"/>
    <x v="0"/>
  </r>
  <r>
    <n v="147"/>
    <x v="0"/>
    <x v="5"/>
    <x v="146"/>
    <x v="0"/>
    <s v="40 ft"/>
    <x v="2"/>
    <n v="4"/>
    <m/>
    <e v="#N/A"/>
    <n v="3"/>
    <e v="#N/A"/>
    <n v="12"/>
    <x v="0"/>
    <x v="0"/>
  </r>
  <r>
    <n v="148"/>
    <x v="0"/>
    <x v="5"/>
    <x v="147"/>
    <x v="0"/>
    <s v="40 ft"/>
    <x v="2"/>
    <n v="4"/>
    <m/>
    <e v="#N/A"/>
    <n v="3"/>
    <e v="#N/A"/>
    <n v="12"/>
    <x v="0"/>
    <x v="0"/>
  </r>
  <r>
    <n v="149"/>
    <x v="0"/>
    <x v="5"/>
    <x v="148"/>
    <x v="0"/>
    <s v="40 ft"/>
    <x v="2"/>
    <n v="13"/>
    <m/>
    <e v="#N/A"/>
    <n v="5"/>
    <e v="#N/A"/>
    <n v="12"/>
    <x v="0"/>
    <x v="0"/>
  </r>
  <r>
    <n v="150"/>
    <x v="0"/>
    <x v="5"/>
    <x v="149"/>
    <x v="0"/>
    <s v="40 ft"/>
    <x v="2"/>
    <n v="3"/>
    <m/>
    <e v="#N/A"/>
    <n v="2"/>
    <e v="#N/A"/>
    <n v="12"/>
    <x v="0"/>
    <x v="0"/>
  </r>
  <r>
    <n v="151"/>
    <x v="0"/>
    <x v="5"/>
    <x v="150"/>
    <x v="0"/>
    <s v="40 ft"/>
    <x v="2"/>
    <n v="4"/>
    <m/>
    <e v="#N/A"/>
    <n v="3"/>
    <e v="#N/A"/>
    <n v="12"/>
    <x v="0"/>
    <x v="0"/>
  </r>
  <r>
    <n v="152"/>
    <x v="0"/>
    <x v="5"/>
    <x v="151"/>
    <x v="0"/>
    <s v="40 ft"/>
    <x v="2"/>
    <n v="3"/>
    <m/>
    <e v="#N/A"/>
    <n v="2"/>
    <e v="#N/A"/>
    <n v="12"/>
    <x v="0"/>
    <x v="0"/>
  </r>
  <r>
    <n v="153"/>
    <x v="0"/>
    <x v="5"/>
    <x v="152"/>
    <x v="0"/>
    <s v="40 ft"/>
    <x v="2"/>
    <n v="4"/>
    <m/>
    <e v="#N/A"/>
    <n v="3"/>
    <e v="#N/A"/>
    <n v="12"/>
    <x v="0"/>
    <x v="0"/>
  </r>
  <r>
    <n v="154"/>
    <x v="0"/>
    <x v="5"/>
    <x v="153"/>
    <x v="0"/>
    <s v="40 ft"/>
    <x v="2"/>
    <n v="5"/>
    <m/>
    <e v="#N/A"/>
    <n v="3"/>
    <e v="#N/A"/>
    <n v="12"/>
    <x v="0"/>
    <x v="0"/>
  </r>
  <r>
    <n v="155"/>
    <x v="0"/>
    <x v="5"/>
    <x v="154"/>
    <x v="0"/>
    <s v="40 ft"/>
    <x v="2"/>
    <n v="4"/>
    <m/>
    <e v="#N/A"/>
    <n v="3"/>
    <e v="#N/A"/>
    <n v="12"/>
    <x v="0"/>
    <x v="0"/>
  </r>
  <r>
    <n v="156"/>
    <x v="0"/>
    <x v="5"/>
    <x v="155"/>
    <x v="0"/>
    <s v="40 ft"/>
    <x v="2"/>
    <n v="3"/>
    <m/>
    <e v="#N/A"/>
    <n v="2"/>
    <e v="#N/A"/>
    <n v="12"/>
    <x v="0"/>
    <x v="0"/>
  </r>
  <r>
    <n v="157"/>
    <x v="0"/>
    <x v="5"/>
    <x v="156"/>
    <x v="0"/>
    <s v="40 ft"/>
    <x v="2"/>
    <n v="9"/>
    <m/>
    <e v="#N/A"/>
    <n v="5"/>
    <e v="#N/A"/>
    <n v="12"/>
    <x v="0"/>
    <x v="0"/>
  </r>
  <r>
    <n v="158"/>
    <x v="0"/>
    <x v="5"/>
    <x v="157"/>
    <x v="0"/>
    <s v="40 ft"/>
    <x v="2"/>
    <n v="2"/>
    <m/>
    <e v="#N/A"/>
    <n v="2"/>
    <e v="#N/A"/>
    <n v="12"/>
    <x v="0"/>
    <x v="0"/>
  </r>
  <r>
    <n v="159"/>
    <x v="0"/>
    <x v="5"/>
    <x v="158"/>
    <x v="0"/>
    <s v="40 ft"/>
    <x v="2"/>
    <n v="4"/>
    <m/>
    <e v="#N/A"/>
    <n v="3"/>
    <e v="#N/A"/>
    <n v="12"/>
    <x v="0"/>
    <x v="0"/>
  </r>
  <r>
    <n v="160"/>
    <x v="0"/>
    <x v="5"/>
    <x v="159"/>
    <x v="0"/>
    <s v="40 ft"/>
    <x v="2"/>
    <n v="2"/>
    <m/>
    <e v="#N/A"/>
    <n v="2"/>
    <e v="#N/A"/>
    <n v="12"/>
    <x v="0"/>
    <x v="0"/>
  </r>
  <r>
    <n v="161"/>
    <x v="0"/>
    <x v="6"/>
    <x v="160"/>
    <x v="0"/>
    <s v="40 ft"/>
    <x v="2"/>
    <n v="2"/>
    <m/>
    <e v="#N/A"/>
    <n v="2"/>
    <e v="#N/A"/>
    <n v="11"/>
    <x v="0"/>
    <x v="0"/>
  </r>
  <r>
    <n v="162"/>
    <x v="0"/>
    <x v="6"/>
    <x v="161"/>
    <x v="0"/>
    <s v="40 ft"/>
    <x v="2"/>
    <n v="6"/>
    <m/>
    <e v="#N/A"/>
    <n v="4"/>
    <e v="#N/A"/>
    <n v="11"/>
    <x v="0"/>
    <x v="0"/>
  </r>
  <r>
    <n v="163"/>
    <x v="0"/>
    <x v="6"/>
    <x v="162"/>
    <x v="0"/>
    <s v="40 ft"/>
    <x v="2"/>
    <n v="3"/>
    <m/>
    <e v="#N/A"/>
    <n v="2"/>
    <e v="#N/A"/>
    <n v="11"/>
    <x v="0"/>
    <x v="0"/>
  </r>
  <r>
    <n v="164"/>
    <x v="0"/>
    <x v="6"/>
    <x v="163"/>
    <x v="0"/>
    <s v="40 ft"/>
    <x v="2"/>
    <n v="10"/>
    <m/>
    <e v="#N/A"/>
    <n v="5"/>
    <e v="#N/A"/>
    <n v="11"/>
    <x v="0"/>
    <x v="0"/>
  </r>
  <r>
    <n v="165"/>
    <x v="0"/>
    <x v="6"/>
    <x v="164"/>
    <x v="0"/>
    <s v="40 ft"/>
    <x v="2"/>
    <n v="3"/>
    <m/>
    <e v="#N/A"/>
    <n v="2"/>
    <e v="#N/A"/>
    <n v="11"/>
    <x v="0"/>
    <x v="0"/>
  </r>
  <r>
    <n v="166"/>
    <x v="0"/>
    <x v="6"/>
    <x v="165"/>
    <x v="0"/>
    <s v="40 ft"/>
    <x v="2"/>
    <n v="4"/>
    <m/>
    <e v="#N/A"/>
    <n v="3"/>
    <e v="#N/A"/>
    <n v="11"/>
    <x v="0"/>
    <x v="0"/>
  </r>
  <r>
    <n v="167"/>
    <x v="0"/>
    <x v="6"/>
    <x v="166"/>
    <x v="0"/>
    <s v="40 ft"/>
    <x v="2"/>
    <n v="3"/>
    <m/>
    <e v="#N/A"/>
    <n v="2"/>
    <e v="#N/A"/>
    <n v="11"/>
    <x v="0"/>
    <x v="0"/>
  </r>
  <r>
    <n v="168"/>
    <x v="0"/>
    <x v="6"/>
    <x v="167"/>
    <x v="0"/>
    <s v="40 ft"/>
    <x v="2"/>
    <n v="1"/>
    <m/>
    <e v="#N/A"/>
    <n v="1"/>
    <e v="#N/A"/>
    <n v="11"/>
    <x v="0"/>
    <x v="0"/>
  </r>
  <r>
    <n v="169"/>
    <x v="0"/>
    <x v="6"/>
    <x v="168"/>
    <x v="0"/>
    <s v="40 ft"/>
    <x v="2"/>
    <n v="1"/>
    <m/>
    <e v="#N/A"/>
    <n v="1"/>
    <e v="#N/A"/>
    <n v="11"/>
    <x v="0"/>
    <x v="0"/>
  </r>
  <r>
    <n v="170"/>
    <x v="0"/>
    <x v="6"/>
    <x v="169"/>
    <x v="0"/>
    <s v="40 ft"/>
    <x v="2"/>
    <n v="6"/>
    <m/>
    <e v="#N/A"/>
    <n v="4"/>
    <e v="#N/A"/>
    <n v="11"/>
    <x v="0"/>
    <x v="0"/>
  </r>
  <r>
    <n v="171"/>
    <x v="0"/>
    <x v="6"/>
    <x v="170"/>
    <x v="0"/>
    <s v="40 ft"/>
    <x v="2"/>
    <n v="6"/>
    <m/>
    <e v="#N/A"/>
    <n v="4"/>
    <e v="#N/A"/>
    <n v="11"/>
    <x v="0"/>
    <x v="0"/>
  </r>
  <r>
    <n v="172"/>
    <x v="0"/>
    <x v="6"/>
    <x v="171"/>
    <x v="0"/>
    <s v="40 ft"/>
    <x v="2"/>
    <n v="4"/>
    <m/>
    <e v="#N/A"/>
    <n v="3"/>
    <e v="#N/A"/>
    <n v="11"/>
    <x v="0"/>
    <x v="0"/>
  </r>
  <r>
    <n v="173"/>
    <x v="0"/>
    <x v="6"/>
    <x v="172"/>
    <x v="0"/>
    <s v="40 ft"/>
    <x v="2"/>
    <n v="1"/>
    <m/>
    <e v="#N/A"/>
    <n v="1"/>
    <e v="#N/A"/>
    <n v="11"/>
    <x v="0"/>
    <x v="0"/>
  </r>
  <r>
    <n v="174"/>
    <x v="0"/>
    <x v="6"/>
    <x v="173"/>
    <x v="0"/>
    <s v="40 ft"/>
    <x v="2"/>
    <n v="2"/>
    <m/>
    <e v="#N/A"/>
    <n v="2"/>
    <e v="#N/A"/>
    <n v="11"/>
    <x v="0"/>
    <x v="0"/>
  </r>
  <r>
    <n v="175"/>
    <x v="0"/>
    <x v="6"/>
    <x v="174"/>
    <x v="0"/>
    <s v="40 ft"/>
    <x v="2"/>
    <n v="5"/>
    <m/>
    <e v="#N/A"/>
    <n v="3"/>
    <e v="#N/A"/>
    <n v="11"/>
    <x v="0"/>
    <x v="0"/>
  </r>
  <r>
    <n v="176"/>
    <x v="0"/>
    <x v="6"/>
    <x v="175"/>
    <x v="0"/>
    <s v="40 ft"/>
    <x v="2"/>
    <n v="13"/>
    <m/>
    <e v="#N/A"/>
    <n v="5"/>
    <e v="#N/A"/>
    <n v="11"/>
    <x v="0"/>
    <x v="0"/>
  </r>
  <r>
    <n v="177"/>
    <x v="0"/>
    <x v="6"/>
    <x v="176"/>
    <x v="0"/>
    <s v="40 ft"/>
    <x v="2"/>
    <n v="11"/>
    <m/>
    <e v="#N/A"/>
    <n v="5"/>
    <e v="#N/A"/>
    <n v="11"/>
    <x v="0"/>
    <x v="0"/>
  </r>
  <r>
    <n v="178"/>
    <x v="0"/>
    <x v="6"/>
    <x v="177"/>
    <x v="0"/>
    <s v="40 ft"/>
    <x v="2"/>
    <n v="6"/>
    <m/>
    <e v="#N/A"/>
    <n v="4"/>
    <e v="#N/A"/>
    <n v="11"/>
    <x v="0"/>
    <x v="0"/>
  </r>
  <r>
    <n v="179"/>
    <x v="0"/>
    <x v="6"/>
    <x v="178"/>
    <x v="0"/>
    <s v="40 ft"/>
    <x v="2"/>
    <n v="6"/>
    <m/>
    <e v="#N/A"/>
    <n v="4"/>
    <e v="#N/A"/>
    <n v="11"/>
    <x v="0"/>
    <x v="0"/>
  </r>
  <r>
    <n v="180"/>
    <x v="0"/>
    <x v="6"/>
    <x v="179"/>
    <x v="0"/>
    <s v="40 ft"/>
    <x v="2"/>
    <n v="5"/>
    <m/>
    <e v="#N/A"/>
    <n v="3"/>
    <e v="#N/A"/>
    <n v="11"/>
    <x v="0"/>
    <x v="0"/>
  </r>
  <r>
    <n v="181"/>
    <x v="0"/>
    <x v="6"/>
    <x v="180"/>
    <x v="0"/>
    <s v="40 ft"/>
    <x v="2"/>
    <n v="3"/>
    <m/>
    <e v="#N/A"/>
    <n v="2"/>
    <e v="#N/A"/>
    <n v="11"/>
    <x v="0"/>
    <x v="0"/>
  </r>
  <r>
    <n v="182"/>
    <x v="0"/>
    <x v="6"/>
    <x v="181"/>
    <x v="0"/>
    <s v="40 ft"/>
    <x v="2"/>
    <n v="1"/>
    <m/>
    <e v="#N/A"/>
    <n v="1"/>
    <e v="#N/A"/>
    <n v="11"/>
    <x v="0"/>
    <x v="0"/>
  </r>
  <r>
    <n v="183"/>
    <x v="0"/>
    <x v="7"/>
    <x v="182"/>
    <x v="0"/>
    <s v="40 ft"/>
    <x v="2"/>
    <n v="3"/>
    <m/>
    <e v="#N/A"/>
    <n v="2"/>
    <e v="#N/A"/>
    <n v="9"/>
    <x v="0"/>
    <x v="0"/>
  </r>
  <r>
    <n v="184"/>
    <x v="0"/>
    <x v="7"/>
    <x v="183"/>
    <x v="0"/>
    <s v="40 ft"/>
    <x v="2"/>
    <n v="4"/>
    <m/>
    <e v="#N/A"/>
    <n v="3"/>
    <e v="#N/A"/>
    <n v="9"/>
    <x v="0"/>
    <x v="0"/>
  </r>
  <r>
    <n v="185"/>
    <x v="0"/>
    <x v="7"/>
    <x v="184"/>
    <x v="0"/>
    <s v="40 ft"/>
    <x v="2"/>
    <n v="7"/>
    <m/>
    <e v="#N/A"/>
    <n v="4"/>
    <e v="#N/A"/>
    <n v="9"/>
    <x v="0"/>
    <x v="0"/>
  </r>
  <r>
    <n v="186"/>
    <x v="0"/>
    <x v="7"/>
    <x v="185"/>
    <x v="0"/>
    <s v="40 ft"/>
    <x v="2"/>
    <n v="7"/>
    <m/>
    <e v="#N/A"/>
    <n v="4"/>
    <e v="#N/A"/>
    <n v="9"/>
    <x v="0"/>
    <x v="0"/>
  </r>
  <r>
    <n v="187"/>
    <x v="0"/>
    <x v="7"/>
    <x v="186"/>
    <x v="0"/>
    <s v="40 ft"/>
    <x v="2"/>
    <n v="4"/>
    <m/>
    <e v="#N/A"/>
    <n v="3"/>
    <e v="#N/A"/>
    <n v="9"/>
    <x v="0"/>
    <x v="0"/>
  </r>
  <r>
    <n v="188"/>
    <x v="0"/>
    <x v="7"/>
    <x v="187"/>
    <x v="0"/>
    <s v="40 ft"/>
    <x v="2"/>
    <n v="4"/>
    <m/>
    <e v="#N/A"/>
    <n v="3"/>
    <e v="#N/A"/>
    <n v="9"/>
    <x v="0"/>
    <x v="0"/>
  </r>
  <r>
    <n v="189"/>
    <x v="0"/>
    <x v="7"/>
    <x v="188"/>
    <x v="0"/>
    <s v="40 ft"/>
    <x v="2"/>
    <n v="5"/>
    <m/>
    <e v="#N/A"/>
    <n v="3"/>
    <e v="#N/A"/>
    <n v="9"/>
    <x v="0"/>
    <x v="0"/>
  </r>
  <r>
    <n v="190"/>
    <x v="0"/>
    <x v="7"/>
    <x v="189"/>
    <x v="0"/>
    <s v="40 ft"/>
    <x v="2"/>
    <n v="4"/>
    <m/>
    <e v="#N/A"/>
    <n v="3"/>
    <e v="#N/A"/>
    <n v="9"/>
    <x v="0"/>
    <x v="0"/>
  </r>
  <r>
    <n v="191"/>
    <x v="0"/>
    <x v="7"/>
    <x v="190"/>
    <x v="0"/>
    <s v="40 ft"/>
    <x v="2"/>
    <n v="1"/>
    <m/>
    <e v="#N/A"/>
    <n v="1"/>
    <e v="#N/A"/>
    <n v="9"/>
    <x v="0"/>
    <x v="0"/>
  </r>
  <r>
    <n v="192"/>
    <x v="0"/>
    <x v="7"/>
    <x v="191"/>
    <x v="0"/>
    <s v="40 ft"/>
    <x v="2"/>
    <n v="2"/>
    <m/>
    <e v="#N/A"/>
    <n v="2"/>
    <e v="#N/A"/>
    <n v="9"/>
    <x v="0"/>
    <x v="0"/>
  </r>
  <r>
    <n v="193"/>
    <x v="0"/>
    <x v="7"/>
    <x v="192"/>
    <x v="0"/>
    <s v="40 ft"/>
    <x v="2"/>
    <n v="10"/>
    <m/>
    <e v="#N/A"/>
    <n v="5"/>
    <e v="#N/A"/>
    <n v="9"/>
    <x v="0"/>
    <x v="0"/>
  </r>
  <r>
    <n v="194"/>
    <x v="0"/>
    <x v="7"/>
    <x v="193"/>
    <x v="0"/>
    <s v="40 ft"/>
    <x v="2"/>
    <n v="2"/>
    <m/>
    <e v="#N/A"/>
    <n v="2"/>
    <e v="#N/A"/>
    <n v="9"/>
    <x v="0"/>
    <x v="0"/>
  </r>
  <r>
    <n v="195"/>
    <x v="0"/>
    <x v="7"/>
    <x v="194"/>
    <x v="0"/>
    <s v="40 ft"/>
    <x v="2"/>
    <n v="3"/>
    <m/>
    <e v="#N/A"/>
    <n v="2"/>
    <e v="#N/A"/>
    <n v="9"/>
    <x v="0"/>
    <x v="0"/>
  </r>
  <r>
    <n v="196"/>
    <x v="0"/>
    <x v="7"/>
    <x v="195"/>
    <x v="0"/>
    <s v="40 ft"/>
    <x v="2"/>
    <n v="3"/>
    <m/>
    <e v="#N/A"/>
    <n v="2"/>
    <e v="#N/A"/>
    <n v="9"/>
    <x v="0"/>
    <x v="0"/>
  </r>
  <r>
    <n v="197"/>
    <x v="0"/>
    <x v="7"/>
    <x v="196"/>
    <x v="0"/>
    <s v="40 ft"/>
    <x v="2"/>
    <n v="6"/>
    <m/>
    <e v="#N/A"/>
    <n v="4"/>
    <e v="#N/A"/>
    <n v="9"/>
    <x v="0"/>
    <x v="0"/>
  </r>
  <r>
    <n v="198"/>
    <x v="0"/>
    <x v="8"/>
    <x v="197"/>
    <x v="0"/>
    <s v="40 ft"/>
    <x v="2"/>
    <n v="4"/>
    <m/>
    <e v="#N/A"/>
    <n v="3"/>
    <e v="#N/A"/>
    <n v="7"/>
    <x v="0"/>
    <x v="0"/>
  </r>
  <r>
    <n v="199"/>
    <x v="0"/>
    <x v="8"/>
    <x v="198"/>
    <x v="0"/>
    <s v="40 ft"/>
    <x v="2"/>
    <n v="4"/>
    <m/>
    <e v="#N/A"/>
    <n v="3"/>
    <e v="#N/A"/>
    <n v="7"/>
    <x v="0"/>
    <x v="0"/>
  </r>
  <r>
    <n v="200"/>
    <x v="0"/>
    <x v="8"/>
    <x v="199"/>
    <x v="0"/>
    <s v="40 ft"/>
    <x v="2"/>
    <n v="5"/>
    <m/>
    <e v="#N/A"/>
    <n v="3"/>
    <e v="#N/A"/>
    <n v="7"/>
    <x v="0"/>
    <x v="0"/>
  </r>
  <r>
    <n v="201"/>
    <x v="0"/>
    <x v="8"/>
    <x v="200"/>
    <x v="0"/>
    <s v="40 ft"/>
    <x v="2"/>
    <n v="1"/>
    <m/>
    <e v="#N/A"/>
    <n v="1"/>
    <e v="#N/A"/>
    <n v="7"/>
    <x v="0"/>
    <x v="0"/>
  </r>
  <r>
    <n v="202"/>
    <x v="0"/>
    <x v="8"/>
    <x v="201"/>
    <x v="0"/>
    <s v="40 ft"/>
    <x v="2"/>
    <n v="6"/>
    <m/>
    <e v="#N/A"/>
    <n v="4"/>
    <e v="#N/A"/>
    <n v="7"/>
    <x v="0"/>
    <x v="0"/>
  </r>
  <r>
    <n v="203"/>
    <x v="0"/>
    <x v="8"/>
    <x v="202"/>
    <x v="0"/>
    <s v="40 ft"/>
    <x v="2"/>
    <n v="10"/>
    <m/>
    <e v="#N/A"/>
    <n v="5"/>
    <e v="#N/A"/>
    <n v="7"/>
    <x v="0"/>
    <x v="0"/>
  </r>
  <r>
    <n v="204"/>
    <x v="0"/>
    <x v="8"/>
    <x v="203"/>
    <x v="0"/>
    <s v="40 ft"/>
    <x v="2"/>
    <n v="1"/>
    <m/>
    <e v="#N/A"/>
    <n v="1"/>
    <e v="#N/A"/>
    <n v="7"/>
    <x v="0"/>
    <x v="0"/>
  </r>
  <r>
    <n v="205"/>
    <x v="0"/>
    <x v="8"/>
    <x v="204"/>
    <x v="0"/>
    <s v="40 ft"/>
    <x v="2"/>
    <n v="4"/>
    <m/>
    <e v="#N/A"/>
    <n v="3"/>
    <e v="#N/A"/>
    <n v="7"/>
    <x v="0"/>
    <x v="0"/>
  </r>
  <r>
    <n v="206"/>
    <x v="0"/>
    <x v="8"/>
    <x v="205"/>
    <x v="0"/>
    <s v="40 ft"/>
    <x v="2"/>
    <n v="3"/>
    <m/>
    <e v="#N/A"/>
    <n v="2"/>
    <e v="#N/A"/>
    <n v="7"/>
    <x v="0"/>
    <x v="0"/>
  </r>
  <r>
    <n v="207"/>
    <x v="0"/>
    <x v="8"/>
    <x v="206"/>
    <x v="0"/>
    <s v="40 ft"/>
    <x v="2"/>
    <n v="3"/>
    <m/>
    <e v="#N/A"/>
    <n v="2"/>
    <e v="#N/A"/>
    <n v="7"/>
    <x v="0"/>
    <x v="0"/>
  </r>
  <r>
    <n v="208"/>
    <x v="0"/>
    <x v="8"/>
    <x v="207"/>
    <x v="0"/>
    <s v="40 ft"/>
    <x v="2"/>
    <n v="2"/>
    <m/>
    <e v="#N/A"/>
    <n v="2"/>
    <e v="#N/A"/>
    <n v="7"/>
    <x v="0"/>
    <x v="0"/>
  </r>
  <r>
    <n v="209"/>
    <x v="0"/>
    <x v="8"/>
    <x v="208"/>
    <x v="0"/>
    <s v="40 ft"/>
    <x v="2"/>
    <n v="3"/>
    <m/>
    <e v="#N/A"/>
    <n v="2"/>
    <e v="#N/A"/>
    <n v="7"/>
    <x v="0"/>
    <x v="0"/>
  </r>
  <r>
    <n v="210"/>
    <x v="0"/>
    <x v="8"/>
    <x v="209"/>
    <x v="0"/>
    <s v="40 ft"/>
    <x v="2"/>
    <n v="3"/>
    <m/>
    <e v="#N/A"/>
    <n v="2"/>
    <e v="#N/A"/>
    <n v="7"/>
    <x v="0"/>
    <x v="0"/>
  </r>
  <r>
    <n v="211"/>
    <x v="0"/>
    <x v="8"/>
    <x v="210"/>
    <x v="0"/>
    <s v="40 ft"/>
    <x v="2"/>
    <n v="5"/>
    <m/>
    <e v="#N/A"/>
    <n v="3"/>
    <e v="#N/A"/>
    <n v="7"/>
    <x v="0"/>
    <x v="0"/>
  </r>
  <r>
    <n v="212"/>
    <x v="0"/>
    <x v="8"/>
    <x v="211"/>
    <x v="0"/>
    <s v="40 ft"/>
    <x v="2"/>
    <n v="3"/>
    <m/>
    <e v="#N/A"/>
    <n v="2"/>
    <e v="#N/A"/>
    <n v="7"/>
    <x v="0"/>
    <x v="0"/>
  </r>
  <r>
    <n v="213"/>
    <x v="0"/>
    <x v="8"/>
    <x v="212"/>
    <x v="0"/>
    <s v="40 ft"/>
    <x v="2"/>
    <n v="0"/>
    <m/>
    <e v="#N/A"/>
    <n v="1"/>
    <e v="#N/A"/>
    <n v="7"/>
    <x v="0"/>
    <x v="0"/>
  </r>
  <r>
    <n v="214"/>
    <x v="0"/>
    <x v="8"/>
    <x v="213"/>
    <x v="0"/>
    <s v="40 ft"/>
    <x v="2"/>
    <n v="7"/>
    <m/>
    <e v="#N/A"/>
    <n v="4"/>
    <e v="#N/A"/>
    <n v="7"/>
    <x v="0"/>
    <x v="0"/>
  </r>
  <r>
    <n v="215"/>
    <x v="0"/>
    <x v="8"/>
    <x v="214"/>
    <x v="0"/>
    <s v="40 ft"/>
    <x v="2"/>
    <n v="3"/>
    <m/>
    <e v="#N/A"/>
    <n v="2"/>
    <e v="#N/A"/>
    <n v="7"/>
    <x v="0"/>
    <x v="0"/>
  </r>
  <r>
    <n v="216"/>
    <x v="0"/>
    <x v="8"/>
    <x v="215"/>
    <x v="0"/>
    <s v="40 ft"/>
    <x v="2"/>
    <n v="2"/>
    <m/>
    <e v="#N/A"/>
    <n v="2"/>
    <e v="#N/A"/>
    <n v="7"/>
    <x v="0"/>
    <x v="0"/>
  </r>
  <r>
    <n v="217"/>
    <x v="0"/>
    <x v="8"/>
    <x v="216"/>
    <x v="0"/>
    <s v="40 ft"/>
    <x v="2"/>
    <n v="2"/>
    <m/>
    <e v="#N/A"/>
    <n v="2"/>
    <e v="#N/A"/>
    <n v="7"/>
    <x v="0"/>
    <x v="0"/>
  </r>
  <r>
    <n v="218"/>
    <x v="0"/>
    <x v="8"/>
    <x v="217"/>
    <x v="0"/>
    <s v="40 ft"/>
    <x v="2"/>
    <n v="4"/>
    <m/>
    <e v="#N/A"/>
    <n v="3"/>
    <e v="#N/A"/>
    <n v="7"/>
    <x v="0"/>
    <x v="0"/>
  </r>
  <r>
    <n v="219"/>
    <x v="0"/>
    <x v="8"/>
    <x v="218"/>
    <x v="0"/>
    <s v="40 ft"/>
    <x v="2"/>
    <n v="3"/>
    <m/>
    <e v="#N/A"/>
    <n v="2"/>
    <e v="#N/A"/>
    <n v="7"/>
    <x v="0"/>
    <x v="0"/>
  </r>
  <r>
    <n v="220"/>
    <x v="0"/>
    <x v="8"/>
    <x v="219"/>
    <x v="0"/>
    <s v="40 ft"/>
    <x v="2"/>
    <n v="3"/>
    <m/>
    <e v="#N/A"/>
    <n v="2"/>
    <e v="#N/A"/>
    <n v="7"/>
    <x v="0"/>
    <x v="0"/>
  </r>
  <r>
    <n v="221"/>
    <x v="0"/>
    <x v="8"/>
    <x v="220"/>
    <x v="0"/>
    <s v="40 ft"/>
    <x v="2"/>
    <n v="8"/>
    <m/>
    <e v="#N/A"/>
    <n v="5"/>
    <e v="#N/A"/>
    <n v="7"/>
    <x v="0"/>
    <x v="0"/>
  </r>
  <r>
    <n v="222"/>
    <x v="0"/>
    <x v="8"/>
    <x v="221"/>
    <x v="0"/>
    <s v="40 ft"/>
    <x v="2"/>
    <n v="11"/>
    <m/>
    <e v="#N/A"/>
    <n v="5"/>
    <e v="#N/A"/>
    <n v="7"/>
    <x v="0"/>
    <x v="0"/>
  </r>
  <r>
    <n v="223"/>
    <x v="0"/>
    <x v="9"/>
    <x v="222"/>
    <x v="1"/>
    <s v="40 ft"/>
    <x v="1"/>
    <n v="4"/>
    <m/>
    <e v="#N/A"/>
    <n v="3"/>
    <e v="#N/A"/>
    <n v="19"/>
    <x v="0"/>
    <x v="0"/>
  </r>
  <r>
    <n v="224"/>
    <x v="0"/>
    <x v="9"/>
    <x v="223"/>
    <x v="1"/>
    <s v="40 ft"/>
    <x v="1"/>
    <n v="1"/>
    <m/>
    <e v="#N/A"/>
    <n v="1"/>
    <e v="#N/A"/>
    <n v="19"/>
    <x v="0"/>
    <x v="0"/>
  </r>
  <r>
    <n v="225"/>
    <x v="0"/>
    <x v="9"/>
    <x v="224"/>
    <x v="1"/>
    <s v="40 ft"/>
    <x v="1"/>
    <n v="1"/>
    <m/>
    <e v="#N/A"/>
    <n v="1"/>
    <e v="#N/A"/>
    <n v="19"/>
    <x v="0"/>
    <x v="0"/>
  </r>
  <r>
    <n v="226"/>
    <x v="0"/>
    <x v="9"/>
    <x v="225"/>
    <x v="1"/>
    <s v="40 ft"/>
    <x v="1"/>
    <n v="2"/>
    <m/>
    <e v="#N/A"/>
    <n v="2"/>
    <e v="#N/A"/>
    <n v="19"/>
    <x v="0"/>
    <x v="0"/>
  </r>
  <r>
    <n v="227"/>
    <x v="0"/>
    <x v="9"/>
    <x v="226"/>
    <x v="1"/>
    <s v="40 ft"/>
    <x v="1"/>
    <n v="4"/>
    <m/>
    <e v="#N/A"/>
    <n v="3"/>
    <e v="#N/A"/>
    <n v="19"/>
    <x v="0"/>
    <x v="0"/>
  </r>
  <r>
    <n v="228"/>
    <x v="0"/>
    <x v="9"/>
    <x v="227"/>
    <x v="1"/>
    <s v="40 ft"/>
    <x v="1"/>
    <n v="0"/>
    <m/>
    <e v="#N/A"/>
    <n v="1"/>
    <e v="#N/A"/>
    <n v="19"/>
    <x v="0"/>
    <x v="0"/>
  </r>
  <r>
    <n v="229"/>
    <x v="0"/>
    <x v="9"/>
    <x v="228"/>
    <x v="1"/>
    <s v="40 ft"/>
    <x v="1"/>
    <n v="3"/>
    <m/>
    <e v="#N/A"/>
    <n v="2"/>
    <e v="#N/A"/>
    <n v="19"/>
    <x v="0"/>
    <x v="0"/>
  </r>
  <r>
    <n v="230"/>
    <x v="0"/>
    <x v="9"/>
    <x v="229"/>
    <x v="1"/>
    <s v="40 ft"/>
    <x v="1"/>
    <n v="2"/>
    <m/>
    <e v="#N/A"/>
    <n v="2"/>
    <e v="#N/A"/>
    <n v="19"/>
    <x v="0"/>
    <x v="0"/>
  </r>
  <r>
    <n v="231"/>
    <x v="0"/>
    <x v="9"/>
    <x v="230"/>
    <x v="1"/>
    <s v="40 ft"/>
    <x v="1"/>
    <n v="2"/>
    <m/>
    <e v="#N/A"/>
    <n v="2"/>
    <e v="#N/A"/>
    <n v="19"/>
    <x v="0"/>
    <x v="0"/>
  </r>
  <r>
    <n v="232"/>
    <x v="0"/>
    <x v="10"/>
    <x v="231"/>
    <x v="1"/>
    <s v="40 ft"/>
    <x v="1"/>
    <n v="3"/>
    <m/>
    <e v="#N/A"/>
    <n v="2"/>
    <e v="#N/A"/>
    <n v="18"/>
    <x v="0"/>
    <x v="0"/>
  </r>
  <r>
    <n v="233"/>
    <x v="0"/>
    <x v="10"/>
    <x v="232"/>
    <x v="1"/>
    <s v="40 ft"/>
    <x v="1"/>
    <n v="4"/>
    <m/>
    <e v="#N/A"/>
    <n v="3"/>
    <e v="#N/A"/>
    <n v="18"/>
    <x v="0"/>
    <x v="0"/>
  </r>
  <r>
    <n v="234"/>
    <x v="0"/>
    <x v="10"/>
    <x v="233"/>
    <x v="1"/>
    <s v="40 ft"/>
    <x v="1"/>
    <n v="0"/>
    <m/>
    <e v="#N/A"/>
    <n v="1"/>
    <e v="#N/A"/>
    <n v="18"/>
    <x v="0"/>
    <x v="0"/>
  </r>
  <r>
    <n v="235"/>
    <x v="0"/>
    <x v="10"/>
    <x v="234"/>
    <x v="1"/>
    <s v="40 ft"/>
    <x v="1"/>
    <n v="4"/>
    <m/>
    <e v="#N/A"/>
    <n v="3"/>
    <e v="#N/A"/>
    <n v="18"/>
    <x v="0"/>
    <x v="0"/>
  </r>
  <r>
    <n v="236"/>
    <x v="0"/>
    <x v="10"/>
    <x v="235"/>
    <x v="1"/>
    <s v="40 ft"/>
    <x v="1"/>
    <n v="3"/>
    <m/>
    <e v="#N/A"/>
    <n v="2"/>
    <e v="#N/A"/>
    <n v="18"/>
    <x v="0"/>
    <x v="0"/>
  </r>
  <r>
    <n v="237"/>
    <x v="0"/>
    <x v="10"/>
    <x v="236"/>
    <x v="1"/>
    <s v="40 ft"/>
    <x v="1"/>
    <n v="1"/>
    <m/>
    <e v="#N/A"/>
    <n v="1"/>
    <e v="#N/A"/>
    <n v="18"/>
    <x v="0"/>
    <x v="0"/>
  </r>
  <r>
    <n v="238"/>
    <x v="0"/>
    <x v="10"/>
    <x v="237"/>
    <x v="1"/>
    <s v="40 ft"/>
    <x v="1"/>
    <n v="7"/>
    <m/>
    <e v="#N/A"/>
    <n v="4"/>
    <e v="#N/A"/>
    <n v="18"/>
    <x v="0"/>
    <x v="0"/>
  </r>
  <r>
    <n v="239"/>
    <x v="0"/>
    <x v="10"/>
    <x v="238"/>
    <x v="1"/>
    <s v="40 ft"/>
    <x v="1"/>
    <n v="1"/>
    <m/>
    <e v="#N/A"/>
    <n v="1"/>
    <e v="#N/A"/>
    <n v="18"/>
    <x v="0"/>
    <x v="0"/>
  </r>
  <r>
    <n v="240"/>
    <x v="0"/>
    <x v="10"/>
    <x v="239"/>
    <x v="1"/>
    <s v="40 ft"/>
    <x v="1"/>
    <n v="0"/>
    <m/>
    <e v="#N/A"/>
    <n v="1"/>
    <e v="#N/A"/>
    <n v="18"/>
    <x v="0"/>
    <x v="0"/>
  </r>
  <r>
    <n v="241"/>
    <x v="0"/>
    <x v="10"/>
    <x v="240"/>
    <x v="1"/>
    <s v="40 ft"/>
    <x v="1"/>
    <n v="2"/>
    <m/>
    <e v="#N/A"/>
    <n v="2"/>
    <e v="#N/A"/>
    <n v="18"/>
    <x v="0"/>
    <x v="0"/>
  </r>
  <r>
    <n v="242"/>
    <x v="0"/>
    <x v="10"/>
    <x v="241"/>
    <x v="1"/>
    <s v="40 ft"/>
    <x v="1"/>
    <n v="2"/>
    <m/>
    <e v="#N/A"/>
    <n v="2"/>
    <e v="#N/A"/>
    <n v="18"/>
    <x v="0"/>
    <x v="0"/>
  </r>
  <r>
    <n v="243"/>
    <x v="0"/>
    <x v="10"/>
    <x v="242"/>
    <x v="1"/>
    <s v="40 ft"/>
    <x v="1"/>
    <n v="1"/>
    <m/>
    <e v="#N/A"/>
    <n v="1"/>
    <e v="#N/A"/>
    <n v="18"/>
    <x v="0"/>
    <x v="0"/>
  </r>
  <r>
    <n v="244"/>
    <x v="0"/>
    <x v="10"/>
    <x v="243"/>
    <x v="1"/>
    <s v="40 ft"/>
    <x v="1"/>
    <n v="1"/>
    <m/>
    <e v="#N/A"/>
    <n v="1"/>
    <e v="#N/A"/>
    <n v="18"/>
    <x v="0"/>
    <x v="0"/>
  </r>
  <r>
    <n v="245"/>
    <x v="0"/>
    <x v="10"/>
    <x v="244"/>
    <x v="1"/>
    <s v="40 ft"/>
    <x v="1"/>
    <n v="2"/>
    <m/>
    <e v="#N/A"/>
    <n v="2"/>
    <e v="#N/A"/>
    <n v="18"/>
    <x v="0"/>
    <x v="0"/>
  </r>
  <r>
    <n v="246"/>
    <x v="0"/>
    <x v="10"/>
    <x v="245"/>
    <x v="1"/>
    <s v="40 ft"/>
    <x v="1"/>
    <n v="2"/>
    <m/>
    <e v="#N/A"/>
    <n v="2"/>
    <e v="#N/A"/>
    <n v="18"/>
    <x v="0"/>
    <x v="0"/>
  </r>
  <r>
    <n v="247"/>
    <x v="1"/>
    <x v="0"/>
    <x v="0"/>
    <x v="0"/>
    <s v="40 ft"/>
    <x v="0"/>
    <n v="1"/>
    <m/>
    <e v="#N/A"/>
    <n v="1"/>
    <e v="#N/A"/>
    <n v="4"/>
    <x v="0"/>
    <x v="0"/>
  </r>
  <r>
    <n v="248"/>
    <x v="1"/>
    <x v="0"/>
    <x v="1"/>
    <x v="0"/>
    <s v="40 ft"/>
    <x v="0"/>
    <n v="5"/>
    <m/>
    <e v="#N/A"/>
    <n v="3"/>
    <e v="#N/A"/>
    <n v="4"/>
    <x v="0"/>
    <x v="0"/>
  </r>
  <r>
    <n v="249"/>
    <x v="1"/>
    <x v="0"/>
    <x v="2"/>
    <x v="0"/>
    <s v="40 ft"/>
    <x v="0"/>
    <n v="5"/>
    <m/>
    <e v="#N/A"/>
    <n v="3"/>
    <e v="#N/A"/>
    <n v="4"/>
    <x v="0"/>
    <x v="0"/>
  </r>
  <r>
    <n v="250"/>
    <x v="1"/>
    <x v="0"/>
    <x v="3"/>
    <x v="0"/>
    <s v="40 ft"/>
    <x v="0"/>
    <n v="3"/>
    <m/>
    <e v="#N/A"/>
    <n v="2"/>
    <e v="#N/A"/>
    <n v="4"/>
    <x v="0"/>
    <x v="0"/>
  </r>
  <r>
    <n v="251"/>
    <x v="1"/>
    <x v="0"/>
    <x v="4"/>
    <x v="0"/>
    <s v="40 ft"/>
    <x v="0"/>
    <n v="4"/>
    <m/>
    <e v="#N/A"/>
    <n v="3"/>
    <e v="#N/A"/>
    <n v="4"/>
    <x v="0"/>
    <x v="0"/>
  </r>
  <r>
    <n v="252"/>
    <x v="1"/>
    <x v="0"/>
    <x v="5"/>
    <x v="0"/>
    <s v="40 ft"/>
    <x v="0"/>
    <n v="5"/>
    <m/>
    <e v="#N/A"/>
    <n v="3"/>
    <e v="#N/A"/>
    <n v="4"/>
    <x v="0"/>
    <x v="0"/>
  </r>
  <r>
    <n v="253"/>
    <x v="1"/>
    <x v="0"/>
    <x v="6"/>
    <x v="0"/>
    <s v="40 ft"/>
    <x v="0"/>
    <n v="9"/>
    <m/>
    <e v="#N/A"/>
    <n v="5"/>
    <e v="#N/A"/>
    <n v="4"/>
    <x v="0"/>
    <x v="0"/>
  </r>
  <r>
    <n v="254"/>
    <x v="1"/>
    <x v="0"/>
    <x v="7"/>
    <x v="0"/>
    <s v="40 ft"/>
    <x v="0"/>
    <n v="5"/>
    <m/>
    <e v="#N/A"/>
    <n v="3"/>
    <e v="#N/A"/>
    <n v="4"/>
    <x v="0"/>
    <x v="0"/>
  </r>
  <r>
    <n v="255"/>
    <x v="1"/>
    <x v="0"/>
    <x v="8"/>
    <x v="0"/>
    <s v="40 ft"/>
    <x v="0"/>
    <n v="2"/>
    <m/>
    <e v="#N/A"/>
    <n v="2"/>
    <e v="#N/A"/>
    <n v="4"/>
    <x v="0"/>
    <x v="0"/>
  </r>
  <r>
    <n v="256"/>
    <x v="1"/>
    <x v="0"/>
    <x v="9"/>
    <x v="0"/>
    <s v="40 ft"/>
    <x v="0"/>
    <n v="3"/>
    <m/>
    <e v="#N/A"/>
    <n v="2"/>
    <e v="#N/A"/>
    <n v="4"/>
    <x v="0"/>
    <x v="0"/>
  </r>
  <r>
    <n v="257"/>
    <x v="1"/>
    <x v="0"/>
    <x v="10"/>
    <x v="0"/>
    <s v="40 ft"/>
    <x v="0"/>
    <n v="3"/>
    <m/>
    <e v="#N/A"/>
    <n v="2"/>
    <e v="#N/A"/>
    <n v="4"/>
    <x v="0"/>
    <x v="0"/>
  </r>
  <r>
    <n v="258"/>
    <x v="1"/>
    <x v="0"/>
    <x v="11"/>
    <x v="0"/>
    <s v="40 ft"/>
    <x v="0"/>
    <n v="3"/>
    <m/>
    <e v="#N/A"/>
    <n v="2"/>
    <e v="#N/A"/>
    <n v="4"/>
    <x v="0"/>
    <x v="0"/>
  </r>
  <r>
    <n v="259"/>
    <x v="1"/>
    <x v="0"/>
    <x v="12"/>
    <x v="0"/>
    <s v="40 ft"/>
    <x v="0"/>
    <n v="2"/>
    <m/>
    <e v="#N/A"/>
    <n v="2"/>
    <e v="#N/A"/>
    <n v="4"/>
    <x v="0"/>
    <x v="0"/>
  </r>
  <r>
    <n v="260"/>
    <x v="1"/>
    <x v="0"/>
    <x v="13"/>
    <x v="0"/>
    <s v="40 ft"/>
    <x v="0"/>
    <n v="10"/>
    <m/>
    <e v="#N/A"/>
    <n v="5"/>
    <e v="#N/A"/>
    <n v="4"/>
    <x v="0"/>
    <x v="0"/>
  </r>
  <r>
    <n v="261"/>
    <x v="1"/>
    <x v="0"/>
    <x v="14"/>
    <x v="0"/>
    <s v="40 ft"/>
    <x v="0"/>
    <n v="3"/>
    <m/>
    <e v="#N/A"/>
    <n v="2"/>
    <e v="#N/A"/>
    <n v="4"/>
    <x v="0"/>
    <x v="0"/>
  </r>
  <r>
    <n v="262"/>
    <x v="1"/>
    <x v="0"/>
    <x v="15"/>
    <x v="0"/>
    <s v="40 ft"/>
    <x v="0"/>
    <n v="4"/>
    <m/>
    <e v="#N/A"/>
    <n v="3"/>
    <e v="#N/A"/>
    <n v="4"/>
    <x v="0"/>
    <x v="0"/>
  </r>
  <r>
    <n v="263"/>
    <x v="1"/>
    <x v="0"/>
    <x v="16"/>
    <x v="0"/>
    <s v="40 ft"/>
    <x v="0"/>
    <n v="2"/>
    <m/>
    <e v="#N/A"/>
    <n v="2"/>
    <e v="#N/A"/>
    <n v="4"/>
    <x v="0"/>
    <x v="0"/>
  </r>
  <r>
    <n v="264"/>
    <x v="1"/>
    <x v="0"/>
    <x v="17"/>
    <x v="0"/>
    <s v="40 ft"/>
    <x v="0"/>
    <n v="2"/>
    <m/>
    <e v="#N/A"/>
    <n v="2"/>
    <e v="#N/A"/>
    <n v="4"/>
    <x v="0"/>
    <x v="0"/>
  </r>
  <r>
    <n v="265"/>
    <x v="1"/>
    <x v="0"/>
    <x v="18"/>
    <x v="0"/>
    <s v="40 ft"/>
    <x v="0"/>
    <n v="2"/>
    <m/>
    <e v="#N/A"/>
    <n v="2"/>
    <e v="#N/A"/>
    <n v="4"/>
    <x v="0"/>
    <x v="0"/>
  </r>
  <r>
    <n v="266"/>
    <x v="1"/>
    <x v="0"/>
    <x v="19"/>
    <x v="0"/>
    <s v="40 ft"/>
    <x v="0"/>
    <n v="2"/>
    <m/>
    <e v="#N/A"/>
    <n v="2"/>
    <e v="#N/A"/>
    <n v="4"/>
    <x v="0"/>
    <x v="0"/>
  </r>
  <r>
    <n v="267"/>
    <x v="1"/>
    <x v="0"/>
    <x v="20"/>
    <x v="0"/>
    <s v="40 ft"/>
    <x v="0"/>
    <n v="1"/>
    <m/>
    <e v="#N/A"/>
    <n v="1"/>
    <e v="#N/A"/>
    <n v="4"/>
    <x v="0"/>
    <x v="0"/>
  </r>
  <r>
    <n v="268"/>
    <x v="1"/>
    <x v="0"/>
    <x v="21"/>
    <x v="0"/>
    <s v="40 ft"/>
    <x v="0"/>
    <n v="4"/>
    <m/>
    <e v="#N/A"/>
    <n v="3"/>
    <e v="#N/A"/>
    <n v="4"/>
    <x v="0"/>
    <x v="0"/>
  </r>
  <r>
    <n v="269"/>
    <x v="1"/>
    <x v="0"/>
    <x v="22"/>
    <x v="0"/>
    <s v="40 ft"/>
    <x v="0"/>
    <n v="0"/>
    <m/>
    <e v="#N/A"/>
    <n v="1"/>
    <e v="#N/A"/>
    <n v="4"/>
    <x v="0"/>
    <x v="0"/>
  </r>
  <r>
    <n v="270"/>
    <x v="1"/>
    <x v="0"/>
    <x v="23"/>
    <x v="0"/>
    <s v="40 ft"/>
    <x v="0"/>
    <n v="1"/>
    <m/>
    <e v="#N/A"/>
    <n v="1"/>
    <e v="#N/A"/>
    <n v="4"/>
    <x v="0"/>
    <x v="0"/>
  </r>
  <r>
    <n v="271"/>
    <x v="1"/>
    <x v="0"/>
    <x v="24"/>
    <x v="0"/>
    <s v="40 ft"/>
    <x v="0"/>
    <n v="3"/>
    <m/>
    <e v="#N/A"/>
    <n v="2"/>
    <e v="#N/A"/>
    <n v="4"/>
    <x v="0"/>
    <x v="0"/>
  </r>
  <r>
    <n v="272"/>
    <x v="1"/>
    <x v="0"/>
    <x v="25"/>
    <x v="0"/>
    <s v="40 ft"/>
    <x v="0"/>
    <n v="5"/>
    <m/>
    <e v="#N/A"/>
    <n v="3"/>
    <e v="#N/A"/>
    <n v="4"/>
    <x v="0"/>
    <x v="0"/>
  </r>
  <r>
    <n v="273"/>
    <x v="1"/>
    <x v="0"/>
    <x v="26"/>
    <x v="0"/>
    <s v="40 ft"/>
    <x v="0"/>
    <n v="2"/>
    <m/>
    <e v="#N/A"/>
    <n v="2"/>
    <e v="#N/A"/>
    <n v="4"/>
    <x v="0"/>
    <x v="0"/>
  </r>
  <r>
    <n v="274"/>
    <x v="1"/>
    <x v="0"/>
    <x v="27"/>
    <x v="0"/>
    <s v="40 ft"/>
    <x v="0"/>
    <n v="0"/>
    <m/>
    <e v="#N/A"/>
    <n v="1"/>
    <e v="#N/A"/>
    <n v="4"/>
    <x v="0"/>
    <x v="0"/>
  </r>
  <r>
    <n v="275"/>
    <x v="1"/>
    <x v="0"/>
    <x v="28"/>
    <x v="0"/>
    <s v="40 ft"/>
    <x v="0"/>
    <n v="4"/>
    <m/>
    <e v="#N/A"/>
    <n v="3"/>
    <e v="#N/A"/>
    <n v="4"/>
    <x v="0"/>
    <x v="0"/>
  </r>
  <r>
    <n v="276"/>
    <x v="1"/>
    <x v="0"/>
    <x v="29"/>
    <x v="0"/>
    <s v="40 ft"/>
    <x v="0"/>
    <n v="2"/>
    <m/>
    <e v="#N/A"/>
    <n v="2"/>
    <e v="#N/A"/>
    <n v="4"/>
    <x v="0"/>
    <x v="0"/>
  </r>
  <r>
    <n v="277"/>
    <x v="1"/>
    <x v="0"/>
    <x v="30"/>
    <x v="0"/>
    <s v="40 ft"/>
    <x v="0"/>
    <n v="3"/>
    <m/>
    <e v="#N/A"/>
    <n v="2"/>
    <e v="#N/A"/>
    <n v="4"/>
    <x v="0"/>
    <x v="0"/>
  </r>
  <r>
    <n v="278"/>
    <x v="1"/>
    <x v="0"/>
    <x v="31"/>
    <x v="0"/>
    <s v="40 ft"/>
    <x v="0"/>
    <n v="4"/>
    <m/>
    <e v="#N/A"/>
    <n v="3"/>
    <e v="#N/A"/>
    <n v="4"/>
    <x v="0"/>
    <x v="0"/>
  </r>
  <r>
    <n v="279"/>
    <x v="1"/>
    <x v="0"/>
    <x v="32"/>
    <x v="0"/>
    <s v="40 ft"/>
    <x v="0"/>
    <n v="6"/>
    <m/>
    <e v="#N/A"/>
    <n v="4"/>
    <e v="#N/A"/>
    <n v="4"/>
    <x v="0"/>
    <x v="0"/>
  </r>
  <r>
    <n v="280"/>
    <x v="1"/>
    <x v="1"/>
    <x v="33"/>
    <x v="0"/>
    <s v="40 ft"/>
    <x v="0"/>
    <n v="3"/>
    <m/>
    <e v="#N/A"/>
    <n v="2"/>
    <e v="#N/A"/>
    <n v="3"/>
    <x v="0"/>
    <x v="0"/>
  </r>
  <r>
    <n v="281"/>
    <x v="1"/>
    <x v="1"/>
    <x v="34"/>
    <x v="0"/>
    <s v="40 ft"/>
    <x v="0"/>
    <n v="3"/>
    <m/>
    <e v="#N/A"/>
    <n v="2"/>
    <e v="#N/A"/>
    <n v="3"/>
    <x v="0"/>
    <x v="0"/>
  </r>
  <r>
    <n v="282"/>
    <x v="1"/>
    <x v="1"/>
    <x v="35"/>
    <x v="0"/>
    <s v="40 ft"/>
    <x v="0"/>
    <n v="3"/>
    <m/>
    <e v="#N/A"/>
    <n v="2"/>
    <e v="#N/A"/>
    <n v="3"/>
    <x v="0"/>
    <x v="0"/>
  </r>
  <r>
    <n v="283"/>
    <x v="1"/>
    <x v="1"/>
    <x v="36"/>
    <x v="0"/>
    <s v="40 ft"/>
    <x v="0"/>
    <n v="2"/>
    <m/>
    <e v="#N/A"/>
    <n v="2"/>
    <e v="#N/A"/>
    <n v="3"/>
    <x v="0"/>
    <x v="0"/>
  </r>
  <r>
    <n v="284"/>
    <x v="1"/>
    <x v="1"/>
    <x v="37"/>
    <x v="0"/>
    <s v="40 ft"/>
    <x v="0"/>
    <n v="7"/>
    <m/>
    <e v="#N/A"/>
    <n v="4"/>
    <e v="#N/A"/>
    <n v="3"/>
    <x v="0"/>
    <x v="0"/>
  </r>
  <r>
    <n v="285"/>
    <x v="1"/>
    <x v="1"/>
    <x v="38"/>
    <x v="0"/>
    <s v="40 ft"/>
    <x v="0"/>
    <n v="1"/>
    <m/>
    <e v="#N/A"/>
    <n v="1"/>
    <e v="#N/A"/>
    <n v="3"/>
    <x v="0"/>
    <x v="0"/>
  </r>
  <r>
    <n v="286"/>
    <x v="1"/>
    <x v="1"/>
    <x v="39"/>
    <x v="0"/>
    <s v="40 ft"/>
    <x v="0"/>
    <n v="1"/>
    <m/>
    <e v="#N/A"/>
    <n v="1"/>
    <e v="#N/A"/>
    <n v="3"/>
    <x v="0"/>
    <x v="0"/>
  </r>
  <r>
    <n v="287"/>
    <x v="1"/>
    <x v="1"/>
    <x v="40"/>
    <x v="0"/>
    <s v="40 ft"/>
    <x v="0"/>
    <n v="9"/>
    <m/>
    <e v="#N/A"/>
    <n v="5"/>
    <e v="#N/A"/>
    <n v="3"/>
    <x v="0"/>
    <x v="0"/>
  </r>
  <r>
    <n v="288"/>
    <x v="1"/>
    <x v="1"/>
    <x v="41"/>
    <x v="0"/>
    <s v="40 ft"/>
    <x v="0"/>
    <n v="4"/>
    <m/>
    <e v="#N/A"/>
    <n v="3"/>
    <e v="#N/A"/>
    <n v="3"/>
    <x v="0"/>
    <x v="0"/>
  </r>
  <r>
    <n v="289"/>
    <x v="1"/>
    <x v="1"/>
    <x v="42"/>
    <x v="0"/>
    <s v="40 ft"/>
    <x v="0"/>
    <n v="4"/>
    <m/>
    <e v="#N/A"/>
    <n v="3"/>
    <e v="#N/A"/>
    <n v="3"/>
    <x v="0"/>
    <x v="0"/>
  </r>
  <r>
    <n v="290"/>
    <x v="1"/>
    <x v="1"/>
    <x v="43"/>
    <x v="0"/>
    <s v="40 ft"/>
    <x v="0"/>
    <n v="3"/>
    <m/>
    <e v="#N/A"/>
    <n v="2"/>
    <e v="#N/A"/>
    <n v="3"/>
    <x v="0"/>
    <x v="0"/>
  </r>
  <r>
    <n v="291"/>
    <x v="1"/>
    <x v="1"/>
    <x v="44"/>
    <x v="0"/>
    <s v="40 ft"/>
    <x v="0"/>
    <n v="11"/>
    <m/>
    <e v="#N/A"/>
    <n v="5"/>
    <e v="#N/A"/>
    <n v="3"/>
    <x v="0"/>
    <x v="0"/>
  </r>
  <r>
    <n v="292"/>
    <x v="1"/>
    <x v="1"/>
    <x v="45"/>
    <x v="0"/>
    <s v="40 ft"/>
    <x v="0"/>
    <n v="1"/>
    <m/>
    <e v="#N/A"/>
    <n v="1"/>
    <e v="#N/A"/>
    <n v="3"/>
    <x v="0"/>
    <x v="0"/>
  </r>
  <r>
    <n v="293"/>
    <x v="1"/>
    <x v="1"/>
    <x v="46"/>
    <x v="0"/>
    <s v="40 ft"/>
    <x v="0"/>
    <n v="1"/>
    <m/>
    <e v="#N/A"/>
    <n v="1"/>
    <e v="#N/A"/>
    <n v="3"/>
    <x v="0"/>
    <x v="0"/>
  </r>
  <r>
    <n v="294"/>
    <x v="1"/>
    <x v="1"/>
    <x v="47"/>
    <x v="0"/>
    <s v="40 ft"/>
    <x v="0"/>
    <n v="5"/>
    <m/>
    <e v="#N/A"/>
    <n v="3"/>
    <e v="#N/A"/>
    <n v="3"/>
    <x v="0"/>
    <x v="0"/>
  </r>
  <r>
    <n v="295"/>
    <x v="1"/>
    <x v="1"/>
    <x v="48"/>
    <x v="0"/>
    <s v="40 ft"/>
    <x v="0"/>
    <n v="5"/>
    <m/>
    <e v="#N/A"/>
    <n v="3"/>
    <e v="#N/A"/>
    <n v="3"/>
    <x v="0"/>
    <x v="0"/>
  </r>
  <r>
    <n v="296"/>
    <x v="1"/>
    <x v="1"/>
    <x v="49"/>
    <x v="0"/>
    <s v="40 ft"/>
    <x v="0"/>
    <n v="1"/>
    <m/>
    <e v="#N/A"/>
    <n v="1"/>
    <e v="#N/A"/>
    <n v="3"/>
    <x v="0"/>
    <x v="0"/>
  </r>
  <r>
    <n v="297"/>
    <x v="1"/>
    <x v="1"/>
    <x v="50"/>
    <x v="0"/>
    <s v="40 ft"/>
    <x v="0"/>
    <n v="1"/>
    <m/>
    <e v="#N/A"/>
    <n v="1"/>
    <e v="#N/A"/>
    <n v="3"/>
    <x v="0"/>
    <x v="0"/>
  </r>
  <r>
    <n v="298"/>
    <x v="1"/>
    <x v="1"/>
    <x v="51"/>
    <x v="0"/>
    <s v="40 ft"/>
    <x v="0"/>
    <n v="2"/>
    <m/>
    <e v="#N/A"/>
    <n v="2"/>
    <e v="#N/A"/>
    <n v="3"/>
    <x v="0"/>
    <x v="0"/>
  </r>
  <r>
    <n v="299"/>
    <x v="1"/>
    <x v="1"/>
    <x v="52"/>
    <x v="0"/>
    <s v="40 ft"/>
    <x v="0"/>
    <n v="5"/>
    <m/>
    <e v="#N/A"/>
    <n v="3"/>
    <e v="#N/A"/>
    <n v="3"/>
    <x v="0"/>
    <x v="0"/>
  </r>
  <r>
    <n v="300"/>
    <x v="1"/>
    <x v="1"/>
    <x v="246"/>
    <x v="0"/>
    <s v="40 ft"/>
    <x v="0"/>
    <n v="2"/>
    <m/>
    <e v="#N/A"/>
    <n v="2"/>
    <e v="#N/A"/>
    <n v="3"/>
    <x v="0"/>
    <x v="0"/>
  </r>
  <r>
    <n v="301"/>
    <x v="1"/>
    <x v="1"/>
    <x v="53"/>
    <x v="0"/>
    <s v="40 ft"/>
    <x v="0"/>
    <n v="1"/>
    <m/>
    <e v="#N/A"/>
    <n v="1"/>
    <e v="#N/A"/>
    <n v="3"/>
    <x v="0"/>
    <x v="0"/>
  </r>
  <r>
    <n v="302"/>
    <x v="1"/>
    <x v="1"/>
    <x v="247"/>
    <x v="0"/>
    <s v="40 ft"/>
    <x v="0"/>
    <n v="1"/>
    <m/>
    <e v="#N/A"/>
    <n v="1"/>
    <e v="#N/A"/>
    <n v="3"/>
    <x v="0"/>
    <x v="0"/>
  </r>
  <r>
    <n v="303"/>
    <x v="1"/>
    <x v="1"/>
    <x v="54"/>
    <x v="0"/>
    <s v="40 ft"/>
    <x v="0"/>
    <n v="4"/>
    <m/>
    <e v="#N/A"/>
    <n v="3"/>
    <e v="#N/A"/>
    <n v="3"/>
    <x v="0"/>
    <x v="0"/>
  </r>
  <r>
    <n v="304"/>
    <x v="1"/>
    <x v="1"/>
    <x v="55"/>
    <x v="0"/>
    <s v="40 ft"/>
    <x v="0"/>
    <n v="1"/>
    <m/>
    <e v="#N/A"/>
    <n v="1"/>
    <e v="#N/A"/>
    <n v="3"/>
    <x v="0"/>
    <x v="0"/>
  </r>
  <r>
    <n v="305"/>
    <x v="1"/>
    <x v="1"/>
    <x v="57"/>
    <x v="0"/>
    <s v="40 ft"/>
    <x v="0"/>
    <n v="2"/>
    <m/>
    <e v="#N/A"/>
    <n v="2"/>
    <e v="#N/A"/>
    <n v="3"/>
    <x v="0"/>
    <x v="0"/>
  </r>
  <r>
    <n v="306"/>
    <x v="1"/>
    <x v="1"/>
    <x v="58"/>
    <x v="0"/>
    <s v="40 ft"/>
    <x v="0"/>
    <n v="1"/>
    <m/>
    <e v="#N/A"/>
    <n v="1"/>
    <e v="#N/A"/>
    <n v="3"/>
    <x v="0"/>
    <x v="0"/>
  </r>
  <r>
    <n v="307"/>
    <x v="1"/>
    <x v="1"/>
    <x v="59"/>
    <x v="0"/>
    <s v="40 ft"/>
    <x v="0"/>
    <n v="4"/>
    <m/>
    <e v="#N/A"/>
    <n v="3"/>
    <e v="#N/A"/>
    <n v="3"/>
    <x v="0"/>
    <x v="0"/>
  </r>
  <r>
    <n v="308"/>
    <x v="1"/>
    <x v="1"/>
    <x v="60"/>
    <x v="0"/>
    <s v="40 ft"/>
    <x v="0"/>
    <n v="0"/>
    <m/>
    <e v="#N/A"/>
    <n v="1"/>
    <e v="#N/A"/>
    <n v="3"/>
    <x v="0"/>
    <x v="0"/>
  </r>
  <r>
    <n v="309"/>
    <x v="1"/>
    <x v="1"/>
    <x v="61"/>
    <x v="0"/>
    <s v="40 ft"/>
    <x v="0"/>
    <n v="3"/>
    <m/>
    <e v="#N/A"/>
    <n v="2"/>
    <e v="#N/A"/>
    <n v="3"/>
    <x v="0"/>
    <x v="0"/>
  </r>
  <r>
    <n v="310"/>
    <x v="1"/>
    <x v="11"/>
    <x v="248"/>
    <x v="0"/>
    <s v="40 ft"/>
    <x v="0"/>
    <n v="0"/>
    <m/>
    <e v="#N/A"/>
    <n v="1"/>
    <e v="#N/A"/>
    <n v="1"/>
    <x v="0"/>
    <x v="0"/>
  </r>
  <r>
    <n v="311"/>
    <x v="1"/>
    <x v="11"/>
    <x v="249"/>
    <x v="0"/>
    <s v="40 ft"/>
    <x v="0"/>
    <n v="0"/>
    <m/>
    <e v="#N/A"/>
    <n v="1"/>
    <e v="#N/A"/>
    <n v="1"/>
    <x v="0"/>
    <x v="0"/>
  </r>
  <r>
    <n v="312"/>
    <x v="1"/>
    <x v="11"/>
    <x v="250"/>
    <x v="0"/>
    <s v="40 ft"/>
    <x v="0"/>
    <n v="0"/>
    <m/>
    <e v="#N/A"/>
    <n v="1"/>
    <e v="#N/A"/>
    <n v="1"/>
    <x v="0"/>
    <x v="0"/>
  </r>
  <r>
    <n v="313"/>
    <x v="1"/>
    <x v="11"/>
    <x v="251"/>
    <x v="0"/>
    <s v="40 ft"/>
    <x v="0"/>
    <n v="1"/>
    <m/>
    <e v="#N/A"/>
    <n v="1"/>
    <e v="#N/A"/>
    <n v="1"/>
    <x v="0"/>
    <x v="0"/>
  </r>
  <r>
    <n v="314"/>
    <x v="1"/>
    <x v="2"/>
    <x v="62"/>
    <x v="1"/>
    <s v="40 ft"/>
    <x v="1"/>
    <n v="0"/>
    <m/>
    <e v="#N/A"/>
    <n v="1"/>
    <e v="#N/A"/>
    <n v="16"/>
    <x v="0"/>
    <x v="0"/>
  </r>
  <r>
    <n v="315"/>
    <x v="1"/>
    <x v="2"/>
    <x v="63"/>
    <x v="0"/>
    <s v="40 ft"/>
    <x v="1"/>
    <n v="13"/>
    <m/>
    <e v="#N/A"/>
    <n v="5"/>
    <e v="#N/A"/>
    <n v="16"/>
    <x v="0"/>
    <x v="0"/>
  </r>
  <r>
    <n v="316"/>
    <x v="1"/>
    <x v="2"/>
    <x v="64"/>
    <x v="0"/>
    <s v="40 ft"/>
    <x v="1"/>
    <n v="5"/>
    <m/>
    <e v="#N/A"/>
    <n v="3"/>
    <e v="#N/A"/>
    <n v="16"/>
    <x v="0"/>
    <x v="0"/>
  </r>
  <r>
    <n v="317"/>
    <x v="1"/>
    <x v="2"/>
    <x v="65"/>
    <x v="0"/>
    <s v="40 ft"/>
    <x v="1"/>
    <n v="7"/>
    <m/>
    <e v="#N/A"/>
    <n v="4"/>
    <e v="#N/A"/>
    <n v="16"/>
    <x v="0"/>
    <x v="0"/>
  </r>
  <r>
    <n v="318"/>
    <x v="1"/>
    <x v="2"/>
    <x v="66"/>
    <x v="0"/>
    <s v="40 ft"/>
    <x v="1"/>
    <n v="12"/>
    <m/>
    <e v="#N/A"/>
    <n v="5"/>
    <e v="#N/A"/>
    <n v="16"/>
    <x v="0"/>
    <x v="0"/>
  </r>
  <r>
    <n v="319"/>
    <x v="1"/>
    <x v="2"/>
    <x v="67"/>
    <x v="0"/>
    <s v="40 ft"/>
    <x v="1"/>
    <n v="5"/>
    <m/>
    <e v="#N/A"/>
    <n v="3"/>
    <e v="#N/A"/>
    <n v="16"/>
    <x v="0"/>
    <x v="0"/>
  </r>
  <r>
    <n v="320"/>
    <x v="1"/>
    <x v="2"/>
    <x v="68"/>
    <x v="1"/>
    <s v="40 ft"/>
    <x v="1"/>
    <n v="5"/>
    <m/>
    <e v="#N/A"/>
    <n v="3"/>
    <e v="#N/A"/>
    <n v="16"/>
    <x v="0"/>
    <x v="0"/>
  </r>
  <r>
    <n v="321"/>
    <x v="1"/>
    <x v="2"/>
    <x v="69"/>
    <x v="0"/>
    <s v="40 ft"/>
    <x v="1"/>
    <n v="10"/>
    <m/>
    <e v="#N/A"/>
    <n v="5"/>
    <e v="#N/A"/>
    <n v="16"/>
    <x v="0"/>
    <x v="0"/>
  </r>
  <r>
    <n v="322"/>
    <x v="1"/>
    <x v="2"/>
    <x v="70"/>
    <x v="0"/>
    <s v="40 ft"/>
    <x v="1"/>
    <n v="5"/>
    <m/>
    <e v="#N/A"/>
    <n v="3"/>
    <e v="#N/A"/>
    <n v="16"/>
    <x v="0"/>
    <x v="0"/>
  </r>
  <r>
    <n v="323"/>
    <x v="1"/>
    <x v="2"/>
    <x v="71"/>
    <x v="0"/>
    <s v="40 ft"/>
    <x v="1"/>
    <n v="4"/>
    <m/>
    <e v="#N/A"/>
    <n v="3"/>
    <e v="#N/A"/>
    <n v="16"/>
    <x v="0"/>
    <x v="0"/>
  </r>
  <r>
    <n v="324"/>
    <x v="1"/>
    <x v="2"/>
    <x v="72"/>
    <x v="0"/>
    <s v="40 ft"/>
    <x v="1"/>
    <n v="3"/>
    <m/>
    <e v="#N/A"/>
    <n v="2"/>
    <e v="#N/A"/>
    <n v="16"/>
    <x v="0"/>
    <x v="0"/>
  </r>
  <r>
    <n v="325"/>
    <x v="1"/>
    <x v="2"/>
    <x v="73"/>
    <x v="0"/>
    <s v="40 ft"/>
    <x v="1"/>
    <n v="10"/>
    <m/>
    <e v="#N/A"/>
    <n v="5"/>
    <e v="#N/A"/>
    <n v="16"/>
    <x v="0"/>
    <x v="0"/>
  </r>
  <r>
    <n v="326"/>
    <x v="1"/>
    <x v="2"/>
    <x v="74"/>
    <x v="1"/>
    <s v="40 ft"/>
    <x v="1"/>
    <n v="12"/>
    <m/>
    <e v="#N/A"/>
    <n v="5"/>
    <e v="#N/A"/>
    <n v="16"/>
    <x v="0"/>
    <x v="0"/>
  </r>
  <r>
    <n v="327"/>
    <x v="1"/>
    <x v="2"/>
    <x v="75"/>
    <x v="1"/>
    <s v="40 ft"/>
    <x v="1"/>
    <n v="11"/>
    <m/>
    <e v="#N/A"/>
    <n v="5"/>
    <e v="#N/A"/>
    <n v="16"/>
    <x v="0"/>
    <x v="0"/>
  </r>
  <r>
    <n v="328"/>
    <x v="1"/>
    <x v="2"/>
    <x v="76"/>
    <x v="1"/>
    <s v="40 ft"/>
    <x v="1"/>
    <n v="8"/>
    <m/>
    <e v="#N/A"/>
    <n v="5"/>
    <e v="#N/A"/>
    <n v="16"/>
    <x v="0"/>
    <x v="0"/>
  </r>
  <r>
    <n v="329"/>
    <x v="1"/>
    <x v="2"/>
    <x v="77"/>
    <x v="1"/>
    <s v="40 ft"/>
    <x v="1"/>
    <n v="9"/>
    <m/>
    <e v="#N/A"/>
    <n v="5"/>
    <e v="#N/A"/>
    <n v="16"/>
    <x v="0"/>
    <x v="0"/>
  </r>
  <r>
    <n v="330"/>
    <x v="1"/>
    <x v="2"/>
    <x v="78"/>
    <x v="1"/>
    <s v="40 ft"/>
    <x v="1"/>
    <n v="11"/>
    <m/>
    <e v="#N/A"/>
    <n v="5"/>
    <e v="#N/A"/>
    <n v="16"/>
    <x v="0"/>
    <x v="0"/>
  </r>
  <r>
    <n v="331"/>
    <x v="1"/>
    <x v="2"/>
    <x v="79"/>
    <x v="1"/>
    <s v="40 ft"/>
    <x v="1"/>
    <n v="2"/>
    <m/>
    <e v="#N/A"/>
    <n v="2"/>
    <e v="#N/A"/>
    <n v="16"/>
    <x v="0"/>
    <x v="0"/>
  </r>
  <r>
    <n v="332"/>
    <x v="1"/>
    <x v="2"/>
    <x v="80"/>
    <x v="1"/>
    <s v="40 ft"/>
    <x v="1"/>
    <n v="4"/>
    <m/>
    <e v="#N/A"/>
    <n v="3"/>
    <e v="#N/A"/>
    <n v="16"/>
    <x v="0"/>
    <x v="0"/>
  </r>
  <r>
    <n v="333"/>
    <x v="1"/>
    <x v="3"/>
    <x v="81"/>
    <x v="0"/>
    <s v="40 ft"/>
    <x v="1"/>
    <n v="7"/>
    <m/>
    <e v="#N/A"/>
    <n v="4"/>
    <e v="#N/A"/>
    <n v="14"/>
    <x v="0"/>
    <x v="0"/>
  </r>
  <r>
    <n v="334"/>
    <x v="1"/>
    <x v="3"/>
    <x v="82"/>
    <x v="0"/>
    <s v="40 ft"/>
    <x v="1"/>
    <n v="5"/>
    <m/>
    <e v="#N/A"/>
    <n v="3"/>
    <e v="#N/A"/>
    <n v="14"/>
    <x v="0"/>
    <x v="0"/>
  </r>
  <r>
    <n v="335"/>
    <x v="1"/>
    <x v="3"/>
    <x v="83"/>
    <x v="0"/>
    <s v="40 ft"/>
    <x v="1"/>
    <n v="11"/>
    <m/>
    <e v="#N/A"/>
    <n v="5"/>
    <e v="#N/A"/>
    <n v="14"/>
    <x v="0"/>
    <x v="0"/>
  </r>
  <r>
    <n v="336"/>
    <x v="1"/>
    <x v="3"/>
    <x v="84"/>
    <x v="0"/>
    <s v="40 ft"/>
    <x v="1"/>
    <n v="7"/>
    <m/>
    <e v="#N/A"/>
    <n v="4"/>
    <e v="#N/A"/>
    <n v="14"/>
    <x v="0"/>
    <x v="0"/>
  </r>
  <r>
    <n v="337"/>
    <x v="1"/>
    <x v="3"/>
    <x v="85"/>
    <x v="0"/>
    <s v="40 ft"/>
    <x v="1"/>
    <n v="8"/>
    <m/>
    <e v="#N/A"/>
    <n v="5"/>
    <e v="#N/A"/>
    <n v="14"/>
    <x v="0"/>
    <x v="0"/>
  </r>
  <r>
    <n v="338"/>
    <x v="1"/>
    <x v="3"/>
    <x v="86"/>
    <x v="0"/>
    <s v="40 ft"/>
    <x v="1"/>
    <n v="12"/>
    <m/>
    <e v="#N/A"/>
    <n v="5"/>
    <e v="#N/A"/>
    <n v="14"/>
    <x v="0"/>
    <x v="0"/>
  </r>
  <r>
    <n v="339"/>
    <x v="1"/>
    <x v="3"/>
    <x v="87"/>
    <x v="0"/>
    <s v="40 ft"/>
    <x v="1"/>
    <n v="6"/>
    <m/>
    <e v="#N/A"/>
    <n v="4"/>
    <e v="#N/A"/>
    <n v="14"/>
    <x v="0"/>
    <x v="0"/>
  </r>
  <r>
    <n v="340"/>
    <x v="1"/>
    <x v="3"/>
    <x v="88"/>
    <x v="0"/>
    <s v="40 ft"/>
    <x v="1"/>
    <n v="8"/>
    <m/>
    <e v="#N/A"/>
    <n v="5"/>
    <e v="#N/A"/>
    <n v="14"/>
    <x v="0"/>
    <x v="0"/>
  </r>
  <r>
    <n v="341"/>
    <x v="1"/>
    <x v="3"/>
    <x v="89"/>
    <x v="0"/>
    <s v="40 ft"/>
    <x v="1"/>
    <n v="5"/>
    <m/>
    <e v="#N/A"/>
    <n v="3"/>
    <e v="#N/A"/>
    <n v="14"/>
    <x v="0"/>
    <x v="0"/>
  </r>
  <r>
    <n v="342"/>
    <x v="1"/>
    <x v="3"/>
    <x v="90"/>
    <x v="0"/>
    <s v="40 ft"/>
    <x v="1"/>
    <n v="14"/>
    <m/>
    <e v="#N/A"/>
    <n v="5"/>
    <e v="#N/A"/>
    <n v="14"/>
    <x v="0"/>
    <x v="0"/>
  </r>
  <r>
    <n v="343"/>
    <x v="1"/>
    <x v="3"/>
    <x v="91"/>
    <x v="0"/>
    <s v="40 ft"/>
    <x v="1"/>
    <n v="8"/>
    <m/>
    <e v="#N/A"/>
    <n v="5"/>
    <e v="#N/A"/>
    <n v="14"/>
    <x v="0"/>
    <x v="0"/>
  </r>
  <r>
    <n v="344"/>
    <x v="1"/>
    <x v="3"/>
    <x v="92"/>
    <x v="0"/>
    <s v="40 ft"/>
    <x v="1"/>
    <n v="8"/>
    <m/>
    <e v="#N/A"/>
    <n v="5"/>
    <e v="#N/A"/>
    <n v="14"/>
    <x v="0"/>
    <x v="0"/>
  </r>
  <r>
    <n v="345"/>
    <x v="1"/>
    <x v="3"/>
    <x v="93"/>
    <x v="0"/>
    <s v="40 ft"/>
    <x v="1"/>
    <n v="10"/>
    <m/>
    <e v="#N/A"/>
    <n v="5"/>
    <e v="#N/A"/>
    <n v="14"/>
    <x v="0"/>
    <x v="0"/>
  </r>
  <r>
    <n v="346"/>
    <x v="1"/>
    <x v="3"/>
    <x v="94"/>
    <x v="0"/>
    <s v="40 ft"/>
    <x v="1"/>
    <n v="2"/>
    <m/>
    <e v="#N/A"/>
    <n v="2"/>
    <e v="#N/A"/>
    <n v="14"/>
    <x v="0"/>
    <x v="0"/>
  </r>
  <r>
    <n v="347"/>
    <x v="1"/>
    <x v="3"/>
    <x v="95"/>
    <x v="0"/>
    <s v="40 ft"/>
    <x v="1"/>
    <n v="12"/>
    <m/>
    <e v="#N/A"/>
    <n v="5"/>
    <e v="#N/A"/>
    <n v="14"/>
    <x v="0"/>
    <x v="0"/>
  </r>
  <r>
    <n v="348"/>
    <x v="1"/>
    <x v="3"/>
    <x v="96"/>
    <x v="0"/>
    <s v="40 ft"/>
    <x v="1"/>
    <n v="9"/>
    <m/>
    <e v="#N/A"/>
    <n v="5"/>
    <e v="#N/A"/>
    <n v="14"/>
    <x v="0"/>
    <x v="0"/>
  </r>
  <r>
    <n v="349"/>
    <x v="1"/>
    <x v="3"/>
    <x v="97"/>
    <x v="0"/>
    <s v="40 ft"/>
    <x v="1"/>
    <n v="3"/>
    <m/>
    <e v="#N/A"/>
    <n v="2"/>
    <e v="#N/A"/>
    <n v="14"/>
    <x v="0"/>
    <x v="0"/>
  </r>
  <r>
    <n v="350"/>
    <x v="1"/>
    <x v="3"/>
    <x v="98"/>
    <x v="0"/>
    <s v="40 ft"/>
    <x v="1"/>
    <n v="11"/>
    <m/>
    <e v="#N/A"/>
    <n v="5"/>
    <e v="#N/A"/>
    <n v="14"/>
    <x v="0"/>
    <x v="0"/>
  </r>
  <r>
    <n v="351"/>
    <x v="1"/>
    <x v="3"/>
    <x v="99"/>
    <x v="0"/>
    <s v="40 ft"/>
    <x v="1"/>
    <n v="2"/>
    <m/>
    <e v="#N/A"/>
    <n v="2"/>
    <e v="#N/A"/>
    <n v="14"/>
    <x v="0"/>
    <x v="0"/>
  </r>
  <r>
    <n v="352"/>
    <x v="1"/>
    <x v="3"/>
    <x v="100"/>
    <x v="0"/>
    <s v="40 ft"/>
    <x v="1"/>
    <n v="6"/>
    <m/>
    <e v="#N/A"/>
    <n v="4"/>
    <e v="#N/A"/>
    <n v="14"/>
    <x v="0"/>
    <x v="0"/>
  </r>
  <r>
    <n v="353"/>
    <x v="1"/>
    <x v="3"/>
    <x v="101"/>
    <x v="0"/>
    <s v="40 ft"/>
    <x v="1"/>
    <n v="12"/>
    <m/>
    <e v="#N/A"/>
    <n v="5"/>
    <e v="#N/A"/>
    <n v="14"/>
    <x v="0"/>
    <x v="0"/>
  </r>
  <r>
    <n v="354"/>
    <x v="1"/>
    <x v="3"/>
    <x v="102"/>
    <x v="0"/>
    <s v="40 ft"/>
    <x v="1"/>
    <n v="12"/>
    <m/>
    <e v="#N/A"/>
    <n v="5"/>
    <e v="#N/A"/>
    <n v="14"/>
    <x v="0"/>
    <x v="0"/>
  </r>
  <r>
    <n v="355"/>
    <x v="1"/>
    <x v="3"/>
    <x v="103"/>
    <x v="0"/>
    <s v="40 ft"/>
    <x v="1"/>
    <n v="7"/>
    <m/>
    <e v="#N/A"/>
    <n v="4"/>
    <e v="#N/A"/>
    <n v="14"/>
    <x v="0"/>
    <x v="0"/>
  </r>
  <r>
    <n v="356"/>
    <x v="1"/>
    <x v="3"/>
    <x v="104"/>
    <x v="0"/>
    <s v="40 ft"/>
    <x v="1"/>
    <n v="3"/>
    <m/>
    <e v="#N/A"/>
    <n v="2"/>
    <e v="#N/A"/>
    <n v="14"/>
    <x v="0"/>
    <x v="0"/>
  </r>
  <r>
    <n v="357"/>
    <x v="1"/>
    <x v="3"/>
    <x v="105"/>
    <x v="0"/>
    <s v="40 ft"/>
    <x v="1"/>
    <n v="8"/>
    <m/>
    <e v="#N/A"/>
    <n v="5"/>
    <e v="#N/A"/>
    <n v="14"/>
    <x v="0"/>
    <x v="0"/>
  </r>
  <r>
    <n v="358"/>
    <x v="1"/>
    <x v="3"/>
    <x v="106"/>
    <x v="0"/>
    <s v="40 ft"/>
    <x v="1"/>
    <n v="12"/>
    <m/>
    <e v="#N/A"/>
    <n v="5"/>
    <e v="#N/A"/>
    <n v="14"/>
    <x v="0"/>
    <x v="0"/>
  </r>
  <r>
    <n v="359"/>
    <x v="1"/>
    <x v="3"/>
    <x v="107"/>
    <x v="0"/>
    <s v="40 ft"/>
    <x v="1"/>
    <n v="12"/>
    <m/>
    <e v="#N/A"/>
    <n v="5"/>
    <e v="#N/A"/>
    <n v="14"/>
    <x v="0"/>
    <x v="0"/>
  </r>
  <r>
    <n v="360"/>
    <x v="1"/>
    <x v="3"/>
    <x v="108"/>
    <x v="0"/>
    <s v="40 ft"/>
    <x v="1"/>
    <n v="8"/>
    <m/>
    <e v="#N/A"/>
    <n v="5"/>
    <e v="#N/A"/>
    <n v="14"/>
    <x v="0"/>
    <x v="0"/>
  </r>
  <r>
    <n v="361"/>
    <x v="1"/>
    <x v="3"/>
    <x v="109"/>
    <x v="0"/>
    <s v="40 ft"/>
    <x v="1"/>
    <n v="10"/>
    <m/>
    <e v="#N/A"/>
    <n v="5"/>
    <e v="#N/A"/>
    <n v="14"/>
    <x v="0"/>
    <x v="0"/>
  </r>
  <r>
    <n v="362"/>
    <x v="1"/>
    <x v="3"/>
    <x v="110"/>
    <x v="0"/>
    <s v="40 ft"/>
    <x v="1"/>
    <n v="9"/>
    <m/>
    <e v="#N/A"/>
    <n v="5"/>
    <e v="#N/A"/>
    <n v="14"/>
    <x v="0"/>
    <x v="0"/>
  </r>
  <r>
    <n v="363"/>
    <x v="1"/>
    <x v="3"/>
    <x v="111"/>
    <x v="0"/>
    <s v="40 ft"/>
    <x v="1"/>
    <n v="2"/>
    <m/>
    <e v="#N/A"/>
    <n v="2"/>
    <e v="#N/A"/>
    <n v="14"/>
    <x v="0"/>
    <x v="0"/>
  </r>
  <r>
    <n v="364"/>
    <x v="1"/>
    <x v="3"/>
    <x v="112"/>
    <x v="0"/>
    <s v="40 ft"/>
    <x v="1"/>
    <n v="9"/>
    <m/>
    <e v="#N/A"/>
    <n v="5"/>
    <e v="#N/A"/>
    <n v="14"/>
    <x v="0"/>
    <x v="0"/>
  </r>
  <r>
    <n v="365"/>
    <x v="1"/>
    <x v="3"/>
    <x v="113"/>
    <x v="0"/>
    <s v="40 ft"/>
    <x v="1"/>
    <n v="8"/>
    <m/>
    <e v="#N/A"/>
    <n v="5"/>
    <e v="#N/A"/>
    <n v="14"/>
    <x v="0"/>
    <x v="0"/>
  </r>
  <r>
    <n v="366"/>
    <x v="1"/>
    <x v="3"/>
    <x v="114"/>
    <x v="0"/>
    <s v="40 ft"/>
    <x v="1"/>
    <n v="11"/>
    <m/>
    <e v="#N/A"/>
    <n v="5"/>
    <e v="#N/A"/>
    <n v="14"/>
    <x v="0"/>
    <x v="0"/>
  </r>
  <r>
    <n v="367"/>
    <x v="1"/>
    <x v="3"/>
    <x v="115"/>
    <x v="0"/>
    <s v="40 ft"/>
    <x v="1"/>
    <n v="6"/>
    <m/>
    <e v="#N/A"/>
    <n v="4"/>
    <e v="#N/A"/>
    <n v="14"/>
    <x v="0"/>
    <x v="0"/>
  </r>
  <r>
    <n v="368"/>
    <x v="1"/>
    <x v="3"/>
    <x v="116"/>
    <x v="0"/>
    <s v="40 ft"/>
    <x v="1"/>
    <n v="5"/>
    <m/>
    <e v="#N/A"/>
    <n v="3"/>
    <e v="#N/A"/>
    <n v="14"/>
    <x v="0"/>
    <x v="0"/>
  </r>
  <r>
    <n v="369"/>
    <x v="1"/>
    <x v="3"/>
    <x v="117"/>
    <x v="0"/>
    <s v="40 ft"/>
    <x v="1"/>
    <n v="6"/>
    <m/>
    <e v="#N/A"/>
    <n v="4"/>
    <e v="#N/A"/>
    <n v="14"/>
    <x v="0"/>
    <x v="0"/>
  </r>
  <r>
    <n v="370"/>
    <x v="1"/>
    <x v="3"/>
    <x v="118"/>
    <x v="0"/>
    <s v="40 ft"/>
    <x v="1"/>
    <n v="8"/>
    <m/>
    <e v="#N/A"/>
    <n v="5"/>
    <e v="#N/A"/>
    <n v="14"/>
    <x v="0"/>
    <x v="0"/>
  </r>
  <r>
    <n v="371"/>
    <x v="1"/>
    <x v="3"/>
    <x v="119"/>
    <x v="0"/>
    <s v="40 ft"/>
    <x v="1"/>
    <n v="8"/>
    <m/>
    <e v="#N/A"/>
    <n v="5"/>
    <e v="#N/A"/>
    <n v="14"/>
    <x v="0"/>
    <x v="0"/>
  </r>
  <r>
    <n v="372"/>
    <x v="1"/>
    <x v="4"/>
    <x v="120"/>
    <x v="0"/>
    <s v="40 ft"/>
    <x v="1"/>
    <n v="10"/>
    <m/>
    <e v="#N/A"/>
    <n v="5"/>
    <e v="#N/A"/>
    <n v="13"/>
    <x v="0"/>
    <x v="0"/>
  </r>
  <r>
    <n v="373"/>
    <x v="1"/>
    <x v="4"/>
    <x v="122"/>
    <x v="0"/>
    <s v="40 ft"/>
    <x v="1"/>
    <n v="8"/>
    <m/>
    <e v="#N/A"/>
    <n v="5"/>
    <e v="#N/A"/>
    <n v="13"/>
    <x v="0"/>
    <x v="0"/>
  </r>
  <r>
    <n v="374"/>
    <x v="1"/>
    <x v="4"/>
    <x v="123"/>
    <x v="0"/>
    <s v="40 ft"/>
    <x v="1"/>
    <n v="5"/>
    <m/>
    <e v="#N/A"/>
    <n v="3"/>
    <e v="#N/A"/>
    <n v="13"/>
    <x v="0"/>
    <x v="0"/>
  </r>
  <r>
    <n v="375"/>
    <x v="1"/>
    <x v="4"/>
    <x v="124"/>
    <x v="0"/>
    <s v="40 ft"/>
    <x v="1"/>
    <n v="3"/>
    <m/>
    <e v="#N/A"/>
    <n v="2"/>
    <e v="#N/A"/>
    <n v="13"/>
    <x v="0"/>
    <x v="0"/>
  </r>
  <r>
    <n v="376"/>
    <x v="1"/>
    <x v="4"/>
    <x v="125"/>
    <x v="0"/>
    <s v="40 ft"/>
    <x v="1"/>
    <n v="3"/>
    <m/>
    <e v="#N/A"/>
    <n v="2"/>
    <e v="#N/A"/>
    <n v="13"/>
    <x v="0"/>
    <x v="0"/>
  </r>
  <r>
    <n v="377"/>
    <x v="1"/>
    <x v="4"/>
    <x v="126"/>
    <x v="0"/>
    <s v="40 ft"/>
    <x v="1"/>
    <n v="8"/>
    <m/>
    <e v="#N/A"/>
    <n v="5"/>
    <e v="#N/A"/>
    <n v="13"/>
    <x v="0"/>
    <x v="0"/>
  </r>
  <r>
    <n v="378"/>
    <x v="1"/>
    <x v="4"/>
    <x v="127"/>
    <x v="0"/>
    <s v="40 ft"/>
    <x v="1"/>
    <n v="4"/>
    <m/>
    <e v="#N/A"/>
    <n v="3"/>
    <e v="#N/A"/>
    <n v="13"/>
    <x v="0"/>
    <x v="0"/>
  </r>
  <r>
    <n v="379"/>
    <x v="1"/>
    <x v="4"/>
    <x v="128"/>
    <x v="0"/>
    <s v="40 ft"/>
    <x v="1"/>
    <n v="6"/>
    <m/>
    <e v="#N/A"/>
    <n v="4"/>
    <e v="#N/A"/>
    <n v="13"/>
    <x v="0"/>
    <x v="0"/>
  </r>
  <r>
    <n v="380"/>
    <x v="1"/>
    <x v="4"/>
    <x v="129"/>
    <x v="0"/>
    <s v="40 ft"/>
    <x v="1"/>
    <n v="5"/>
    <m/>
    <e v="#N/A"/>
    <n v="3"/>
    <e v="#N/A"/>
    <n v="13"/>
    <x v="0"/>
    <x v="0"/>
  </r>
  <r>
    <n v="381"/>
    <x v="1"/>
    <x v="4"/>
    <x v="130"/>
    <x v="0"/>
    <s v="40 ft"/>
    <x v="1"/>
    <n v="3"/>
    <m/>
    <e v="#N/A"/>
    <n v="2"/>
    <e v="#N/A"/>
    <n v="13"/>
    <x v="0"/>
    <x v="0"/>
  </r>
  <r>
    <n v="382"/>
    <x v="1"/>
    <x v="4"/>
    <x v="131"/>
    <x v="0"/>
    <s v="40 ft"/>
    <x v="1"/>
    <n v="12"/>
    <m/>
    <e v="#N/A"/>
    <n v="5"/>
    <e v="#N/A"/>
    <n v="13"/>
    <x v="0"/>
    <x v="0"/>
  </r>
  <r>
    <n v="383"/>
    <x v="1"/>
    <x v="4"/>
    <x v="132"/>
    <x v="0"/>
    <s v="40 ft"/>
    <x v="1"/>
    <n v="9"/>
    <m/>
    <e v="#N/A"/>
    <n v="5"/>
    <e v="#N/A"/>
    <n v="13"/>
    <x v="0"/>
    <x v="0"/>
  </r>
  <r>
    <n v="384"/>
    <x v="1"/>
    <x v="5"/>
    <x v="133"/>
    <x v="0"/>
    <s v="40 ft"/>
    <x v="2"/>
    <n v="3"/>
    <m/>
    <e v="#N/A"/>
    <n v="2"/>
    <e v="#N/A"/>
    <n v="12"/>
    <x v="0"/>
    <x v="0"/>
  </r>
  <r>
    <n v="385"/>
    <x v="1"/>
    <x v="5"/>
    <x v="134"/>
    <x v="0"/>
    <s v="40 ft"/>
    <x v="2"/>
    <n v="6"/>
    <m/>
    <e v="#N/A"/>
    <n v="4"/>
    <e v="#N/A"/>
    <n v="12"/>
    <x v="0"/>
    <x v="0"/>
  </r>
  <r>
    <n v="386"/>
    <x v="1"/>
    <x v="5"/>
    <x v="135"/>
    <x v="0"/>
    <s v="40 ft"/>
    <x v="2"/>
    <n v="8"/>
    <m/>
    <e v="#N/A"/>
    <n v="5"/>
    <e v="#N/A"/>
    <n v="12"/>
    <x v="0"/>
    <x v="0"/>
  </r>
  <r>
    <n v="387"/>
    <x v="1"/>
    <x v="5"/>
    <x v="136"/>
    <x v="0"/>
    <s v="40 ft"/>
    <x v="2"/>
    <n v="9"/>
    <m/>
    <e v="#N/A"/>
    <n v="5"/>
    <e v="#N/A"/>
    <n v="12"/>
    <x v="0"/>
    <x v="0"/>
  </r>
  <r>
    <n v="388"/>
    <x v="1"/>
    <x v="5"/>
    <x v="137"/>
    <x v="0"/>
    <s v="40 ft"/>
    <x v="2"/>
    <n v="2"/>
    <m/>
    <e v="#N/A"/>
    <n v="2"/>
    <e v="#N/A"/>
    <n v="12"/>
    <x v="0"/>
    <x v="0"/>
  </r>
  <r>
    <n v="389"/>
    <x v="1"/>
    <x v="5"/>
    <x v="138"/>
    <x v="0"/>
    <s v="40 ft"/>
    <x v="2"/>
    <n v="5"/>
    <m/>
    <e v="#N/A"/>
    <n v="3"/>
    <e v="#N/A"/>
    <n v="12"/>
    <x v="0"/>
    <x v="0"/>
  </r>
  <r>
    <n v="390"/>
    <x v="1"/>
    <x v="5"/>
    <x v="139"/>
    <x v="0"/>
    <s v="40 ft"/>
    <x v="2"/>
    <n v="6"/>
    <m/>
    <e v="#N/A"/>
    <n v="4"/>
    <e v="#N/A"/>
    <n v="12"/>
    <x v="0"/>
    <x v="0"/>
  </r>
  <r>
    <n v="391"/>
    <x v="1"/>
    <x v="5"/>
    <x v="140"/>
    <x v="0"/>
    <s v="40 ft"/>
    <x v="2"/>
    <n v="10"/>
    <m/>
    <e v="#N/A"/>
    <n v="5"/>
    <e v="#N/A"/>
    <n v="12"/>
    <x v="0"/>
    <x v="0"/>
  </r>
  <r>
    <n v="392"/>
    <x v="1"/>
    <x v="5"/>
    <x v="141"/>
    <x v="0"/>
    <s v="40 ft"/>
    <x v="2"/>
    <n v="4"/>
    <m/>
    <e v="#N/A"/>
    <n v="3"/>
    <e v="#N/A"/>
    <n v="12"/>
    <x v="0"/>
    <x v="0"/>
  </r>
  <r>
    <n v="393"/>
    <x v="1"/>
    <x v="5"/>
    <x v="142"/>
    <x v="0"/>
    <s v="40 ft"/>
    <x v="2"/>
    <n v="0"/>
    <m/>
    <e v="#N/A"/>
    <n v="1"/>
    <e v="#N/A"/>
    <n v="12"/>
    <x v="0"/>
    <x v="0"/>
  </r>
  <r>
    <n v="394"/>
    <x v="1"/>
    <x v="5"/>
    <x v="143"/>
    <x v="0"/>
    <s v="40 ft"/>
    <x v="2"/>
    <n v="2"/>
    <m/>
    <e v="#N/A"/>
    <n v="2"/>
    <e v="#N/A"/>
    <n v="12"/>
    <x v="0"/>
    <x v="0"/>
  </r>
  <r>
    <n v="395"/>
    <x v="1"/>
    <x v="5"/>
    <x v="144"/>
    <x v="0"/>
    <s v="40 ft"/>
    <x v="2"/>
    <n v="1"/>
    <m/>
    <e v="#N/A"/>
    <n v="1"/>
    <e v="#N/A"/>
    <n v="12"/>
    <x v="0"/>
    <x v="0"/>
  </r>
  <r>
    <n v="396"/>
    <x v="1"/>
    <x v="5"/>
    <x v="145"/>
    <x v="0"/>
    <s v="40 ft"/>
    <x v="2"/>
    <n v="3"/>
    <m/>
    <e v="#N/A"/>
    <n v="2"/>
    <e v="#N/A"/>
    <n v="12"/>
    <x v="0"/>
    <x v="0"/>
  </r>
  <r>
    <n v="397"/>
    <x v="1"/>
    <x v="5"/>
    <x v="146"/>
    <x v="0"/>
    <s v="40 ft"/>
    <x v="2"/>
    <n v="5"/>
    <m/>
    <e v="#N/A"/>
    <n v="3"/>
    <e v="#N/A"/>
    <n v="12"/>
    <x v="0"/>
    <x v="0"/>
  </r>
  <r>
    <n v="398"/>
    <x v="1"/>
    <x v="5"/>
    <x v="147"/>
    <x v="0"/>
    <s v="40 ft"/>
    <x v="2"/>
    <n v="6"/>
    <m/>
    <e v="#N/A"/>
    <n v="4"/>
    <e v="#N/A"/>
    <n v="12"/>
    <x v="0"/>
    <x v="0"/>
  </r>
  <r>
    <n v="399"/>
    <x v="1"/>
    <x v="5"/>
    <x v="148"/>
    <x v="0"/>
    <s v="40 ft"/>
    <x v="2"/>
    <n v="6"/>
    <m/>
    <e v="#N/A"/>
    <n v="4"/>
    <e v="#N/A"/>
    <n v="12"/>
    <x v="0"/>
    <x v="0"/>
  </r>
  <r>
    <n v="400"/>
    <x v="1"/>
    <x v="5"/>
    <x v="149"/>
    <x v="0"/>
    <s v="40 ft"/>
    <x v="2"/>
    <n v="8"/>
    <m/>
    <e v="#N/A"/>
    <n v="5"/>
    <e v="#N/A"/>
    <n v="12"/>
    <x v="0"/>
    <x v="0"/>
  </r>
  <r>
    <n v="401"/>
    <x v="1"/>
    <x v="5"/>
    <x v="150"/>
    <x v="0"/>
    <s v="40 ft"/>
    <x v="2"/>
    <n v="5"/>
    <m/>
    <e v="#N/A"/>
    <n v="3"/>
    <e v="#N/A"/>
    <n v="12"/>
    <x v="0"/>
    <x v="0"/>
  </r>
  <r>
    <n v="402"/>
    <x v="1"/>
    <x v="5"/>
    <x v="151"/>
    <x v="0"/>
    <s v="40 ft"/>
    <x v="2"/>
    <n v="1"/>
    <m/>
    <e v="#N/A"/>
    <n v="1"/>
    <e v="#N/A"/>
    <n v="12"/>
    <x v="0"/>
    <x v="0"/>
  </r>
  <r>
    <n v="403"/>
    <x v="1"/>
    <x v="5"/>
    <x v="152"/>
    <x v="0"/>
    <s v="40 ft"/>
    <x v="2"/>
    <n v="8"/>
    <m/>
    <e v="#N/A"/>
    <n v="5"/>
    <e v="#N/A"/>
    <n v="12"/>
    <x v="0"/>
    <x v="0"/>
  </r>
  <r>
    <n v="404"/>
    <x v="1"/>
    <x v="5"/>
    <x v="153"/>
    <x v="0"/>
    <s v="40 ft"/>
    <x v="2"/>
    <n v="5"/>
    <m/>
    <e v="#N/A"/>
    <n v="3"/>
    <e v="#N/A"/>
    <n v="12"/>
    <x v="0"/>
    <x v="0"/>
  </r>
  <r>
    <n v="405"/>
    <x v="1"/>
    <x v="5"/>
    <x v="154"/>
    <x v="0"/>
    <s v="40 ft"/>
    <x v="2"/>
    <n v="3"/>
    <m/>
    <e v="#N/A"/>
    <n v="2"/>
    <e v="#N/A"/>
    <n v="12"/>
    <x v="0"/>
    <x v="0"/>
  </r>
  <r>
    <n v="406"/>
    <x v="1"/>
    <x v="5"/>
    <x v="155"/>
    <x v="0"/>
    <s v="40 ft"/>
    <x v="2"/>
    <n v="4"/>
    <m/>
    <e v="#N/A"/>
    <n v="3"/>
    <e v="#N/A"/>
    <n v="12"/>
    <x v="0"/>
    <x v="0"/>
  </r>
  <r>
    <n v="407"/>
    <x v="1"/>
    <x v="5"/>
    <x v="156"/>
    <x v="0"/>
    <s v="40 ft"/>
    <x v="2"/>
    <n v="9"/>
    <m/>
    <e v="#N/A"/>
    <n v="5"/>
    <e v="#N/A"/>
    <n v="12"/>
    <x v="0"/>
    <x v="0"/>
  </r>
  <r>
    <n v="408"/>
    <x v="1"/>
    <x v="5"/>
    <x v="157"/>
    <x v="0"/>
    <s v="40 ft"/>
    <x v="2"/>
    <n v="5"/>
    <m/>
    <e v="#N/A"/>
    <n v="3"/>
    <e v="#N/A"/>
    <n v="12"/>
    <x v="0"/>
    <x v="0"/>
  </r>
  <r>
    <n v="409"/>
    <x v="1"/>
    <x v="5"/>
    <x v="158"/>
    <x v="0"/>
    <s v="40 ft"/>
    <x v="2"/>
    <n v="7"/>
    <m/>
    <e v="#N/A"/>
    <n v="4"/>
    <e v="#N/A"/>
    <n v="12"/>
    <x v="0"/>
    <x v="0"/>
  </r>
  <r>
    <n v="410"/>
    <x v="1"/>
    <x v="5"/>
    <x v="159"/>
    <x v="0"/>
    <s v="40 ft"/>
    <x v="2"/>
    <n v="8"/>
    <m/>
    <e v="#N/A"/>
    <n v="5"/>
    <e v="#N/A"/>
    <n v="12"/>
    <x v="0"/>
    <x v="0"/>
  </r>
  <r>
    <n v="411"/>
    <x v="1"/>
    <x v="6"/>
    <x v="160"/>
    <x v="0"/>
    <s v="40 ft"/>
    <x v="2"/>
    <n v="2"/>
    <m/>
    <e v="#N/A"/>
    <n v="2"/>
    <e v="#N/A"/>
    <n v="11"/>
    <x v="0"/>
    <x v="0"/>
  </r>
  <r>
    <n v="412"/>
    <x v="1"/>
    <x v="6"/>
    <x v="161"/>
    <x v="0"/>
    <s v="40 ft"/>
    <x v="2"/>
    <n v="1"/>
    <m/>
    <e v="#N/A"/>
    <n v="1"/>
    <e v="#N/A"/>
    <n v="11"/>
    <x v="0"/>
    <x v="0"/>
  </r>
  <r>
    <n v="413"/>
    <x v="1"/>
    <x v="6"/>
    <x v="162"/>
    <x v="0"/>
    <s v="40 ft"/>
    <x v="2"/>
    <n v="5"/>
    <m/>
    <e v="#N/A"/>
    <n v="3"/>
    <e v="#N/A"/>
    <n v="11"/>
    <x v="0"/>
    <x v="0"/>
  </r>
  <r>
    <n v="414"/>
    <x v="1"/>
    <x v="6"/>
    <x v="163"/>
    <x v="0"/>
    <s v="40 ft"/>
    <x v="2"/>
    <n v="5"/>
    <m/>
    <e v="#N/A"/>
    <n v="3"/>
    <e v="#N/A"/>
    <n v="11"/>
    <x v="0"/>
    <x v="0"/>
  </r>
  <r>
    <n v="415"/>
    <x v="1"/>
    <x v="6"/>
    <x v="164"/>
    <x v="0"/>
    <s v="40 ft"/>
    <x v="2"/>
    <n v="3"/>
    <m/>
    <e v="#N/A"/>
    <n v="2"/>
    <e v="#N/A"/>
    <n v="11"/>
    <x v="0"/>
    <x v="0"/>
  </r>
  <r>
    <n v="416"/>
    <x v="1"/>
    <x v="6"/>
    <x v="165"/>
    <x v="0"/>
    <s v="40 ft"/>
    <x v="2"/>
    <n v="8"/>
    <m/>
    <e v="#N/A"/>
    <n v="5"/>
    <e v="#N/A"/>
    <n v="11"/>
    <x v="0"/>
    <x v="0"/>
  </r>
  <r>
    <n v="417"/>
    <x v="1"/>
    <x v="6"/>
    <x v="166"/>
    <x v="0"/>
    <s v="40 ft"/>
    <x v="2"/>
    <n v="5"/>
    <m/>
    <e v="#N/A"/>
    <n v="3"/>
    <e v="#N/A"/>
    <n v="11"/>
    <x v="0"/>
    <x v="0"/>
  </r>
  <r>
    <n v="418"/>
    <x v="1"/>
    <x v="6"/>
    <x v="167"/>
    <x v="0"/>
    <s v="40 ft"/>
    <x v="2"/>
    <n v="13"/>
    <m/>
    <e v="#N/A"/>
    <n v="5"/>
    <e v="#N/A"/>
    <n v="11"/>
    <x v="0"/>
    <x v="0"/>
  </r>
  <r>
    <n v="419"/>
    <x v="1"/>
    <x v="6"/>
    <x v="168"/>
    <x v="0"/>
    <s v="40 ft"/>
    <x v="2"/>
    <n v="4"/>
    <m/>
    <e v="#N/A"/>
    <n v="3"/>
    <e v="#N/A"/>
    <n v="11"/>
    <x v="0"/>
    <x v="0"/>
  </r>
  <r>
    <n v="420"/>
    <x v="1"/>
    <x v="6"/>
    <x v="169"/>
    <x v="0"/>
    <s v="40 ft"/>
    <x v="2"/>
    <n v="5"/>
    <m/>
    <e v="#N/A"/>
    <n v="3"/>
    <e v="#N/A"/>
    <n v="11"/>
    <x v="0"/>
    <x v="0"/>
  </r>
  <r>
    <n v="421"/>
    <x v="1"/>
    <x v="6"/>
    <x v="170"/>
    <x v="0"/>
    <s v="40 ft"/>
    <x v="2"/>
    <n v="9"/>
    <m/>
    <e v="#N/A"/>
    <n v="5"/>
    <e v="#N/A"/>
    <n v="11"/>
    <x v="0"/>
    <x v="0"/>
  </r>
  <r>
    <n v="422"/>
    <x v="1"/>
    <x v="6"/>
    <x v="171"/>
    <x v="0"/>
    <s v="40 ft"/>
    <x v="2"/>
    <n v="6"/>
    <m/>
    <e v="#N/A"/>
    <n v="4"/>
    <e v="#N/A"/>
    <n v="11"/>
    <x v="0"/>
    <x v="0"/>
  </r>
  <r>
    <n v="423"/>
    <x v="1"/>
    <x v="6"/>
    <x v="172"/>
    <x v="0"/>
    <s v="40 ft"/>
    <x v="2"/>
    <n v="3"/>
    <m/>
    <e v="#N/A"/>
    <n v="2"/>
    <e v="#N/A"/>
    <n v="11"/>
    <x v="0"/>
    <x v="0"/>
  </r>
  <r>
    <n v="424"/>
    <x v="1"/>
    <x v="6"/>
    <x v="173"/>
    <x v="0"/>
    <s v="40 ft"/>
    <x v="2"/>
    <n v="5"/>
    <m/>
    <e v="#N/A"/>
    <n v="3"/>
    <e v="#N/A"/>
    <n v="11"/>
    <x v="0"/>
    <x v="0"/>
  </r>
  <r>
    <n v="425"/>
    <x v="1"/>
    <x v="6"/>
    <x v="174"/>
    <x v="0"/>
    <s v="40 ft"/>
    <x v="2"/>
    <n v="4"/>
    <m/>
    <e v="#N/A"/>
    <n v="3"/>
    <e v="#N/A"/>
    <n v="11"/>
    <x v="0"/>
    <x v="0"/>
  </r>
  <r>
    <n v="426"/>
    <x v="1"/>
    <x v="6"/>
    <x v="175"/>
    <x v="0"/>
    <s v="40 ft"/>
    <x v="2"/>
    <n v="4"/>
    <m/>
    <e v="#N/A"/>
    <n v="3"/>
    <e v="#N/A"/>
    <n v="11"/>
    <x v="0"/>
    <x v="0"/>
  </r>
  <r>
    <n v="427"/>
    <x v="1"/>
    <x v="6"/>
    <x v="176"/>
    <x v="0"/>
    <s v="40 ft"/>
    <x v="2"/>
    <n v="2"/>
    <m/>
    <e v="#N/A"/>
    <n v="2"/>
    <e v="#N/A"/>
    <n v="11"/>
    <x v="0"/>
    <x v="0"/>
  </r>
  <r>
    <n v="428"/>
    <x v="1"/>
    <x v="6"/>
    <x v="177"/>
    <x v="0"/>
    <s v="40 ft"/>
    <x v="2"/>
    <n v="2"/>
    <m/>
    <e v="#N/A"/>
    <n v="2"/>
    <e v="#N/A"/>
    <n v="11"/>
    <x v="0"/>
    <x v="0"/>
  </r>
  <r>
    <n v="429"/>
    <x v="1"/>
    <x v="6"/>
    <x v="178"/>
    <x v="0"/>
    <s v="40 ft"/>
    <x v="2"/>
    <n v="2"/>
    <m/>
    <e v="#N/A"/>
    <n v="2"/>
    <e v="#N/A"/>
    <n v="11"/>
    <x v="0"/>
    <x v="0"/>
  </r>
  <r>
    <n v="430"/>
    <x v="1"/>
    <x v="6"/>
    <x v="179"/>
    <x v="0"/>
    <s v="40 ft"/>
    <x v="2"/>
    <n v="4"/>
    <m/>
    <e v="#N/A"/>
    <n v="3"/>
    <e v="#N/A"/>
    <n v="11"/>
    <x v="0"/>
    <x v="0"/>
  </r>
  <r>
    <n v="431"/>
    <x v="1"/>
    <x v="6"/>
    <x v="180"/>
    <x v="0"/>
    <s v="40 ft"/>
    <x v="2"/>
    <n v="3"/>
    <m/>
    <e v="#N/A"/>
    <n v="2"/>
    <e v="#N/A"/>
    <n v="11"/>
    <x v="0"/>
    <x v="0"/>
  </r>
  <r>
    <n v="432"/>
    <x v="1"/>
    <x v="6"/>
    <x v="181"/>
    <x v="0"/>
    <s v="40 ft"/>
    <x v="2"/>
    <n v="3"/>
    <m/>
    <e v="#N/A"/>
    <n v="2"/>
    <e v="#N/A"/>
    <n v="11"/>
    <x v="0"/>
    <x v="0"/>
  </r>
  <r>
    <n v="433"/>
    <x v="1"/>
    <x v="7"/>
    <x v="182"/>
    <x v="0"/>
    <s v="40 ft"/>
    <x v="2"/>
    <n v="5"/>
    <m/>
    <e v="#N/A"/>
    <n v="3"/>
    <e v="#N/A"/>
    <n v="9"/>
    <x v="0"/>
    <x v="0"/>
  </r>
  <r>
    <n v="434"/>
    <x v="1"/>
    <x v="7"/>
    <x v="183"/>
    <x v="0"/>
    <s v="40 ft"/>
    <x v="2"/>
    <n v="7"/>
    <m/>
    <e v="#N/A"/>
    <n v="4"/>
    <e v="#N/A"/>
    <n v="9"/>
    <x v="0"/>
    <x v="0"/>
  </r>
  <r>
    <n v="435"/>
    <x v="1"/>
    <x v="7"/>
    <x v="184"/>
    <x v="0"/>
    <s v="40 ft"/>
    <x v="2"/>
    <n v="8"/>
    <m/>
    <e v="#N/A"/>
    <n v="5"/>
    <e v="#N/A"/>
    <n v="9"/>
    <x v="0"/>
    <x v="0"/>
  </r>
  <r>
    <n v="436"/>
    <x v="1"/>
    <x v="7"/>
    <x v="185"/>
    <x v="0"/>
    <s v="40 ft"/>
    <x v="2"/>
    <n v="1"/>
    <m/>
    <e v="#N/A"/>
    <n v="1"/>
    <e v="#N/A"/>
    <n v="9"/>
    <x v="0"/>
    <x v="0"/>
  </r>
  <r>
    <n v="437"/>
    <x v="1"/>
    <x v="7"/>
    <x v="186"/>
    <x v="0"/>
    <s v="40 ft"/>
    <x v="2"/>
    <n v="4"/>
    <m/>
    <e v="#N/A"/>
    <n v="3"/>
    <e v="#N/A"/>
    <n v="9"/>
    <x v="0"/>
    <x v="0"/>
  </r>
  <r>
    <n v="438"/>
    <x v="1"/>
    <x v="7"/>
    <x v="187"/>
    <x v="0"/>
    <s v="40 ft"/>
    <x v="2"/>
    <n v="4"/>
    <m/>
    <e v="#N/A"/>
    <n v="3"/>
    <e v="#N/A"/>
    <n v="9"/>
    <x v="0"/>
    <x v="0"/>
  </r>
  <r>
    <n v="439"/>
    <x v="1"/>
    <x v="7"/>
    <x v="188"/>
    <x v="0"/>
    <s v="40 ft"/>
    <x v="2"/>
    <n v="4"/>
    <m/>
    <e v="#N/A"/>
    <n v="3"/>
    <e v="#N/A"/>
    <n v="9"/>
    <x v="0"/>
    <x v="0"/>
  </r>
  <r>
    <n v="440"/>
    <x v="1"/>
    <x v="7"/>
    <x v="189"/>
    <x v="0"/>
    <s v="40 ft"/>
    <x v="2"/>
    <n v="4"/>
    <m/>
    <e v="#N/A"/>
    <n v="3"/>
    <e v="#N/A"/>
    <n v="9"/>
    <x v="0"/>
    <x v="0"/>
  </r>
  <r>
    <n v="441"/>
    <x v="1"/>
    <x v="7"/>
    <x v="190"/>
    <x v="0"/>
    <s v="40 ft"/>
    <x v="2"/>
    <n v="3"/>
    <m/>
    <e v="#N/A"/>
    <n v="2"/>
    <e v="#N/A"/>
    <n v="9"/>
    <x v="0"/>
    <x v="0"/>
  </r>
  <r>
    <n v="442"/>
    <x v="1"/>
    <x v="7"/>
    <x v="191"/>
    <x v="0"/>
    <s v="40 ft"/>
    <x v="2"/>
    <n v="8"/>
    <m/>
    <e v="#N/A"/>
    <n v="5"/>
    <e v="#N/A"/>
    <n v="9"/>
    <x v="0"/>
    <x v="0"/>
  </r>
  <r>
    <n v="443"/>
    <x v="1"/>
    <x v="7"/>
    <x v="192"/>
    <x v="0"/>
    <s v="40 ft"/>
    <x v="2"/>
    <n v="7"/>
    <m/>
    <e v="#N/A"/>
    <n v="4"/>
    <e v="#N/A"/>
    <n v="9"/>
    <x v="0"/>
    <x v="0"/>
  </r>
  <r>
    <n v="444"/>
    <x v="1"/>
    <x v="7"/>
    <x v="193"/>
    <x v="0"/>
    <s v="40 ft"/>
    <x v="2"/>
    <n v="1"/>
    <m/>
    <e v="#N/A"/>
    <n v="1"/>
    <e v="#N/A"/>
    <n v="9"/>
    <x v="0"/>
    <x v="0"/>
  </r>
  <r>
    <n v="445"/>
    <x v="1"/>
    <x v="7"/>
    <x v="194"/>
    <x v="0"/>
    <s v="40 ft"/>
    <x v="2"/>
    <n v="2"/>
    <m/>
    <e v="#N/A"/>
    <n v="2"/>
    <e v="#N/A"/>
    <n v="9"/>
    <x v="0"/>
    <x v="0"/>
  </r>
  <r>
    <n v="446"/>
    <x v="1"/>
    <x v="7"/>
    <x v="195"/>
    <x v="0"/>
    <s v="40 ft"/>
    <x v="2"/>
    <n v="4"/>
    <m/>
    <e v="#N/A"/>
    <n v="3"/>
    <e v="#N/A"/>
    <n v="9"/>
    <x v="0"/>
    <x v="0"/>
  </r>
  <r>
    <n v="447"/>
    <x v="1"/>
    <x v="7"/>
    <x v="196"/>
    <x v="0"/>
    <s v="40 ft"/>
    <x v="2"/>
    <n v="6"/>
    <m/>
    <e v="#N/A"/>
    <n v="4"/>
    <e v="#N/A"/>
    <n v="9"/>
    <x v="0"/>
    <x v="0"/>
  </r>
  <r>
    <n v="448"/>
    <x v="1"/>
    <x v="8"/>
    <x v="197"/>
    <x v="0"/>
    <s v="40 ft"/>
    <x v="2"/>
    <n v="7"/>
    <m/>
    <e v="#N/A"/>
    <n v="4"/>
    <e v="#N/A"/>
    <n v="7"/>
    <x v="0"/>
    <x v="0"/>
  </r>
  <r>
    <n v="449"/>
    <x v="1"/>
    <x v="8"/>
    <x v="198"/>
    <x v="0"/>
    <s v="40 ft"/>
    <x v="2"/>
    <n v="5"/>
    <m/>
    <e v="#N/A"/>
    <n v="3"/>
    <e v="#N/A"/>
    <n v="7"/>
    <x v="0"/>
    <x v="0"/>
  </r>
  <r>
    <n v="450"/>
    <x v="1"/>
    <x v="8"/>
    <x v="199"/>
    <x v="0"/>
    <s v="40 ft"/>
    <x v="2"/>
    <n v="6"/>
    <m/>
    <e v="#N/A"/>
    <n v="4"/>
    <e v="#N/A"/>
    <n v="7"/>
    <x v="0"/>
    <x v="0"/>
  </r>
  <r>
    <n v="451"/>
    <x v="1"/>
    <x v="8"/>
    <x v="200"/>
    <x v="0"/>
    <s v="40 ft"/>
    <x v="2"/>
    <n v="4"/>
    <m/>
    <e v="#N/A"/>
    <n v="3"/>
    <e v="#N/A"/>
    <n v="7"/>
    <x v="0"/>
    <x v="0"/>
  </r>
  <r>
    <n v="452"/>
    <x v="1"/>
    <x v="8"/>
    <x v="201"/>
    <x v="0"/>
    <s v="40 ft"/>
    <x v="2"/>
    <n v="4"/>
    <m/>
    <e v="#N/A"/>
    <n v="3"/>
    <e v="#N/A"/>
    <n v="7"/>
    <x v="0"/>
    <x v="0"/>
  </r>
  <r>
    <n v="453"/>
    <x v="1"/>
    <x v="8"/>
    <x v="202"/>
    <x v="0"/>
    <s v="40 ft"/>
    <x v="2"/>
    <n v="3"/>
    <m/>
    <e v="#N/A"/>
    <n v="2"/>
    <e v="#N/A"/>
    <n v="7"/>
    <x v="0"/>
    <x v="0"/>
  </r>
  <r>
    <n v="454"/>
    <x v="1"/>
    <x v="8"/>
    <x v="203"/>
    <x v="0"/>
    <s v="40 ft"/>
    <x v="2"/>
    <n v="4"/>
    <m/>
    <e v="#N/A"/>
    <n v="3"/>
    <e v="#N/A"/>
    <n v="7"/>
    <x v="0"/>
    <x v="0"/>
  </r>
  <r>
    <n v="455"/>
    <x v="1"/>
    <x v="8"/>
    <x v="204"/>
    <x v="0"/>
    <s v="40 ft"/>
    <x v="2"/>
    <n v="11"/>
    <m/>
    <e v="#N/A"/>
    <n v="5"/>
    <e v="#N/A"/>
    <n v="7"/>
    <x v="0"/>
    <x v="0"/>
  </r>
  <r>
    <n v="456"/>
    <x v="1"/>
    <x v="8"/>
    <x v="205"/>
    <x v="0"/>
    <s v="40 ft"/>
    <x v="2"/>
    <n v="4"/>
    <m/>
    <e v="#N/A"/>
    <n v="3"/>
    <e v="#N/A"/>
    <n v="7"/>
    <x v="0"/>
    <x v="0"/>
  </r>
  <r>
    <n v="457"/>
    <x v="1"/>
    <x v="8"/>
    <x v="206"/>
    <x v="0"/>
    <s v="40 ft"/>
    <x v="2"/>
    <n v="1"/>
    <m/>
    <e v="#N/A"/>
    <n v="1"/>
    <e v="#N/A"/>
    <n v="7"/>
    <x v="0"/>
    <x v="0"/>
  </r>
  <r>
    <n v="458"/>
    <x v="1"/>
    <x v="8"/>
    <x v="207"/>
    <x v="0"/>
    <s v="40 ft"/>
    <x v="2"/>
    <n v="2"/>
    <m/>
    <e v="#N/A"/>
    <n v="2"/>
    <e v="#N/A"/>
    <n v="7"/>
    <x v="0"/>
    <x v="0"/>
  </r>
  <r>
    <n v="459"/>
    <x v="1"/>
    <x v="8"/>
    <x v="208"/>
    <x v="0"/>
    <s v="40 ft"/>
    <x v="2"/>
    <n v="3"/>
    <m/>
    <e v="#N/A"/>
    <n v="2"/>
    <e v="#N/A"/>
    <n v="7"/>
    <x v="0"/>
    <x v="0"/>
  </r>
  <r>
    <n v="460"/>
    <x v="1"/>
    <x v="8"/>
    <x v="209"/>
    <x v="0"/>
    <s v="40 ft"/>
    <x v="2"/>
    <n v="4"/>
    <m/>
    <e v="#N/A"/>
    <n v="3"/>
    <e v="#N/A"/>
    <n v="7"/>
    <x v="0"/>
    <x v="0"/>
  </r>
  <r>
    <n v="461"/>
    <x v="1"/>
    <x v="8"/>
    <x v="210"/>
    <x v="0"/>
    <s v="40 ft"/>
    <x v="2"/>
    <n v="5"/>
    <m/>
    <e v="#N/A"/>
    <n v="3"/>
    <e v="#N/A"/>
    <n v="7"/>
    <x v="0"/>
    <x v="0"/>
  </r>
  <r>
    <n v="462"/>
    <x v="1"/>
    <x v="8"/>
    <x v="211"/>
    <x v="0"/>
    <s v="40 ft"/>
    <x v="2"/>
    <n v="3"/>
    <m/>
    <e v="#N/A"/>
    <n v="2"/>
    <e v="#N/A"/>
    <n v="7"/>
    <x v="0"/>
    <x v="0"/>
  </r>
  <r>
    <n v="463"/>
    <x v="1"/>
    <x v="8"/>
    <x v="212"/>
    <x v="0"/>
    <s v="40 ft"/>
    <x v="2"/>
    <n v="1"/>
    <m/>
    <e v="#N/A"/>
    <n v="1"/>
    <e v="#N/A"/>
    <n v="7"/>
    <x v="0"/>
    <x v="0"/>
  </r>
  <r>
    <n v="464"/>
    <x v="1"/>
    <x v="8"/>
    <x v="213"/>
    <x v="0"/>
    <s v="40 ft"/>
    <x v="2"/>
    <n v="3"/>
    <m/>
    <e v="#N/A"/>
    <n v="2"/>
    <e v="#N/A"/>
    <n v="7"/>
    <x v="0"/>
    <x v="0"/>
  </r>
  <r>
    <n v="465"/>
    <x v="1"/>
    <x v="8"/>
    <x v="214"/>
    <x v="0"/>
    <s v="40 ft"/>
    <x v="2"/>
    <n v="4"/>
    <m/>
    <e v="#N/A"/>
    <n v="3"/>
    <e v="#N/A"/>
    <n v="7"/>
    <x v="0"/>
    <x v="0"/>
  </r>
  <r>
    <n v="466"/>
    <x v="1"/>
    <x v="8"/>
    <x v="216"/>
    <x v="0"/>
    <s v="40 ft"/>
    <x v="2"/>
    <n v="9"/>
    <m/>
    <e v="#N/A"/>
    <n v="5"/>
    <e v="#N/A"/>
    <n v="7"/>
    <x v="0"/>
    <x v="0"/>
  </r>
  <r>
    <n v="467"/>
    <x v="1"/>
    <x v="8"/>
    <x v="217"/>
    <x v="0"/>
    <s v="40 ft"/>
    <x v="2"/>
    <n v="6"/>
    <m/>
    <e v="#N/A"/>
    <n v="4"/>
    <e v="#N/A"/>
    <n v="7"/>
    <x v="0"/>
    <x v="0"/>
  </r>
  <r>
    <n v="468"/>
    <x v="1"/>
    <x v="8"/>
    <x v="218"/>
    <x v="0"/>
    <s v="40 ft"/>
    <x v="2"/>
    <n v="6"/>
    <m/>
    <e v="#N/A"/>
    <n v="4"/>
    <e v="#N/A"/>
    <n v="7"/>
    <x v="0"/>
    <x v="0"/>
  </r>
  <r>
    <n v="469"/>
    <x v="1"/>
    <x v="8"/>
    <x v="219"/>
    <x v="0"/>
    <s v="40 ft"/>
    <x v="2"/>
    <n v="6"/>
    <m/>
    <e v="#N/A"/>
    <n v="4"/>
    <e v="#N/A"/>
    <n v="7"/>
    <x v="0"/>
    <x v="0"/>
  </r>
  <r>
    <n v="470"/>
    <x v="1"/>
    <x v="8"/>
    <x v="220"/>
    <x v="0"/>
    <s v="40 ft"/>
    <x v="2"/>
    <n v="5"/>
    <m/>
    <e v="#N/A"/>
    <n v="3"/>
    <e v="#N/A"/>
    <n v="7"/>
    <x v="0"/>
    <x v="0"/>
  </r>
  <r>
    <n v="471"/>
    <x v="1"/>
    <x v="8"/>
    <x v="221"/>
    <x v="0"/>
    <s v="40 ft"/>
    <x v="2"/>
    <n v="9"/>
    <m/>
    <e v="#N/A"/>
    <n v="5"/>
    <e v="#N/A"/>
    <n v="7"/>
    <x v="0"/>
    <x v="0"/>
  </r>
  <r>
    <n v="472"/>
    <x v="1"/>
    <x v="9"/>
    <x v="222"/>
    <x v="1"/>
    <s v="40 ft"/>
    <x v="1"/>
    <n v="1"/>
    <m/>
    <e v="#N/A"/>
    <n v="1"/>
    <e v="#N/A"/>
    <n v="19"/>
    <x v="0"/>
    <x v="0"/>
  </r>
  <r>
    <n v="473"/>
    <x v="1"/>
    <x v="9"/>
    <x v="223"/>
    <x v="1"/>
    <s v="40 ft"/>
    <x v="1"/>
    <n v="5"/>
    <m/>
    <e v="#N/A"/>
    <n v="3"/>
    <e v="#N/A"/>
    <n v="19"/>
    <x v="0"/>
    <x v="0"/>
  </r>
  <r>
    <n v="474"/>
    <x v="1"/>
    <x v="9"/>
    <x v="224"/>
    <x v="1"/>
    <s v="40 ft"/>
    <x v="1"/>
    <n v="2"/>
    <m/>
    <e v="#N/A"/>
    <n v="2"/>
    <e v="#N/A"/>
    <n v="19"/>
    <x v="0"/>
    <x v="0"/>
  </r>
  <r>
    <n v="475"/>
    <x v="1"/>
    <x v="9"/>
    <x v="225"/>
    <x v="1"/>
    <s v="40 ft"/>
    <x v="1"/>
    <n v="1"/>
    <m/>
    <e v="#N/A"/>
    <n v="1"/>
    <e v="#N/A"/>
    <n v="19"/>
    <x v="0"/>
    <x v="0"/>
  </r>
  <r>
    <n v="476"/>
    <x v="1"/>
    <x v="9"/>
    <x v="226"/>
    <x v="1"/>
    <s v="40 ft"/>
    <x v="1"/>
    <n v="3"/>
    <m/>
    <e v="#N/A"/>
    <n v="2"/>
    <e v="#N/A"/>
    <n v="19"/>
    <x v="0"/>
    <x v="0"/>
  </r>
  <r>
    <n v="477"/>
    <x v="1"/>
    <x v="9"/>
    <x v="227"/>
    <x v="1"/>
    <s v="40 ft"/>
    <x v="1"/>
    <n v="3"/>
    <m/>
    <e v="#N/A"/>
    <n v="2"/>
    <e v="#N/A"/>
    <n v="19"/>
    <x v="0"/>
    <x v="0"/>
  </r>
  <r>
    <n v="478"/>
    <x v="1"/>
    <x v="9"/>
    <x v="228"/>
    <x v="1"/>
    <s v="40 ft"/>
    <x v="1"/>
    <n v="3"/>
    <m/>
    <e v="#N/A"/>
    <n v="2"/>
    <e v="#N/A"/>
    <n v="19"/>
    <x v="0"/>
    <x v="0"/>
  </r>
  <r>
    <n v="479"/>
    <x v="1"/>
    <x v="9"/>
    <x v="229"/>
    <x v="1"/>
    <s v="40 ft"/>
    <x v="1"/>
    <n v="2"/>
    <m/>
    <e v="#N/A"/>
    <n v="2"/>
    <e v="#N/A"/>
    <n v="19"/>
    <x v="0"/>
    <x v="0"/>
  </r>
  <r>
    <n v="480"/>
    <x v="1"/>
    <x v="9"/>
    <x v="230"/>
    <x v="1"/>
    <s v="40 ft"/>
    <x v="1"/>
    <n v="1"/>
    <m/>
    <e v="#N/A"/>
    <n v="1"/>
    <e v="#N/A"/>
    <n v="19"/>
    <x v="0"/>
    <x v="0"/>
  </r>
  <r>
    <n v="481"/>
    <x v="1"/>
    <x v="10"/>
    <x v="231"/>
    <x v="1"/>
    <s v="40 ft"/>
    <x v="1"/>
    <n v="3"/>
    <m/>
    <e v="#N/A"/>
    <n v="2"/>
    <e v="#N/A"/>
    <n v="18"/>
    <x v="0"/>
    <x v="0"/>
  </r>
  <r>
    <n v="482"/>
    <x v="1"/>
    <x v="10"/>
    <x v="232"/>
    <x v="1"/>
    <s v="40 ft"/>
    <x v="1"/>
    <n v="2"/>
    <m/>
    <e v="#N/A"/>
    <n v="2"/>
    <e v="#N/A"/>
    <n v="18"/>
    <x v="0"/>
    <x v="0"/>
  </r>
  <r>
    <n v="483"/>
    <x v="1"/>
    <x v="10"/>
    <x v="233"/>
    <x v="1"/>
    <s v="40 ft"/>
    <x v="1"/>
    <n v="2"/>
    <m/>
    <e v="#N/A"/>
    <n v="2"/>
    <e v="#N/A"/>
    <n v="18"/>
    <x v="0"/>
    <x v="0"/>
  </r>
  <r>
    <n v="484"/>
    <x v="1"/>
    <x v="10"/>
    <x v="234"/>
    <x v="1"/>
    <s v="40 ft"/>
    <x v="1"/>
    <n v="2"/>
    <m/>
    <e v="#N/A"/>
    <n v="2"/>
    <e v="#N/A"/>
    <n v="18"/>
    <x v="0"/>
    <x v="0"/>
  </r>
  <r>
    <n v="485"/>
    <x v="1"/>
    <x v="10"/>
    <x v="235"/>
    <x v="1"/>
    <s v="40 ft"/>
    <x v="1"/>
    <n v="2"/>
    <m/>
    <e v="#N/A"/>
    <n v="2"/>
    <e v="#N/A"/>
    <n v="18"/>
    <x v="0"/>
    <x v="0"/>
  </r>
  <r>
    <n v="486"/>
    <x v="1"/>
    <x v="10"/>
    <x v="236"/>
    <x v="1"/>
    <s v="40 ft"/>
    <x v="1"/>
    <n v="0"/>
    <m/>
    <e v="#N/A"/>
    <n v="1"/>
    <e v="#N/A"/>
    <n v="18"/>
    <x v="0"/>
    <x v="0"/>
  </r>
  <r>
    <n v="487"/>
    <x v="1"/>
    <x v="10"/>
    <x v="237"/>
    <x v="1"/>
    <s v="40 ft"/>
    <x v="1"/>
    <n v="5"/>
    <m/>
    <e v="#N/A"/>
    <n v="3"/>
    <e v="#N/A"/>
    <n v="18"/>
    <x v="0"/>
    <x v="0"/>
  </r>
  <r>
    <n v="488"/>
    <x v="1"/>
    <x v="10"/>
    <x v="239"/>
    <x v="1"/>
    <s v="40 ft"/>
    <x v="1"/>
    <n v="0"/>
    <m/>
    <e v="#N/A"/>
    <n v="1"/>
    <e v="#N/A"/>
    <n v="18"/>
    <x v="0"/>
    <x v="0"/>
  </r>
  <r>
    <n v="489"/>
    <x v="1"/>
    <x v="10"/>
    <x v="241"/>
    <x v="1"/>
    <s v="40 ft"/>
    <x v="1"/>
    <n v="3"/>
    <m/>
    <e v="#N/A"/>
    <n v="2"/>
    <e v="#N/A"/>
    <n v="18"/>
    <x v="0"/>
    <x v="0"/>
  </r>
  <r>
    <n v="490"/>
    <x v="1"/>
    <x v="10"/>
    <x v="242"/>
    <x v="1"/>
    <s v="40 ft"/>
    <x v="1"/>
    <n v="3"/>
    <m/>
    <e v="#N/A"/>
    <n v="2"/>
    <e v="#N/A"/>
    <n v="18"/>
    <x v="0"/>
    <x v="0"/>
  </r>
  <r>
    <n v="491"/>
    <x v="1"/>
    <x v="10"/>
    <x v="243"/>
    <x v="1"/>
    <s v="40 ft"/>
    <x v="1"/>
    <n v="13"/>
    <m/>
    <e v="#N/A"/>
    <n v="5"/>
    <e v="#N/A"/>
    <n v="18"/>
    <x v="0"/>
    <x v="0"/>
  </r>
  <r>
    <n v="492"/>
    <x v="1"/>
    <x v="10"/>
    <x v="244"/>
    <x v="1"/>
    <s v="40 ft"/>
    <x v="1"/>
    <n v="4"/>
    <m/>
    <e v="#N/A"/>
    <n v="3"/>
    <e v="#N/A"/>
    <n v="18"/>
    <x v="0"/>
    <x v="0"/>
  </r>
  <r>
    <n v="493"/>
    <x v="1"/>
    <x v="10"/>
    <x v="245"/>
    <x v="1"/>
    <s v="40 ft"/>
    <x v="1"/>
    <n v="7"/>
    <m/>
    <e v="#N/A"/>
    <n v="4"/>
    <e v="#N/A"/>
    <n v="18"/>
    <x v="0"/>
    <x v="0"/>
  </r>
  <r>
    <n v="494"/>
    <x v="2"/>
    <x v="0"/>
    <x v="0"/>
    <x v="0"/>
    <s v="40 ft"/>
    <x v="0"/>
    <n v="2"/>
    <n v="37950.200000000004"/>
    <n v="2710.7285714285717"/>
    <n v="2"/>
    <n v="5"/>
    <n v="4"/>
    <x v="1"/>
    <x v="1"/>
  </r>
  <r>
    <n v="495"/>
    <x v="2"/>
    <x v="0"/>
    <x v="1"/>
    <x v="0"/>
    <s v="40 ft"/>
    <x v="0"/>
    <n v="1"/>
    <n v="34609"/>
    <n v="8652.25"/>
    <n v="1"/>
    <n v="1"/>
    <n v="4"/>
    <x v="2"/>
    <x v="1"/>
  </r>
  <r>
    <n v="496"/>
    <x v="2"/>
    <x v="0"/>
    <x v="2"/>
    <x v="0"/>
    <s v="40 ft"/>
    <x v="0"/>
    <n v="4"/>
    <n v="37199"/>
    <n v="7439.8"/>
    <n v="3"/>
    <n v="1"/>
    <n v="4"/>
    <x v="3"/>
    <x v="1"/>
  </r>
  <r>
    <n v="497"/>
    <x v="2"/>
    <x v="0"/>
    <x v="3"/>
    <x v="0"/>
    <s v="40 ft"/>
    <x v="0"/>
    <n v="7"/>
    <n v="36091.200000000004"/>
    <n v="12030.400000000001"/>
    <n v="4"/>
    <n v="1"/>
    <n v="4"/>
    <x v="4"/>
    <x v="1"/>
  </r>
  <r>
    <n v="498"/>
    <x v="2"/>
    <x v="0"/>
    <x v="4"/>
    <x v="0"/>
    <s v="40 ft"/>
    <x v="0"/>
    <n v="2"/>
    <n v="42207"/>
    <n v="14069"/>
    <n v="2"/>
    <n v="1"/>
    <n v="4"/>
    <x v="5"/>
    <x v="1"/>
  </r>
  <r>
    <n v="499"/>
    <x v="2"/>
    <x v="0"/>
    <x v="5"/>
    <x v="0"/>
    <s v="40 ft"/>
    <x v="0"/>
    <n v="8"/>
    <n v="38716.999999999993"/>
    <n v="9679.2499999999982"/>
    <n v="5"/>
    <n v="1"/>
    <n v="4"/>
    <x v="6"/>
    <x v="1"/>
  </r>
  <r>
    <n v="500"/>
    <x v="2"/>
    <x v="0"/>
    <x v="6"/>
    <x v="0"/>
    <s v="40 ft"/>
    <x v="0"/>
    <n v="1"/>
    <n v="35030.200000000004"/>
    <n v="35030.200000000004"/>
    <n v="1"/>
    <n v="1"/>
    <n v="4"/>
    <x v="2"/>
    <x v="1"/>
  </r>
  <r>
    <n v="501"/>
    <x v="2"/>
    <x v="0"/>
    <x v="7"/>
    <x v="0"/>
    <s v="40 ft"/>
    <x v="0"/>
    <n v="1"/>
    <n v="25059.5"/>
    <n v="12529.75"/>
    <n v="1"/>
    <n v="1"/>
    <n v="4"/>
    <x v="2"/>
    <x v="1"/>
  </r>
  <r>
    <n v="502"/>
    <x v="2"/>
    <x v="0"/>
    <x v="8"/>
    <x v="0"/>
    <s v="40 ft"/>
    <x v="0"/>
    <n v="6"/>
    <n v="26971.999999999996"/>
    <n v="5394.4"/>
    <n v="4"/>
    <n v="2"/>
    <n v="4"/>
    <x v="1"/>
    <x v="1"/>
  </r>
  <r>
    <n v="503"/>
    <x v="2"/>
    <x v="0"/>
    <x v="9"/>
    <x v="0"/>
    <s v="40 ft"/>
    <x v="0"/>
    <n v="4"/>
    <n v="35082.800000000003"/>
    <n v="7016.56"/>
    <n v="3"/>
    <n v="1"/>
    <n v="4"/>
    <x v="3"/>
    <x v="1"/>
  </r>
  <r>
    <n v="504"/>
    <x v="2"/>
    <x v="0"/>
    <x v="10"/>
    <x v="0"/>
    <s v="40 ft"/>
    <x v="0"/>
    <n v="4"/>
    <n v="32314.299999999996"/>
    <n v="6462.8599999999988"/>
    <n v="3"/>
    <n v="1"/>
    <n v="4"/>
    <x v="3"/>
    <x v="1"/>
  </r>
  <r>
    <n v="505"/>
    <x v="2"/>
    <x v="0"/>
    <x v="11"/>
    <x v="0"/>
    <s v="40 ft"/>
    <x v="0"/>
    <n v="5"/>
    <n v="33574.9"/>
    <n v="33574.9"/>
    <n v="3"/>
    <n v="1"/>
    <n v="4"/>
    <x v="3"/>
    <x v="1"/>
  </r>
  <r>
    <n v="506"/>
    <x v="2"/>
    <x v="0"/>
    <x v="12"/>
    <x v="0"/>
    <s v="40 ft"/>
    <x v="0"/>
    <n v="3"/>
    <n v="33126"/>
    <n v="6625.2"/>
    <n v="2"/>
    <n v="1"/>
    <n v="4"/>
    <x v="5"/>
    <x v="1"/>
  </r>
  <r>
    <n v="507"/>
    <x v="2"/>
    <x v="0"/>
    <x v="13"/>
    <x v="0"/>
    <s v="40 ft"/>
    <x v="0"/>
    <n v="3"/>
    <n v="40772.700000000004"/>
    <n v="13590.900000000001"/>
    <n v="2"/>
    <n v="1"/>
    <n v="4"/>
    <x v="5"/>
    <x v="1"/>
  </r>
  <r>
    <n v="508"/>
    <x v="2"/>
    <x v="0"/>
    <x v="14"/>
    <x v="0"/>
    <s v="40 ft"/>
    <x v="0"/>
    <n v="5"/>
    <n v="38251.599999999999"/>
    <n v="7650.32"/>
    <n v="3"/>
    <n v="1"/>
    <n v="4"/>
    <x v="3"/>
    <x v="1"/>
  </r>
  <r>
    <n v="509"/>
    <x v="2"/>
    <x v="0"/>
    <x v="15"/>
    <x v="0"/>
    <s v="40 ft"/>
    <x v="0"/>
    <n v="1"/>
    <n v="31547.9"/>
    <n v="15773.95"/>
    <n v="1"/>
    <n v="1"/>
    <n v="4"/>
    <x v="2"/>
    <x v="1"/>
  </r>
  <r>
    <n v="510"/>
    <x v="2"/>
    <x v="0"/>
    <x v="16"/>
    <x v="0"/>
    <s v="40 ft"/>
    <x v="0"/>
    <n v="0"/>
    <n v="34929.599999999999"/>
    <n v="5821.5999999999995"/>
    <n v="1"/>
    <n v="2"/>
    <n v="4"/>
    <x v="7"/>
    <x v="1"/>
  </r>
  <r>
    <n v="511"/>
    <x v="2"/>
    <x v="0"/>
    <x v="17"/>
    <x v="0"/>
    <s v="40 ft"/>
    <x v="0"/>
    <n v="2"/>
    <n v="38260.9"/>
    <n v="7652.18"/>
    <n v="2"/>
    <n v="1"/>
    <n v="4"/>
    <x v="5"/>
    <x v="1"/>
  </r>
  <r>
    <n v="512"/>
    <x v="2"/>
    <x v="0"/>
    <x v="18"/>
    <x v="0"/>
    <s v="40 ft"/>
    <x v="0"/>
    <n v="5"/>
    <n v="37342.800000000003"/>
    <n v="7468.56"/>
    <n v="3"/>
    <n v="1"/>
    <n v="4"/>
    <x v="3"/>
    <x v="1"/>
  </r>
  <r>
    <n v="513"/>
    <x v="2"/>
    <x v="0"/>
    <x v="19"/>
    <x v="0"/>
    <s v="40 ft"/>
    <x v="0"/>
    <n v="5"/>
    <n v="41321.9"/>
    <n v="13773.966666666667"/>
    <n v="3"/>
    <n v="1"/>
    <n v="4"/>
    <x v="3"/>
    <x v="1"/>
  </r>
  <r>
    <n v="514"/>
    <x v="2"/>
    <x v="0"/>
    <x v="20"/>
    <x v="0"/>
    <s v="40 ft"/>
    <x v="0"/>
    <n v="6"/>
    <n v="37955.9"/>
    <n v="6325.9833333333336"/>
    <n v="4"/>
    <n v="1"/>
    <n v="4"/>
    <x v="4"/>
    <x v="1"/>
  </r>
  <r>
    <n v="515"/>
    <x v="2"/>
    <x v="0"/>
    <x v="21"/>
    <x v="0"/>
    <s v="40 ft"/>
    <x v="0"/>
    <n v="2"/>
    <n v="40839.700000000004"/>
    <n v="40839.700000000004"/>
    <n v="2"/>
    <n v="1"/>
    <n v="4"/>
    <x v="5"/>
    <x v="1"/>
  </r>
  <r>
    <n v="516"/>
    <x v="2"/>
    <x v="0"/>
    <x v="22"/>
    <x v="0"/>
    <s v="40 ft"/>
    <x v="0"/>
    <n v="4"/>
    <n v="39108.300000000003"/>
    <n v="5586.9000000000005"/>
    <n v="3"/>
    <n v="2"/>
    <n v="4"/>
    <x v="8"/>
    <x v="1"/>
  </r>
  <r>
    <n v="517"/>
    <x v="2"/>
    <x v="0"/>
    <x v="23"/>
    <x v="0"/>
    <s v="40 ft"/>
    <x v="0"/>
    <n v="2"/>
    <n v="43634.899999999987"/>
    <n v="14544.966666666662"/>
    <n v="2"/>
    <n v="1"/>
    <n v="4"/>
    <x v="5"/>
    <x v="1"/>
  </r>
  <r>
    <n v="518"/>
    <x v="2"/>
    <x v="0"/>
    <x v="24"/>
    <x v="0"/>
    <s v="40 ft"/>
    <x v="0"/>
    <n v="1"/>
    <n v="33655.300000000003"/>
    <n v="16827.650000000001"/>
    <n v="1"/>
    <n v="1"/>
    <n v="4"/>
    <x v="2"/>
    <x v="1"/>
  </r>
  <r>
    <n v="519"/>
    <x v="2"/>
    <x v="0"/>
    <x v="25"/>
    <x v="0"/>
    <s v="40 ft"/>
    <x v="0"/>
    <n v="3"/>
    <n v="37755.400000000009"/>
    <n v="9438.8500000000022"/>
    <n v="2"/>
    <n v="1"/>
    <n v="4"/>
    <x v="5"/>
    <x v="1"/>
  </r>
  <r>
    <n v="520"/>
    <x v="2"/>
    <x v="0"/>
    <x v="26"/>
    <x v="0"/>
    <s v="40 ft"/>
    <x v="0"/>
    <n v="0"/>
    <n v="27162.9"/>
    <n v="27162.9"/>
    <n v="1"/>
    <n v="1"/>
    <n v="4"/>
    <x v="2"/>
    <x v="1"/>
  </r>
  <r>
    <n v="521"/>
    <x v="2"/>
    <x v="0"/>
    <x v="27"/>
    <x v="0"/>
    <s v="40 ft"/>
    <x v="0"/>
    <n v="4"/>
    <n v="33979.800000000003"/>
    <n v="11326.6"/>
    <n v="3"/>
    <n v="1"/>
    <n v="4"/>
    <x v="3"/>
    <x v="1"/>
  </r>
  <r>
    <n v="522"/>
    <x v="2"/>
    <x v="0"/>
    <x v="28"/>
    <x v="0"/>
    <s v="40 ft"/>
    <x v="0"/>
    <n v="0"/>
    <n v="40729.800000000003"/>
    <n v="10182.450000000001"/>
    <n v="1"/>
    <n v="1"/>
    <n v="4"/>
    <x v="2"/>
    <x v="1"/>
  </r>
  <r>
    <n v="523"/>
    <x v="2"/>
    <x v="0"/>
    <x v="29"/>
    <x v="0"/>
    <s v="40 ft"/>
    <x v="0"/>
    <n v="4"/>
    <n v="36286.1"/>
    <n v="36286.1"/>
    <n v="3"/>
    <n v="1"/>
    <n v="4"/>
    <x v="3"/>
    <x v="1"/>
  </r>
  <r>
    <n v="524"/>
    <x v="2"/>
    <x v="0"/>
    <x v="30"/>
    <x v="0"/>
    <s v="40 ft"/>
    <x v="0"/>
    <n v="2"/>
    <n v="36453.9"/>
    <n v="4556.7375000000002"/>
    <n v="2"/>
    <n v="3"/>
    <n v="4"/>
    <x v="9"/>
    <x v="1"/>
  </r>
  <r>
    <n v="525"/>
    <x v="2"/>
    <x v="0"/>
    <x v="31"/>
    <x v="0"/>
    <s v="40 ft"/>
    <x v="0"/>
    <n v="0"/>
    <n v="41783.399999999994"/>
    <n v="20891.699999999997"/>
    <n v="1"/>
    <n v="1"/>
    <n v="4"/>
    <x v="2"/>
    <x v="1"/>
  </r>
  <r>
    <n v="526"/>
    <x v="2"/>
    <x v="0"/>
    <x v="32"/>
    <x v="0"/>
    <s v="40 ft"/>
    <x v="0"/>
    <n v="5"/>
    <n v="40843.800000000003"/>
    <n v="5834.8285714285721"/>
    <n v="3"/>
    <n v="2"/>
    <n v="4"/>
    <x v="8"/>
    <x v="1"/>
  </r>
  <r>
    <n v="527"/>
    <x v="2"/>
    <x v="1"/>
    <x v="33"/>
    <x v="0"/>
    <s v="40 ft"/>
    <x v="0"/>
    <n v="2"/>
    <n v="38916.999999999993"/>
    <n v="7783.3999999999987"/>
    <n v="2"/>
    <n v="1"/>
    <n v="3"/>
    <x v="7"/>
    <x v="1"/>
  </r>
  <r>
    <n v="528"/>
    <x v="2"/>
    <x v="1"/>
    <x v="34"/>
    <x v="0"/>
    <s v="40 ft"/>
    <x v="0"/>
    <n v="4"/>
    <n v="43607.9"/>
    <n v="21803.95"/>
    <n v="3"/>
    <n v="1"/>
    <n v="3"/>
    <x v="10"/>
    <x v="1"/>
  </r>
  <r>
    <n v="529"/>
    <x v="2"/>
    <x v="1"/>
    <x v="35"/>
    <x v="0"/>
    <s v="40 ft"/>
    <x v="0"/>
    <n v="3"/>
    <n v="44853"/>
    <n v="11213.25"/>
    <n v="2"/>
    <n v="1"/>
    <n v="3"/>
    <x v="7"/>
    <x v="1"/>
  </r>
  <r>
    <n v="530"/>
    <x v="2"/>
    <x v="1"/>
    <x v="36"/>
    <x v="0"/>
    <s v="40 ft"/>
    <x v="0"/>
    <n v="5"/>
    <n v="42576.7"/>
    <n v="6082.3857142857141"/>
    <n v="3"/>
    <n v="1"/>
    <n v="3"/>
    <x v="10"/>
    <x v="1"/>
  </r>
  <r>
    <n v="531"/>
    <x v="2"/>
    <x v="1"/>
    <x v="37"/>
    <x v="0"/>
    <s v="40 ft"/>
    <x v="0"/>
    <n v="2"/>
    <n v="45351.4"/>
    <n v="11337.85"/>
    <n v="2"/>
    <n v="1"/>
    <n v="3"/>
    <x v="7"/>
    <x v="1"/>
  </r>
  <r>
    <n v="532"/>
    <x v="2"/>
    <x v="1"/>
    <x v="38"/>
    <x v="0"/>
    <s v="40 ft"/>
    <x v="0"/>
    <n v="4"/>
    <n v="38158.600000000006"/>
    <n v="4239.8444444444449"/>
    <n v="3"/>
    <n v="3"/>
    <n v="3"/>
    <x v="4"/>
    <x v="1"/>
  </r>
  <r>
    <n v="533"/>
    <x v="2"/>
    <x v="1"/>
    <x v="39"/>
    <x v="0"/>
    <s v="40 ft"/>
    <x v="0"/>
    <n v="2"/>
    <n v="44162.600000000006"/>
    <n v="44162.600000000006"/>
    <n v="2"/>
    <n v="1"/>
    <n v="3"/>
    <x v="7"/>
    <x v="1"/>
  </r>
  <r>
    <n v="534"/>
    <x v="2"/>
    <x v="1"/>
    <x v="40"/>
    <x v="0"/>
    <s v="40 ft"/>
    <x v="0"/>
    <n v="3"/>
    <n v="28608.7"/>
    <n v="4086.957142857143"/>
    <n v="2"/>
    <n v="3"/>
    <n v="3"/>
    <x v="3"/>
    <x v="1"/>
  </r>
  <r>
    <n v="535"/>
    <x v="2"/>
    <x v="1"/>
    <x v="41"/>
    <x v="0"/>
    <s v="40 ft"/>
    <x v="0"/>
    <n v="2"/>
    <n v="35958.400000000001"/>
    <n v="7191.68"/>
    <n v="2"/>
    <n v="1"/>
    <n v="3"/>
    <x v="7"/>
    <x v="1"/>
  </r>
  <r>
    <n v="536"/>
    <x v="2"/>
    <x v="1"/>
    <x v="42"/>
    <x v="0"/>
    <s v="40 ft"/>
    <x v="0"/>
    <n v="6"/>
    <n v="46515.200000000004"/>
    <n v="15505.066666666668"/>
    <n v="4"/>
    <n v="1"/>
    <n v="3"/>
    <x v="8"/>
    <x v="1"/>
  </r>
  <r>
    <n v="537"/>
    <x v="2"/>
    <x v="1"/>
    <x v="43"/>
    <x v="0"/>
    <s v="40 ft"/>
    <x v="0"/>
    <n v="2"/>
    <n v="32726.899999999998"/>
    <n v="6545.3799999999992"/>
    <n v="2"/>
    <n v="1"/>
    <n v="3"/>
    <x v="7"/>
    <x v="1"/>
  </r>
  <r>
    <n v="538"/>
    <x v="2"/>
    <x v="1"/>
    <x v="44"/>
    <x v="0"/>
    <s v="40 ft"/>
    <x v="0"/>
    <n v="4"/>
    <n v="40497.599999999999"/>
    <n v="13499.199999999999"/>
    <n v="3"/>
    <n v="1"/>
    <n v="3"/>
    <x v="10"/>
    <x v="1"/>
  </r>
  <r>
    <n v="539"/>
    <x v="2"/>
    <x v="1"/>
    <x v="45"/>
    <x v="0"/>
    <s v="40 ft"/>
    <x v="0"/>
    <n v="1"/>
    <n v="39131.200000000004"/>
    <n v="13043.733333333335"/>
    <n v="1"/>
    <n v="1"/>
    <n v="3"/>
    <x v="11"/>
    <x v="1"/>
  </r>
  <r>
    <n v="540"/>
    <x v="2"/>
    <x v="1"/>
    <x v="46"/>
    <x v="0"/>
    <s v="40 ft"/>
    <x v="0"/>
    <n v="5"/>
    <n v="45510.6"/>
    <n v="6501.5142857142855"/>
    <n v="3"/>
    <n v="1"/>
    <n v="3"/>
    <x v="10"/>
    <x v="1"/>
  </r>
  <r>
    <n v="541"/>
    <x v="2"/>
    <x v="1"/>
    <x v="47"/>
    <x v="0"/>
    <s v="40 ft"/>
    <x v="0"/>
    <n v="2"/>
    <n v="43740.499999999993"/>
    <n v="7290.0833333333321"/>
    <n v="2"/>
    <n v="1"/>
    <n v="3"/>
    <x v="7"/>
    <x v="1"/>
  </r>
  <r>
    <n v="542"/>
    <x v="2"/>
    <x v="1"/>
    <x v="48"/>
    <x v="0"/>
    <s v="40 ft"/>
    <x v="0"/>
    <n v="3"/>
    <n v="41320"/>
    <n v="41320"/>
    <n v="2"/>
    <n v="1"/>
    <n v="3"/>
    <x v="7"/>
    <x v="1"/>
  </r>
  <r>
    <n v="543"/>
    <x v="2"/>
    <x v="1"/>
    <x v="49"/>
    <x v="0"/>
    <s v="40 ft"/>
    <x v="0"/>
    <n v="1"/>
    <n v="28848.6"/>
    <n v="1923.24"/>
    <n v="1"/>
    <n v="5"/>
    <n v="3"/>
    <x v="9"/>
    <x v="1"/>
  </r>
  <r>
    <n v="544"/>
    <x v="2"/>
    <x v="1"/>
    <x v="50"/>
    <x v="0"/>
    <s v="40 ft"/>
    <x v="0"/>
    <n v="5"/>
    <n v="32959.100000000006"/>
    <n v="8239.7750000000015"/>
    <n v="3"/>
    <n v="1"/>
    <n v="3"/>
    <x v="10"/>
    <x v="1"/>
  </r>
  <r>
    <n v="545"/>
    <x v="2"/>
    <x v="1"/>
    <x v="51"/>
    <x v="0"/>
    <s v="40 ft"/>
    <x v="0"/>
    <n v="5"/>
    <n v="37033.300000000003"/>
    <n v="4629.1625000000004"/>
    <n v="3"/>
    <n v="3"/>
    <n v="3"/>
    <x v="4"/>
    <x v="1"/>
  </r>
  <r>
    <n v="546"/>
    <x v="2"/>
    <x v="1"/>
    <x v="52"/>
    <x v="0"/>
    <s v="40 ft"/>
    <x v="0"/>
    <n v="4"/>
    <n v="34505.199999999997"/>
    <n v="34505.199999999997"/>
    <n v="3"/>
    <n v="1"/>
    <n v="3"/>
    <x v="10"/>
    <x v="1"/>
  </r>
  <r>
    <n v="547"/>
    <x v="2"/>
    <x v="1"/>
    <x v="246"/>
    <x v="0"/>
    <s v="40 ft"/>
    <x v="0"/>
    <n v="0"/>
    <n v="35069.199999999997"/>
    <n v="5009.8857142857141"/>
    <n v="1"/>
    <n v="2"/>
    <n v="3"/>
    <x v="12"/>
    <x v="1"/>
  </r>
  <r>
    <n v="548"/>
    <x v="2"/>
    <x v="1"/>
    <x v="53"/>
    <x v="0"/>
    <s v="40 ft"/>
    <x v="0"/>
    <n v="9"/>
    <n v="25693.1"/>
    <n v="12846.55"/>
    <n v="5"/>
    <n v="1"/>
    <n v="3"/>
    <x v="1"/>
    <x v="1"/>
  </r>
  <r>
    <n v="549"/>
    <x v="2"/>
    <x v="1"/>
    <x v="247"/>
    <x v="0"/>
    <s v="40 ft"/>
    <x v="0"/>
    <n v="3"/>
    <n v="42526.299999999996"/>
    <n v="7087.7166666666662"/>
    <n v="2"/>
    <n v="1"/>
    <n v="3"/>
    <x v="7"/>
    <x v="1"/>
  </r>
  <r>
    <n v="550"/>
    <x v="2"/>
    <x v="1"/>
    <x v="54"/>
    <x v="0"/>
    <s v="40 ft"/>
    <x v="0"/>
    <n v="4"/>
    <n v="35569.5"/>
    <n v="5081.3571428571431"/>
    <n v="3"/>
    <n v="2"/>
    <n v="3"/>
    <x v="9"/>
    <x v="1"/>
  </r>
  <r>
    <n v="551"/>
    <x v="2"/>
    <x v="1"/>
    <x v="55"/>
    <x v="0"/>
    <s v="40 ft"/>
    <x v="0"/>
    <n v="4"/>
    <n v="47201.299999999996"/>
    <n v="11800.324999999999"/>
    <n v="3"/>
    <n v="1"/>
    <n v="3"/>
    <x v="10"/>
    <x v="1"/>
  </r>
  <r>
    <n v="552"/>
    <x v="2"/>
    <x v="1"/>
    <x v="56"/>
    <x v="0"/>
    <s v="40 ft"/>
    <x v="0"/>
    <n v="2"/>
    <n v="39263.300000000003"/>
    <n v="7852.6600000000008"/>
    <n v="2"/>
    <n v="1"/>
    <n v="3"/>
    <x v="7"/>
    <x v="1"/>
  </r>
  <r>
    <n v="553"/>
    <x v="2"/>
    <x v="1"/>
    <x v="57"/>
    <x v="0"/>
    <s v="40 ft"/>
    <x v="0"/>
    <n v="2"/>
    <n v="44076.999999999993"/>
    <n v="44076.999999999993"/>
    <n v="2"/>
    <n v="1"/>
    <n v="3"/>
    <x v="7"/>
    <x v="1"/>
  </r>
  <r>
    <n v="554"/>
    <x v="2"/>
    <x v="1"/>
    <x v="58"/>
    <x v="0"/>
    <s v="40 ft"/>
    <x v="0"/>
    <n v="1"/>
    <n v="37030.1"/>
    <n v="12343.366666666667"/>
    <n v="1"/>
    <n v="1"/>
    <n v="3"/>
    <x v="11"/>
    <x v="1"/>
  </r>
  <r>
    <n v="555"/>
    <x v="2"/>
    <x v="1"/>
    <x v="59"/>
    <x v="0"/>
    <s v="40 ft"/>
    <x v="0"/>
    <n v="1"/>
    <n v="37473.1"/>
    <n v="9368.2749999999996"/>
    <n v="1"/>
    <n v="1"/>
    <n v="3"/>
    <x v="11"/>
    <x v="1"/>
  </r>
  <r>
    <n v="556"/>
    <x v="2"/>
    <x v="1"/>
    <x v="60"/>
    <x v="0"/>
    <s v="40 ft"/>
    <x v="0"/>
    <n v="3"/>
    <n v="31066.700000000004"/>
    <n v="3883.3375000000005"/>
    <n v="2"/>
    <n v="4"/>
    <n v="3"/>
    <x v="8"/>
    <x v="1"/>
  </r>
  <r>
    <n v="557"/>
    <x v="2"/>
    <x v="1"/>
    <x v="61"/>
    <x v="0"/>
    <s v="40 ft"/>
    <x v="0"/>
    <n v="5"/>
    <n v="22118.100000000002"/>
    <n v="2457.5666666666671"/>
    <n v="3"/>
    <n v="5"/>
    <n v="3"/>
    <x v="13"/>
    <x v="1"/>
  </r>
  <r>
    <n v="558"/>
    <x v="2"/>
    <x v="12"/>
    <x v="252"/>
    <x v="0"/>
    <s v="60 ft"/>
    <x v="0"/>
    <n v="6"/>
    <n v="26024.2"/>
    <n v="6506.05"/>
    <n v="4"/>
    <n v="1"/>
    <n v="1"/>
    <x v="3"/>
    <x v="1"/>
  </r>
  <r>
    <n v="559"/>
    <x v="2"/>
    <x v="12"/>
    <x v="253"/>
    <x v="0"/>
    <s v="60 ft"/>
    <x v="0"/>
    <n v="0"/>
    <n v="20230.8"/>
    <n v="20230.8"/>
    <n v="1"/>
    <n v="1"/>
    <n v="1"/>
    <x v="14"/>
    <x v="1"/>
  </r>
  <r>
    <n v="560"/>
    <x v="2"/>
    <x v="12"/>
    <x v="254"/>
    <x v="0"/>
    <s v="60 ft"/>
    <x v="0"/>
    <n v="3"/>
    <n v="15958.300000000001"/>
    <n v="3989.5750000000003"/>
    <n v="2"/>
    <n v="4"/>
    <n v="1"/>
    <x v="3"/>
    <x v="1"/>
  </r>
  <r>
    <n v="561"/>
    <x v="2"/>
    <x v="12"/>
    <x v="255"/>
    <x v="0"/>
    <s v="60 ft"/>
    <x v="0"/>
    <n v="4"/>
    <n v="24972.800000000003"/>
    <n v="8324.2666666666682"/>
    <n v="3"/>
    <n v="1"/>
    <n v="1"/>
    <x v="5"/>
    <x v="1"/>
  </r>
  <r>
    <n v="562"/>
    <x v="2"/>
    <x v="12"/>
    <x v="256"/>
    <x v="0"/>
    <s v="60 ft"/>
    <x v="0"/>
    <n v="0"/>
    <n v="20372.399999999994"/>
    <n v="10186.199999999997"/>
    <n v="1"/>
    <n v="1"/>
    <n v="1"/>
    <x v="14"/>
    <x v="1"/>
  </r>
  <r>
    <n v="563"/>
    <x v="2"/>
    <x v="12"/>
    <x v="257"/>
    <x v="0"/>
    <s v="60 ft"/>
    <x v="0"/>
    <n v="2"/>
    <n v="33479.400000000009"/>
    <n v="33479.400000000009"/>
    <n v="2"/>
    <n v="1"/>
    <n v="1"/>
    <x v="2"/>
    <x v="1"/>
  </r>
  <r>
    <n v="564"/>
    <x v="2"/>
    <x v="12"/>
    <x v="258"/>
    <x v="0"/>
    <s v="60 ft"/>
    <x v="0"/>
    <n v="0"/>
    <n v="26180.099999999995"/>
    <n v="5236.0199999999986"/>
    <n v="1"/>
    <n v="2"/>
    <n v="1"/>
    <x v="11"/>
    <x v="1"/>
  </r>
  <r>
    <n v="565"/>
    <x v="2"/>
    <x v="12"/>
    <x v="259"/>
    <x v="0"/>
    <s v="60 ft"/>
    <x v="0"/>
    <n v="2"/>
    <n v="18345.3"/>
    <n v="3057.5499999999997"/>
    <n v="2"/>
    <n v="4"/>
    <n v="1"/>
    <x v="3"/>
    <x v="1"/>
  </r>
  <r>
    <n v="566"/>
    <x v="2"/>
    <x v="12"/>
    <x v="260"/>
    <x v="0"/>
    <s v="60 ft"/>
    <x v="0"/>
    <n v="3"/>
    <n v="23438.199999999997"/>
    <n v="11719.099999999999"/>
    <n v="2"/>
    <n v="1"/>
    <n v="1"/>
    <x v="2"/>
    <x v="1"/>
  </r>
  <r>
    <n v="567"/>
    <x v="2"/>
    <x v="12"/>
    <x v="261"/>
    <x v="0"/>
    <s v="60 ft"/>
    <x v="0"/>
    <n v="1"/>
    <n v="26482.9"/>
    <n v="26482.9"/>
    <n v="1"/>
    <n v="1"/>
    <n v="1"/>
    <x v="14"/>
    <x v="1"/>
  </r>
  <r>
    <n v="568"/>
    <x v="2"/>
    <x v="12"/>
    <x v="262"/>
    <x v="0"/>
    <s v="60 ft"/>
    <x v="0"/>
    <n v="3"/>
    <n v="24095"/>
    <n v="24095"/>
    <n v="2"/>
    <n v="1"/>
    <n v="1"/>
    <x v="2"/>
    <x v="1"/>
  </r>
  <r>
    <n v="569"/>
    <x v="2"/>
    <x v="12"/>
    <x v="263"/>
    <x v="0"/>
    <s v="60 ft"/>
    <x v="0"/>
    <n v="6"/>
    <n v="25095.9"/>
    <n v="25095.9"/>
    <n v="4"/>
    <n v="1"/>
    <n v="1"/>
    <x v="3"/>
    <x v="1"/>
  </r>
  <r>
    <n v="570"/>
    <x v="2"/>
    <x v="12"/>
    <x v="264"/>
    <x v="0"/>
    <s v="60 ft"/>
    <x v="0"/>
    <n v="1"/>
    <n v="19727.800000000003"/>
    <n v="3945.5600000000004"/>
    <n v="1"/>
    <n v="4"/>
    <n v="1"/>
    <x v="5"/>
    <x v="1"/>
  </r>
  <r>
    <n v="571"/>
    <x v="2"/>
    <x v="11"/>
    <x v="265"/>
    <x v="0"/>
    <s v="40 ft"/>
    <x v="0"/>
    <n v="3"/>
    <n v="31380.9"/>
    <n v="15690.45"/>
    <n v="2"/>
    <n v="1"/>
    <n v="1"/>
    <x v="2"/>
    <x v="1"/>
  </r>
  <r>
    <n v="572"/>
    <x v="2"/>
    <x v="11"/>
    <x v="266"/>
    <x v="0"/>
    <s v="40 ft"/>
    <x v="0"/>
    <n v="4"/>
    <n v="45082.1"/>
    <n v="15027.366666666667"/>
    <n v="3"/>
    <n v="1"/>
    <n v="1"/>
    <x v="5"/>
    <x v="1"/>
  </r>
  <r>
    <n v="573"/>
    <x v="2"/>
    <x v="11"/>
    <x v="248"/>
    <x v="0"/>
    <s v="40 ft"/>
    <x v="0"/>
    <n v="1"/>
    <n v="44501.7"/>
    <n v="22250.85"/>
    <n v="1"/>
    <n v="1"/>
    <n v="1"/>
    <x v="14"/>
    <x v="1"/>
  </r>
  <r>
    <n v="574"/>
    <x v="2"/>
    <x v="11"/>
    <x v="249"/>
    <x v="0"/>
    <s v="40 ft"/>
    <x v="0"/>
    <n v="4"/>
    <n v="40582.200000000004"/>
    <n v="8116.4400000000005"/>
    <n v="3"/>
    <n v="1"/>
    <n v="1"/>
    <x v="5"/>
    <x v="1"/>
  </r>
  <r>
    <n v="575"/>
    <x v="2"/>
    <x v="11"/>
    <x v="250"/>
    <x v="0"/>
    <s v="40 ft"/>
    <x v="0"/>
    <n v="6"/>
    <n v="39298.80000000001"/>
    <n v="7859.760000000002"/>
    <n v="4"/>
    <n v="1"/>
    <n v="1"/>
    <x v="3"/>
    <x v="1"/>
  </r>
  <r>
    <n v="576"/>
    <x v="2"/>
    <x v="11"/>
    <x v="267"/>
    <x v="0"/>
    <s v="40 ft"/>
    <x v="0"/>
    <n v="2"/>
    <n v="41634.800000000003"/>
    <n v="13878.266666666668"/>
    <n v="2"/>
    <n v="1"/>
    <n v="1"/>
    <x v="2"/>
    <x v="1"/>
  </r>
  <r>
    <n v="577"/>
    <x v="2"/>
    <x v="11"/>
    <x v="268"/>
    <x v="0"/>
    <s v="40 ft"/>
    <x v="0"/>
    <n v="0"/>
    <n v="40887.600000000006"/>
    <n v="40887.600000000006"/>
    <n v="1"/>
    <n v="1"/>
    <n v="1"/>
    <x v="14"/>
    <x v="1"/>
  </r>
  <r>
    <n v="578"/>
    <x v="2"/>
    <x v="11"/>
    <x v="251"/>
    <x v="0"/>
    <s v="40 ft"/>
    <x v="0"/>
    <n v="4"/>
    <n v="35999.100000000006"/>
    <n v="11999.700000000003"/>
    <n v="3"/>
    <n v="1"/>
    <n v="1"/>
    <x v="5"/>
    <x v="1"/>
  </r>
  <r>
    <n v="579"/>
    <x v="2"/>
    <x v="2"/>
    <x v="63"/>
    <x v="0"/>
    <s v="40 ft"/>
    <x v="1"/>
    <n v="9"/>
    <n v="31727"/>
    <n v="2266.2142857142858"/>
    <n v="5"/>
    <n v="5"/>
    <n v="16"/>
    <x v="15"/>
    <x v="2"/>
  </r>
  <r>
    <n v="580"/>
    <x v="2"/>
    <x v="2"/>
    <x v="64"/>
    <x v="0"/>
    <s v="40 ft"/>
    <x v="1"/>
    <n v="14"/>
    <n v="34945"/>
    <n v="5824.166666666667"/>
    <n v="5"/>
    <n v="2"/>
    <n v="16"/>
    <x v="16"/>
    <x v="2"/>
  </r>
  <r>
    <n v="581"/>
    <x v="2"/>
    <x v="2"/>
    <x v="65"/>
    <x v="0"/>
    <s v="40 ft"/>
    <x v="1"/>
    <n v="8"/>
    <n v="32043"/>
    <n v="2670.25"/>
    <n v="5"/>
    <n v="5"/>
    <n v="16"/>
    <x v="15"/>
    <x v="2"/>
  </r>
  <r>
    <n v="582"/>
    <x v="2"/>
    <x v="2"/>
    <x v="66"/>
    <x v="0"/>
    <s v="40 ft"/>
    <x v="1"/>
    <n v="9"/>
    <n v="32638"/>
    <n v="6527.6"/>
    <n v="5"/>
    <n v="1"/>
    <n v="16"/>
    <x v="17"/>
    <x v="3"/>
  </r>
  <r>
    <n v="583"/>
    <x v="2"/>
    <x v="2"/>
    <x v="67"/>
    <x v="0"/>
    <s v="40 ft"/>
    <x v="1"/>
    <n v="12"/>
    <n v="34543"/>
    <n v="4317.875"/>
    <n v="5"/>
    <n v="3"/>
    <n v="16"/>
    <x v="18"/>
    <x v="2"/>
  </r>
  <r>
    <n v="584"/>
    <x v="2"/>
    <x v="2"/>
    <x v="68"/>
    <x v="1"/>
    <s v="40 ft"/>
    <x v="1"/>
    <n v="9"/>
    <n v="21761"/>
    <n v="5440.25"/>
    <n v="5"/>
    <n v="2"/>
    <n v="16"/>
    <x v="16"/>
    <x v="2"/>
  </r>
  <r>
    <n v="585"/>
    <x v="2"/>
    <x v="2"/>
    <x v="69"/>
    <x v="0"/>
    <s v="40 ft"/>
    <x v="1"/>
    <n v="6"/>
    <n v="33736"/>
    <n v="4217"/>
    <n v="4"/>
    <n v="3"/>
    <n v="16"/>
    <x v="19"/>
    <x v="3"/>
  </r>
  <r>
    <n v="586"/>
    <x v="2"/>
    <x v="2"/>
    <x v="70"/>
    <x v="0"/>
    <s v="40 ft"/>
    <x v="1"/>
    <n v="4"/>
    <n v="32982"/>
    <n v="3298.2"/>
    <n v="3"/>
    <n v="4"/>
    <n v="16"/>
    <x v="17"/>
    <x v="3"/>
  </r>
  <r>
    <n v="587"/>
    <x v="2"/>
    <x v="2"/>
    <x v="71"/>
    <x v="0"/>
    <s v="40 ft"/>
    <x v="1"/>
    <n v="8"/>
    <n v="28986"/>
    <n v="3220.6666666666665"/>
    <n v="5"/>
    <n v="4"/>
    <n v="16"/>
    <x v="20"/>
    <x v="2"/>
  </r>
  <r>
    <n v="588"/>
    <x v="2"/>
    <x v="2"/>
    <x v="72"/>
    <x v="0"/>
    <s v="40 ft"/>
    <x v="1"/>
    <n v="12"/>
    <n v="40427"/>
    <n v="6737.833333333333"/>
    <n v="5"/>
    <n v="1"/>
    <n v="16"/>
    <x v="17"/>
    <x v="3"/>
  </r>
  <r>
    <n v="589"/>
    <x v="2"/>
    <x v="2"/>
    <x v="73"/>
    <x v="0"/>
    <s v="40 ft"/>
    <x v="1"/>
    <n v="7"/>
    <n v="28716"/>
    <n v="1794.75"/>
    <n v="4"/>
    <n v="5"/>
    <n v="16"/>
    <x v="21"/>
    <x v="2"/>
  </r>
  <r>
    <n v="590"/>
    <x v="2"/>
    <x v="2"/>
    <x v="74"/>
    <x v="1"/>
    <s v="40 ft"/>
    <x v="1"/>
    <n v="12"/>
    <n v="24164"/>
    <n v="3452"/>
    <n v="5"/>
    <n v="4"/>
    <n v="16"/>
    <x v="20"/>
    <x v="2"/>
  </r>
  <r>
    <n v="591"/>
    <x v="2"/>
    <x v="2"/>
    <x v="75"/>
    <x v="1"/>
    <s v="40 ft"/>
    <x v="1"/>
    <n v="4"/>
    <n v="20593"/>
    <n v="2574.125"/>
    <n v="3"/>
    <n v="5"/>
    <n v="16"/>
    <x v="16"/>
    <x v="2"/>
  </r>
  <r>
    <n v="592"/>
    <x v="2"/>
    <x v="2"/>
    <x v="76"/>
    <x v="1"/>
    <s v="40 ft"/>
    <x v="1"/>
    <n v="3"/>
    <n v="18456"/>
    <n v="2050.6666666666665"/>
    <n v="2"/>
    <n v="5"/>
    <n v="16"/>
    <x v="22"/>
    <x v="3"/>
  </r>
  <r>
    <n v="593"/>
    <x v="2"/>
    <x v="2"/>
    <x v="77"/>
    <x v="1"/>
    <s v="40 ft"/>
    <x v="1"/>
    <n v="6"/>
    <n v="21233"/>
    <n v="2359.2222222222222"/>
    <n v="4"/>
    <n v="5"/>
    <n v="16"/>
    <x v="21"/>
    <x v="2"/>
  </r>
  <r>
    <n v="594"/>
    <x v="2"/>
    <x v="2"/>
    <x v="78"/>
    <x v="1"/>
    <s v="40 ft"/>
    <x v="1"/>
    <n v="5"/>
    <n v="18056"/>
    <n v="1388.9230769230769"/>
    <n v="3"/>
    <n v="5"/>
    <n v="16"/>
    <x v="16"/>
    <x v="2"/>
  </r>
  <r>
    <n v="595"/>
    <x v="2"/>
    <x v="2"/>
    <x v="79"/>
    <x v="1"/>
    <s v="40 ft"/>
    <x v="1"/>
    <n v="3"/>
    <n v="22907"/>
    <n v="4581.3999999999996"/>
    <n v="2"/>
    <n v="3"/>
    <n v="16"/>
    <x v="23"/>
    <x v="1"/>
  </r>
  <r>
    <n v="596"/>
    <x v="2"/>
    <x v="2"/>
    <x v="80"/>
    <x v="1"/>
    <s v="40 ft"/>
    <x v="1"/>
    <n v="4"/>
    <n v="19752"/>
    <n v="2469"/>
    <n v="3"/>
    <n v="5"/>
    <n v="16"/>
    <x v="16"/>
    <x v="2"/>
  </r>
  <r>
    <n v="597"/>
    <x v="2"/>
    <x v="3"/>
    <x v="81"/>
    <x v="0"/>
    <s v="40 ft"/>
    <x v="1"/>
    <n v="8"/>
    <n v="42033"/>
    <n v="2472.5294117647059"/>
    <n v="5"/>
    <n v="5"/>
    <n v="14"/>
    <x v="20"/>
    <x v="2"/>
  </r>
  <r>
    <n v="598"/>
    <x v="2"/>
    <x v="3"/>
    <x v="82"/>
    <x v="0"/>
    <s v="40 ft"/>
    <x v="1"/>
    <n v="3"/>
    <n v="42774"/>
    <n v="6110.5714285714284"/>
    <n v="2"/>
    <n v="1"/>
    <n v="14"/>
    <x v="13"/>
    <x v="1"/>
  </r>
  <r>
    <n v="599"/>
    <x v="2"/>
    <x v="3"/>
    <x v="83"/>
    <x v="0"/>
    <s v="40 ft"/>
    <x v="1"/>
    <n v="7"/>
    <n v="37200"/>
    <n v="6200"/>
    <n v="4"/>
    <n v="1"/>
    <n v="14"/>
    <x v="23"/>
    <x v="1"/>
  </r>
  <r>
    <n v="600"/>
    <x v="2"/>
    <x v="3"/>
    <x v="84"/>
    <x v="0"/>
    <s v="40 ft"/>
    <x v="1"/>
    <n v="9"/>
    <n v="38149"/>
    <n v="3814.9"/>
    <n v="5"/>
    <n v="4"/>
    <n v="14"/>
    <x v="18"/>
    <x v="2"/>
  </r>
  <r>
    <n v="601"/>
    <x v="2"/>
    <x v="3"/>
    <x v="85"/>
    <x v="0"/>
    <s v="40 ft"/>
    <x v="1"/>
    <n v="8"/>
    <n v="37325"/>
    <n v="2666.0714285714284"/>
    <n v="5"/>
    <n v="5"/>
    <n v="14"/>
    <x v="20"/>
    <x v="2"/>
  </r>
  <r>
    <n v="602"/>
    <x v="2"/>
    <x v="3"/>
    <x v="86"/>
    <x v="0"/>
    <s v="40 ft"/>
    <x v="1"/>
    <n v="9"/>
    <n v="36857"/>
    <n v="1755.0952380952381"/>
    <n v="5"/>
    <n v="5"/>
    <n v="14"/>
    <x v="20"/>
    <x v="2"/>
  </r>
  <r>
    <n v="603"/>
    <x v="2"/>
    <x v="3"/>
    <x v="87"/>
    <x v="0"/>
    <s v="40 ft"/>
    <x v="1"/>
    <n v="5"/>
    <n v="41761"/>
    <n v="4640.1111111111113"/>
    <n v="3"/>
    <n v="3"/>
    <n v="14"/>
    <x v="24"/>
    <x v="1"/>
  </r>
  <r>
    <n v="604"/>
    <x v="2"/>
    <x v="3"/>
    <x v="88"/>
    <x v="0"/>
    <s v="40 ft"/>
    <x v="1"/>
    <n v="9"/>
    <n v="35316"/>
    <n v="2522.5714285714284"/>
    <n v="5"/>
    <n v="5"/>
    <n v="14"/>
    <x v="20"/>
    <x v="2"/>
  </r>
  <r>
    <n v="605"/>
    <x v="2"/>
    <x v="3"/>
    <x v="89"/>
    <x v="0"/>
    <s v="40 ft"/>
    <x v="1"/>
    <n v="12"/>
    <n v="43808"/>
    <n v="7301.333333333333"/>
    <n v="5"/>
    <n v="1"/>
    <n v="14"/>
    <x v="25"/>
    <x v="3"/>
  </r>
  <r>
    <n v="606"/>
    <x v="2"/>
    <x v="3"/>
    <x v="90"/>
    <x v="0"/>
    <s v="40 ft"/>
    <x v="1"/>
    <n v="9"/>
    <n v="31671"/>
    <n v="2262.2142857142858"/>
    <n v="5"/>
    <n v="5"/>
    <n v="14"/>
    <x v="20"/>
    <x v="2"/>
  </r>
  <r>
    <n v="607"/>
    <x v="2"/>
    <x v="3"/>
    <x v="91"/>
    <x v="0"/>
    <s v="40 ft"/>
    <x v="1"/>
    <n v="8"/>
    <n v="32637"/>
    <n v="2510.5384615384614"/>
    <n v="5"/>
    <n v="5"/>
    <n v="14"/>
    <x v="20"/>
    <x v="2"/>
  </r>
  <r>
    <n v="608"/>
    <x v="2"/>
    <x v="3"/>
    <x v="92"/>
    <x v="0"/>
    <s v="40 ft"/>
    <x v="1"/>
    <n v="6"/>
    <n v="39849"/>
    <n v="5692.7142857142853"/>
    <n v="4"/>
    <n v="2"/>
    <n v="14"/>
    <x v="26"/>
    <x v="3"/>
  </r>
  <r>
    <n v="609"/>
    <x v="2"/>
    <x v="3"/>
    <x v="93"/>
    <x v="0"/>
    <s v="40 ft"/>
    <x v="1"/>
    <n v="5"/>
    <n v="32961"/>
    <n v="1938.8823529411766"/>
    <n v="3"/>
    <n v="5"/>
    <n v="14"/>
    <x v="17"/>
    <x v="3"/>
  </r>
  <r>
    <n v="610"/>
    <x v="2"/>
    <x v="3"/>
    <x v="94"/>
    <x v="0"/>
    <s v="40 ft"/>
    <x v="1"/>
    <n v="5"/>
    <n v="37948"/>
    <n v="7589.6"/>
    <n v="3"/>
    <n v="1"/>
    <n v="14"/>
    <x v="27"/>
    <x v="1"/>
  </r>
  <r>
    <n v="611"/>
    <x v="2"/>
    <x v="3"/>
    <x v="95"/>
    <x v="0"/>
    <s v="40 ft"/>
    <x v="1"/>
    <n v="9"/>
    <n v="39342"/>
    <n v="5620.2857142857147"/>
    <n v="5"/>
    <n v="2"/>
    <n v="14"/>
    <x v="17"/>
    <x v="3"/>
  </r>
  <r>
    <n v="612"/>
    <x v="2"/>
    <x v="3"/>
    <x v="96"/>
    <x v="0"/>
    <s v="40 ft"/>
    <x v="1"/>
    <n v="5"/>
    <n v="30437"/>
    <n v="4348.1428571428569"/>
    <n v="3"/>
    <n v="3"/>
    <n v="14"/>
    <x v="24"/>
    <x v="1"/>
  </r>
  <r>
    <n v="613"/>
    <x v="2"/>
    <x v="3"/>
    <x v="97"/>
    <x v="0"/>
    <s v="40 ft"/>
    <x v="1"/>
    <n v="6"/>
    <n v="34806"/>
    <n v="11602"/>
    <n v="4"/>
    <n v="1"/>
    <n v="14"/>
    <x v="23"/>
    <x v="1"/>
  </r>
  <r>
    <n v="614"/>
    <x v="2"/>
    <x v="3"/>
    <x v="98"/>
    <x v="0"/>
    <s v="40 ft"/>
    <x v="1"/>
    <n v="5"/>
    <n v="31802"/>
    <n v="7950.5"/>
    <n v="3"/>
    <n v="1"/>
    <n v="14"/>
    <x v="27"/>
    <x v="1"/>
  </r>
  <r>
    <n v="615"/>
    <x v="2"/>
    <x v="3"/>
    <x v="99"/>
    <x v="0"/>
    <s v="40 ft"/>
    <x v="1"/>
    <n v="0"/>
    <n v="27085"/>
    <n v="4514.166666666667"/>
    <n v="1"/>
    <n v="3"/>
    <n v="14"/>
    <x v="28"/>
    <x v="1"/>
  </r>
  <r>
    <n v="616"/>
    <x v="2"/>
    <x v="3"/>
    <x v="100"/>
    <x v="0"/>
    <s v="40 ft"/>
    <x v="1"/>
    <n v="6"/>
    <n v="43931"/>
    <n v="5491.375"/>
    <n v="4"/>
    <n v="2"/>
    <n v="14"/>
    <x v="26"/>
    <x v="3"/>
  </r>
  <r>
    <n v="617"/>
    <x v="2"/>
    <x v="3"/>
    <x v="101"/>
    <x v="0"/>
    <s v="40 ft"/>
    <x v="1"/>
    <n v="6"/>
    <n v="37654"/>
    <n v="7530.8"/>
    <n v="4"/>
    <n v="1"/>
    <n v="14"/>
    <x v="23"/>
    <x v="1"/>
  </r>
  <r>
    <n v="618"/>
    <x v="2"/>
    <x v="3"/>
    <x v="102"/>
    <x v="0"/>
    <s v="40 ft"/>
    <x v="1"/>
    <n v="13"/>
    <n v="36339"/>
    <n v="3303.5454545454545"/>
    <n v="5"/>
    <n v="4"/>
    <n v="14"/>
    <x v="18"/>
    <x v="2"/>
  </r>
  <r>
    <n v="619"/>
    <x v="2"/>
    <x v="3"/>
    <x v="103"/>
    <x v="0"/>
    <s v="40 ft"/>
    <x v="1"/>
    <n v="2"/>
    <n v="35575"/>
    <n v="5929.166666666667"/>
    <n v="2"/>
    <n v="2"/>
    <n v="14"/>
    <x v="29"/>
    <x v="1"/>
  </r>
  <r>
    <n v="620"/>
    <x v="2"/>
    <x v="3"/>
    <x v="104"/>
    <x v="0"/>
    <s v="40 ft"/>
    <x v="1"/>
    <n v="9"/>
    <n v="35167"/>
    <n v="5023.8571428571431"/>
    <n v="5"/>
    <n v="2"/>
    <n v="14"/>
    <x v="17"/>
    <x v="3"/>
  </r>
  <r>
    <n v="621"/>
    <x v="2"/>
    <x v="3"/>
    <x v="105"/>
    <x v="0"/>
    <s v="40 ft"/>
    <x v="1"/>
    <n v="2"/>
    <n v="21439"/>
    <n v="7146.333333333333"/>
    <n v="2"/>
    <n v="1"/>
    <n v="14"/>
    <x v="13"/>
    <x v="1"/>
  </r>
  <r>
    <n v="622"/>
    <x v="2"/>
    <x v="3"/>
    <x v="106"/>
    <x v="0"/>
    <s v="40 ft"/>
    <x v="1"/>
    <n v="6"/>
    <n v="33656"/>
    <n v="3365.6"/>
    <n v="4"/>
    <n v="4"/>
    <n v="14"/>
    <x v="19"/>
    <x v="3"/>
  </r>
  <r>
    <n v="623"/>
    <x v="2"/>
    <x v="3"/>
    <x v="107"/>
    <x v="0"/>
    <s v="40 ft"/>
    <x v="1"/>
    <n v="11"/>
    <n v="34821"/>
    <n v="6964.2"/>
    <n v="5"/>
    <n v="1"/>
    <n v="14"/>
    <x v="25"/>
    <x v="3"/>
  </r>
  <r>
    <n v="624"/>
    <x v="2"/>
    <x v="3"/>
    <x v="108"/>
    <x v="0"/>
    <s v="40 ft"/>
    <x v="1"/>
    <n v="8"/>
    <n v="34984"/>
    <n v="3498.4"/>
    <n v="5"/>
    <n v="4"/>
    <n v="14"/>
    <x v="18"/>
    <x v="2"/>
  </r>
  <r>
    <n v="625"/>
    <x v="2"/>
    <x v="3"/>
    <x v="109"/>
    <x v="0"/>
    <s v="40 ft"/>
    <x v="1"/>
    <n v="0"/>
    <n v="0"/>
    <n v="0"/>
    <n v="1"/>
    <n v="5"/>
    <n v="14"/>
    <x v="30"/>
    <x v="1"/>
  </r>
  <r>
    <n v="625"/>
    <x v="2"/>
    <x v="3"/>
    <x v="110"/>
    <x v="0"/>
    <s v="40 ft"/>
    <x v="1"/>
    <n v="4"/>
    <n v="38637"/>
    <n v="3863.7"/>
    <n v="3"/>
    <n v="4"/>
    <n v="14"/>
    <x v="25"/>
    <x v="3"/>
  </r>
  <r>
    <n v="627"/>
    <x v="2"/>
    <x v="3"/>
    <x v="111"/>
    <x v="0"/>
    <s v="40 ft"/>
    <x v="1"/>
    <n v="7"/>
    <n v="27995"/>
    <n v="3499.375"/>
    <n v="4"/>
    <n v="4"/>
    <n v="14"/>
    <x v="19"/>
    <x v="3"/>
  </r>
  <r>
    <n v="628"/>
    <x v="2"/>
    <x v="3"/>
    <x v="112"/>
    <x v="0"/>
    <s v="40 ft"/>
    <x v="1"/>
    <n v="7"/>
    <n v="40563"/>
    <n v="6760.5"/>
    <n v="4"/>
    <n v="1"/>
    <n v="14"/>
    <x v="23"/>
    <x v="1"/>
  </r>
  <r>
    <n v="629"/>
    <x v="2"/>
    <x v="3"/>
    <x v="113"/>
    <x v="0"/>
    <s v="40 ft"/>
    <x v="1"/>
    <n v="5"/>
    <n v="29321"/>
    <n v="5864.2"/>
    <n v="3"/>
    <n v="2"/>
    <n v="14"/>
    <x v="30"/>
    <x v="1"/>
  </r>
  <r>
    <n v="630"/>
    <x v="2"/>
    <x v="3"/>
    <x v="114"/>
    <x v="0"/>
    <s v="40 ft"/>
    <x v="1"/>
    <n v="7"/>
    <n v="41068"/>
    <n v="2737.8666666666668"/>
    <n v="4"/>
    <n v="5"/>
    <n v="14"/>
    <x v="31"/>
    <x v="2"/>
  </r>
  <r>
    <n v="631"/>
    <x v="2"/>
    <x v="3"/>
    <x v="115"/>
    <x v="0"/>
    <s v="40 ft"/>
    <x v="1"/>
    <n v="2"/>
    <n v="32132"/>
    <n v="8033"/>
    <n v="2"/>
    <n v="1"/>
    <n v="14"/>
    <x v="13"/>
    <x v="1"/>
  </r>
  <r>
    <n v="632"/>
    <x v="2"/>
    <x v="3"/>
    <x v="116"/>
    <x v="0"/>
    <s v="40 ft"/>
    <x v="1"/>
    <n v="6"/>
    <n v="30595"/>
    <n v="5099.166666666667"/>
    <n v="4"/>
    <n v="2"/>
    <n v="14"/>
    <x v="26"/>
    <x v="3"/>
  </r>
  <r>
    <n v="633"/>
    <x v="2"/>
    <x v="3"/>
    <x v="117"/>
    <x v="0"/>
    <s v="40 ft"/>
    <x v="1"/>
    <n v="8"/>
    <n v="30507"/>
    <n v="7626.75"/>
    <n v="5"/>
    <n v="1"/>
    <n v="14"/>
    <x v="25"/>
    <x v="3"/>
  </r>
  <r>
    <n v="634"/>
    <x v="2"/>
    <x v="3"/>
    <x v="118"/>
    <x v="0"/>
    <s v="40 ft"/>
    <x v="1"/>
    <n v="5"/>
    <n v="32152"/>
    <n v="10717.333333333334"/>
    <n v="3"/>
    <n v="1"/>
    <n v="14"/>
    <x v="27"/>
    <x v="1"/>
  </r>
  <r>
    <n v="635"/>
    <x v="2"/>
    <x v="3"/>
    <x v="119"/>
    <x v="0"/>
    <s v="40 ft"/>
    <x v="1"/>
    <n v="5"/>
    <n v="34995"/>
    <n v="5832.5"/>
    <n v="3"/>
    <n v="2"/>
    <n v="14"/>
    <x v="30"/>
    <x v="1"/>
  </r>
  <r>
    <n v="636"/>
    <x v="2"/>
    <x v="5"/>
    <x v="133"/>
    <x v="0"/>
    <s v="40 ft"/>
    <x v="2"/>
    <n v="7"/>
    <n v="42451"/>
    <n v="2234.2631578947367"/>
    <n v="4"/>
    <n v="5"/>
    <n v="12"/>
    <x v="19"/>
    <x v="3"/>
  </r>
  <r>
    <n v="637"/>
    <x v="2"/>
    <x v="5"/>
    <x v="134"/>
    <x v="0"/>
    <s v="40 ft"/>
    <x v="2"/>
    <n v="3"/>
    <n v="41336"/>
    <n v="2583.5"/>
    <n v="2"/>
    <n v="5"/>
    <n v="12"/>
    <x v="23"/>
    <x v="1"/>
  </r>
  <r>
    <n v="638"/>
    <x v="2"/>
    <x v="5"/>
    <x v="135"/>
    <x v="0"/>
    <s v="40 ft"/>
    <x v="2"/>
    <n v="9"/>
    <n v="44193"/>
    <n v="2325.9473684210525"/>
    <n v="5"/>
    <n v="5"/>
    <n v="12"/>
    <x v="18"/>
    <x v="2"/>
  </r>
  <r>
    <n v="639"/>
    <x v="2"/>
    <x v="5"/>
    <x v="136"/>
    <x v="0"/>
    <s v="40 ft"/>
    <x v="2"/>
    <n v="4"/>
    <n v="39597"/>
    <n v="2474.8125"/>
    <n v="3"/>
    <n v="5"/>
    <n v="12"/>
    <x v="25"/>
    <x v="3"/>
  </r>
  <r>
    <n v="640"/>
    <x v="2"/>
    <x v="5"/>
    <x v="137"/>
    <x v="0"/>
    <s v="40 ft"/>
    <x v="2"/>
    <n v="0"/>
    <n v="33979"/>
    <n v="2831.5833333333335"/>
    <n v="1"/>
    <n v="5"/>
    <n v="12"/>
    <x v="27"/>
    <x v="1"/>
  </r>
  <r>
    <n v="641"/>
    <x v="2"/>
    <x v="5"/>
    <x v="138"/>
    <x v="0"/>
    <s v="40 ft"/>
    <x v="2"/>
    <n v="8"/>
    <n v="41649"/>
    <n v="2082.4499999999998"/>
    <n v="5"/>
    <n v="5"/>
    <n v="12"/>
    <x v="18"/>
    <x v="2"/>
  </r>
  <r>
    <n v="642"/>
    <x v="2"/>
    <x v="5"/>
    <x v="139"/>
    <x v="0"/>
    <s v="40 ft"/>
    <x v="2"/>
    <n v="5"/>
    <n v="42174"/>
    <n v="2219.6842105263158"/>
    <n v="3"/>
    <n v="5"/>
    <n v="12"/>
    <x v="25"/>
    <x v="3"/>
  </r>
  <r>
    <n v="643"/>
    <x v="2"/>
    <x v="5"/>
    <x v="140"/>
    <x v="0"/>
    <s v="40 ft"/>
    <x v="2"/>
    <n v="9"/>
    <n v="36977"/>
    <n v="2311.0625"/>
    <n v="5"/>
    <n v="5"/>
    <n v="12"/>
    <x v="18"/>
    <x v="2"/>
  </r>
  <r>
    <n v="644"/>
    <x v="2"/>
    <x v="5"/>
    <x v="141"/>
    <x v="0"/>
    <s v="40 ft"/>
    <x v="2"/>
    <n v="13"/>
    <n v="42229"/>
    <n v="4692.1111111111113"/>
    <n v="5"/>
    <n v="3"/>
    <n v="12"/>
    <x v="17"/>
    <x v="3"/>
  </r>
  <r>
    <n v="645"/>
    <x v="2"/>
    <x v="5"/>
    <x v="142"/>
    <x v="0"/>
    <s v="40 ft"/>
    <x v="2"/>
    <n v="7"/>
    <n v="37971"/>
    <n v="1998.4736842105262"/>
    <n v="4"/>
    <n v="5"/>
    <n v="12"/>
    <x v="19"/>
    <x v="3"/>
  </r>
  <r>
    <n v="646"/>
    <x v="2"/>
    <x v="5"/>
    <x v="143"/>
    <x v="0"/>
    <s v="40 ft"/>
    <x v="2"/>
    <n v="6"/>
    <n v="40598"/>
    <n v="2537.375"/>
    <n v="4"/>
    <n v="5"/>
    <n v="12"/>
    <x v="19"/>
    <x v="3"/>
  </r>
  <r>
    <n v="647"/>
    <x v="2"/>
    <x v="5"/>
    <x v="144"/>
    <x v="0"/>
    <s v="40 ft"/>
    <x v="2"/>
    <n v="2"/>
    <n v="33293"/>
    <n v="899.81081081081084"/>
    <n v="2"/>
    <n v="5"/>
    <n v="12"/>
    <x v="23"/>
    <x v="1"/>
  </r>
  <r>
    <n v="648"/>
    <x v="2"/>
    <x v="5"/>
    <x v="145"/>
    <x v="0"/>
    <s v="40 ft"/>
    <x v="2"/>
    <n v="6"/>
    <n v="35030"/>
    <n v="1946.1111111111111"/>
    <n v="4"/>
    <n v="5"/>
    <n v="12"/>
    <x v="19"/>
    <x v="3"/>
  </r>
  <r>
    <n v="649"/>
    <x v="2"/>
    <x v="5"/>
    <x v="146"/>
    <x v="0"/>
    <s v="40 ft"/>
    <x v="2"/>
    <n v="1"/>
    <n v="42341"/>
    <n v="2646.3125"/>
    <n v="1"/>
    <n v="5"/>
    <n v="12"/>
    <x v="27"/>
    <x v="1"/>
  </r>
  <r>
    <n v="650"/>
    <x v="2"/>
    <x v="5"/>
    <x v="147"/>
    <x v="0"/>
    <s v="40 ft"/>
    <x v="2"/>
    <n v="2"/>
    <n v="38507"/>
    <n v="2750.5"/>
    <n v="2"/>
    <n v="5"/>
    <n v="12"/>
    <x v="23"/>
    <x v="1"/>
  </r>
  <r>
    <n v="651"/>
    <x v="2"/>
    <x v="5"/>
    <x v="148"/>
    <x v="0"/>
    <s v="40 ft"/>
    <x v="2"/>
    <n v="8"/>
    <n v="39630"/>
    <n v="2830.7142857142858"/>
    <n v="5"/>
    <n v="5"/>
    <n v="12"/>
    <x v="18"/>
    <x v="2"/>
  </r>
  <r>
    <n v="652"/>
    <x v="2"/>
    <x v="5"/>
    <x v="149"/>
    <x v="0"/>
    <s v="40 ft"/>
    <x v="2"/>
    <n v="4"/>
    <n v="39336"/>
    <n v="2622.4"/>
    <n v="3"/>
    <n v="5"/>
    <n v="12"/>
    <x v="25"/>
    <x v="3"/>
  </r>
  <r>
    <n v="653"/>
    <x v="2"/>
    <x v="5"/>
    <x v="150"/>
    <x v="0"/>
    <s v="40 ft"/>
    <x v="2"/>
    <n v="7"/>
    <n v="35089"/>
    <n v="2924.0833333333335"/>
    <n v="4"/>
    <n v="5"/>
    <n v="12"/>
    <x v="19"/>
    <x v="3"/>
  </r>
  <r>
    <n v="654"/>
    <x v="2"/>
    <x v="5"/>
    <x v="151"/>
    <x v="0"/>
    <s v="40 ft"/>
    <x v="2"/>
    <n v="7"/>
    <n v="40906"/>
    <n v="2152.9473684210525"/>
    <n v="4"/>
    <n v="5"/>
    <n v="12"/>
    <x v="19"/>
    <x v="3"/>
  </r>
  <r>
    <n v="655"/>
    <x v="2"/>
    <x v="5"/>
    <x v="152"/>
    <x v="0"/>
    <s v="40 ft"/>
    <x v="2"/>
    <n v="2"/>
    <n v="33500"/>
    <n v="3045.4545454545455"/>
    <n v="2"/>
    <n v="4"/>
    <n v="12"/>
    <x v="32"/>
    <x v="1"/>
  </r>
  <r>
    <n v="656"/>
    <x v="2"/>
    <x v="5"/>
    <x v="153"/>
    <x v="0"/>
    <s v="40 ft"/>
    <x v="2"/>
    <n v="4"/>
    <n v="34224"/>
    <n v="1711.2"/>
    <n v="3"/>
    <n v="5"/>
    <n v="12"/>
    <x v="25"/>
    <x v="3"/>
  </r>
  <r>
    <n v="657"/>
    <x v="2"/>
    <x v="5"/>
    <x v="154"/>
    <x v="0"/>
    <s v="40 ft"/>
    <x v="2"/>
    <n v="10"/>
    <n v="32400"/>
    <n v="2314.2857142857142"/>
    <n v="5"/>
    <n v="5"/>
    <n v="12"/>
    <x v="18"/>
    <x v="2"/>
  </r>
  <r>
    <n v="658"/>
    <x v="2"/>
    <x v="5"/>
    <x v="155"/>
    <x v="0"/>
    <s v="40 ft"/>
    <x v="2"/>
    <n v="3"/>
    <n v="35584"/>
    <n v="2541.7142857142858"/>
    <n v="2"/>
    <n v="5"/>
    <n v="12"/>
    <x v="23"/>
    <x v="1"/>
  </r>
  <r>
    <n v="659"/>
    <x v="2"/>
    <x v="5"/>
    <x v="156"/>
    <x v="0"/>
    <s v="40 ft"/>
    <x v="2"/>
    <n v="8"/>
    <n v="44796"/>
    <n v="2635.0588235294117"/>
    <n v="5"/>
    <n v="5"/>
    <n v="12"/>
    <x v="18"/>
    <x v="2"/>
  </r>
  <r>
    <n v="660"/>
    <x v="2"/>
    <x v="5"/>
    <x v="157"/>
    <x v="0"/>
    <s v="40 ft"/>
    <x v="2"/>
    <n v="5"/>
    <n v="35405"/>
    <n v="1475.2083333333333"/>
    <n v="3"/>
    <n v="5"/>
    <n v="12"/>
    <x v="25"/>
    <x v="3"/>
  </r>
  <r>
    <n v="661"/>
    <x v="2"/>
    <x v="5"/>
    <x v="158"/>
    <x v="0"/>
    <s v="40 ft"/>
    <x v="2"/>
    <n v="9"/>
    <n v="31633"/>
    <n v="1977.0625"/>
    <n v="5"/>
    <n v="5"/>
    <n v="12"/>
    <x v="18"/>
    <x v="2"/>
  </r>
  <r>
    <n v="662"/>
    <x v="2"/>
    <x v="5"/>
    <x v="159"/>
    <x v="0"/>
    <s v="40 ft"/>
    <x v="2"/>
    <n v="7"/>
    <n v="40283"/>
    <n v="2120.1578947368421"/>
    <n v="4"/>
    <n v="5"/>
    <n v="12"/>
    <x v="19"/>
    <x v="3"/>
  </r>
  <r>
    <n v="663"/>
    <x v="2"/>
    <x v="6"/>
    <x v="160"/>
    <x v="0"/>
    <s v="40 ft"/>
    <x v="2"/>
    <n v="5"/>
    <n v="43826"/>
    <n v="2921.7333333333331"/>
    <n v="3"/>
    <n v="5"/>
    <n v="11"/>
    <x v="26"/>
    <x v="3"/>
  </r>
  <r>
    <n v="664"/>
    <x v="2"/>
    <x v="6"/>
    <x v="161"/>
    <x v="0"/>
    <s v="40 ft"/>
    <x v="2"/>
    <n v="6"/>
    <n v="47297"/>
    <n v="2956.0625"/>
    <n v="4"/>
    <n v="5"/>
    <n v="11"/>
    <x v="17"/>
    <x v="3"/>
  </r>
  <r>
    <n v="665"/>
    <x v="2"/>
    <x v="6"/>
    <x v="162"/>
    <x v="0"/>
    <s v="40 ft"/>
    <x v="2"/>
    <n v="9"/>
    <n v="36528"/>
    <n v="1739.4285714285713"/>
    <n v="5"/>
    <n v="5"/>
    <n v="11"/>
    <x v="31"/>
    <x v="2"/>
  </r>
  <r>
    <n v="666"/>
    <x v="2"/>
    <x v="6"/>
    <x v="163"/>
    <x v="0"/>
    <s v="40 ft"/>
    <x v="2"/>
    <n v="7"/>
    <n v="37425"/>
    <n v="2878.8461538461538"/>
    <n v="4"/>
    <n v="5"/>
    <n v="11"/>
    <x v="17"/>
    <x v="3"/>
  </r>
  <r>
    <n v="667"/>
    <x v="2"/>
    <x v="6"/>
    <x v="164"/>
    <x v="0"/>
    <s v="40 ft"/>
    <x v="2"/>
    <n v="6"/>
    <n v="46586"/>
    <n v="2451.8947368421054"/>
    <n v="4"/>
    <n v="5"/>
    <n v="11"/>
    <x v="17"/>
    <x v="3"/>
  </r>
  <r>
    <n v="668"/>
    <x v="2"/>
    <x v="6"/>
    <x v="165"/>
    <x v="0"/>
    <s v="40 ft"/>
    <x v="2"/>
    <n v="7"/>
    <n v="37091"/>
    <n v="3090.9166666666665"/>
    <n v="4"/>
    <n v="4"/>
    <n v="11"/>
    <x v="25"/>
    <x v="3"/>
  </r>
  <r>
    <n v="669"/>
    <x v="2"/>
    <x v="6"/>
    <x v="166"/>
    <x v="0"/>
    <s v="40 ft"/>
    <x v="2"/>
    <n v="2"/>
    <n v="51767"/>
    <n v="4706.090909090909"/>
    <n v="2"/>
    <n v="3"/>
    <n v="11"/>
    <x v="28"/>
    <x v="1"/>
  </r>
  <r>
    <n v="670"/>
    <x v="2"/>
    <x v="6"/>
    <x v="167"/>
    <x v="0"/>
    <s v="40 ft"/>
    <x v="2"/>
    <n v="3"/>
    <n v="35993"/>
    <n v="2399.5333333333333"/>
    <n v="2"/>
    <n v="5"/>
    <n v="11"/>
    <x v="30"/>
    <x v="1"/>
  </r>
  <r>
    <n v="671"/>
    <x v="2"/>
    <x v="6"/>
    <x v="168"/>
    <x v="0"/>
    <s v="40 ft"/>
    <x v="2"/>
    <n v="1"/>
    <n v="33414"/>
    <n v="16707"/>
    <n v="1"/>
    <n v="1"/>
    <n v="11"/>
    <x v="9"/>
    <x v="1"/>
  </r>
  <r>
    <n v="672"/>
    <x v="2"/>
    <x v="6"/>
    <x v="169"/>
    <x v="0"/>
    <s v="40 ft"/>
    <x v="2"/>
    <n v="6"/>
    <n v="37439"/>
    <n v="3743.9"/>
    <n v="4"/>
    <n v="4"/>
    <n v="11"/>
    <x v="25"/>
    <x v="3"/>
  </r>
  <r>
    <n v="673"/>
    <x v="2"/>
    <x v="6"/>
    <x v="170"/>
    <x v="0"/>
    <s v="40 ft"/>
    <x v="2"/>
    <n v="6"/>
    <n v="44840"/>
    <n v="4484"/>
    <n v="4"/>
    <n v="3"/>
    <n v="11"/>
    <x v="24"/>
    <x v="1"/>
  </r>
  <r>
    <n v="674"/>
    <x v="2"/>
    <x v="6"/>
    <x v="171"/>
    <x v="0"/>
    <s v="40 ft"/>
    <x v="2"/>
    <n v="0"/>
    <n v="34999"/>
    <n v="1842.0526315789473"/>
    <n v="1"/>
    <n v="5"/>
    <n v="11"/>
    <x v="29"/>
    <x v="1"/>
  </r>
  <r>
    <n v="675"/>
    <x v="2"/>
    <x v="6"/>
    <x v="172"/>
    <x v="0"/>
    <s v="40 ft"/>
    <x v="2"/>
    <n v="5"/>
    <n v="45955"/>
    <n v="4177.727272727273"/>
    <n v="3"/>
    <n v="3"/>
    <n v="11"/>
    <x v="32"/>
    <x v="1"/>
  </r>
  <r>
    <n v="676"/>
    <x v="2"/>
    <x v="6"/>
    <x v="173"/>
    <x v="0"/>
    <s v="40 ft"/>
    <x v="2"/>
    <n v="8"/>
    <n v="45111"/>
    <n v="2255.5500000000002"/>
    <n v="5"/>
    <n v="5"/>
    <n v="11"/>
    <x v="31"/>
    <x v="2"/>
  </r>
  <r>
    <n v="677"/>
    <x v="2"/>
    <x v="6"/>
    <x v="174"/>
    <x v="0"/>
    <s v="40 ft"/>
    <x v="2"/>
    <n v="3"/>
    <n v="32038"/>
    <n v="2288.4285714285716"/>
    <n v="2"/>
    <n v="5"/>
    <n v="11"/>
    <x v="30"/>
    <x v="1"/>
  </r>
  <r>
    <n v="678"/>
    <x v="2"/>
    <x v="6"/>
    <x v="175"/>
    <x v="0"/>
    <s v="40 ft"/>
    <x v="2"/>
    <n v="5"/>
    <n v="42088"/>
    <n v="2630.5"/>
    <n v="3"/>
    <n v="5"/>
    <n v="11"/>
    <x v="26"/>
    <x v="3"/>
  </r>
  <r>
    <n v="679"/>
    <x v="2"/>
    <x v="6"/>
    <x v="176"/>
    <x v="0"/>
    <s v="40 ft"/>
    <x v="2"/>
    <n v="4"/>
    <n v="45155"/>
    <n v="3473.4615384615386"/>
    <n v="3"/>
    <n v="4"/>
    <n v="11"/>
    <x v="23"/>
    <x v="1"/>
  </r>
  <r>
    <n v="680"/>
    <x v="2"/>
    <x v="6"/>
    <x v="177"/>
    <x v="0"/>
    <s v="40 ft"/>
    <x v="2"/>
    <n v="2"/>
    <n v="41995"/>
    <n v="4199.5"/>
    <n v="2"/>
    <n v="3"/>
    <n v="11"/>
    <x v="28"/>
    <x v="1"/>
  </r>
  <r>
    <n v="681"/>
    <x v="2"/>
    <x v="6"/>
    <x v="178"/>
    <x v="0"/>
    <s v="40 ft"/>
    <x v="2"/>
    <n v="7"/>
    <n v="33912"/>
    <n v="2119.5"/>
    <n v="4"/>
    <n v="5"/>
    <n v="11"/>
    <x v="17"/>
    <x v="3"/>
  </r>
  <r>
    <n v="682"/>
    <x v="2"/>
    <x v="6"/>
    <x v="179"/>
    <x v="0"/>
    <s v="40 ft"/>
    <x v="2"/>
    <n v="6"/>
    <n v="39656"/>
    <n v="3304.6666666666665"/>
    <n v="4"/>
    <n v="4"/>
    <n v="11"/>
    <x v="25"/>
    <x v="3"/>
  </r>
  <r>
    <n v="683"/>
    <x v="2"/>
    <x v="6"/>
    <x v="180"/>
    <x v="0"/>
    <s v="40 ft"/>
    <x v="2"/>
    <n v="4"/>
    <n v="14594"/>
    <n v="1824.25"/>
    <n v="3"/>
    <n v="5"/>
    <n v="11"/>
    <x v="26"/>
    <x v="3"/>
  </r>
  <r>
    <n v="684"/>
    <x v="2"/>
    <x v="6"/>
    <x v="181"/>
    <x v="0"/>
    <s v="40 ft"/>
    <x v="2"/>
    <n v="7"/>
    <n v="45304"/>
    <n v="5033.7777777777774"/>
    <n v="4"/>
    <n v="2"/>
    <n v="11"/>
    <x v="30"/>
    <x v="1"/>
  </r>
  <r>
    <n v="685"/>
    <x v="2"/>
    <x v="7"/>
    <x v="182"/>
    <x v="0"/>
    <s v="40 ft"/>
    <x v="2"/>
    <n v="3"/>
    <n v="39016"/>
    <n v="3251.3333333333335"/>
    <n v="2"/>
    <n v="4"/>
    <n v="9"/>
    <x v="28"/>
    <x v="1"/>
  </r>
  <r>
    <n v="686"/>
    <x v="2"/>
    <x v="7"/>
    <x v="183"/>
    <x v="0"/>
    <s v="40 ft"/>
    <x v="2"/>
    <n v="16"/>
    <n v="31957"/>
    <n v="3550.7777777777778"/>
    <n v="5"/>
    <n v="4"/>
    <n v="9"/>
    <x v="22"/>
    <x v="3"/>
  </r>
  <r>
    <n v="687"/>
    <x v="2"/>
    <x v="7"/>
    <x v="184"/>
    <x v="0"/>
    <s v="40 ft"/>
    <x v="2"/>
    <n v="6"/>
    <n v="44762"/>
    <n v="3443.2307692307691"/>
    <n v="4"/>
    <n v="4"/>
    <n v="9"/>
    <x v="24"/>
    <x v="1"/>
  </r>
  <r>
    <n v="688"/>
    <x v="2"/>
    <x v="7"/>
    <x v="185"/>
    <x v="0"/>
    <s v="40 ft"/>
    <x v="2"/>
    <n v="1"/>
    <n v="18126"/>
    <n v="3625.2"/>
    <n v="1"/>
    <n v="4"/>
    <n v="9"/>
    <x v="1"/>
    <x v="1"/>
  </r>
  <r>
    <n v="689"/>
    <x v="2"/>
    <x v="7"/>
    <x v="186"/>
    <x v="0"/>
    <s v="40 ft"/>
    <x v="2"/>
    <n v="6"/>
    <n v="37577"/>
    <n v="4175.2222222222226"/>
    <n v="4"/>
    <n v="3"/>
    <n v="9"/>
    <x v="30"/>
    <x v="1"/>
  </r>
  <r>
    <n v="690"/>
    <x v="2"/>
    <x v="7"/>
    <x v="187"/>
    <x v="0"/>
    <s v="40 ft"/>
    <x v="2"/>
    <n v="4"/>
    <n v="39665"/>
    <n v="2479.0625"/>
    <n v="3"/>
    <n v="5"/>
    <n v="9"/>
    <x v="23"/>
    <x v="1"/>
  </r>
  <r>
    <n v="691"/>
    <x v="2"/>
    <x v="7"/>
    <x v="188"/>
    <x v="0"/>
    <s v="40 ft"/>
    <x v="2"/>
    <n v="1"/>
    <n v="29915"/>
    <n v="4273.5714285714284"/>
    <n v="1"/>
    <n v="3"/>
    <n v="9"/>
    <x v="4"/>
    <x v="1"/>
  </r>
  <r>
    <n v="692"/>
    <x v="2"/>
    <x v="7"/>
    <x v="189"/>
    <x v="0"/>
    <s v="40 ft"/>
    <x v="2"/>
    <n v="6"/>
    <n v="39830"/>
    <n v="3983"/>
    <n v="4"/>
    <n v="4"/>
    <n v="9"/>
    <x v="24"/>
    <x v="1"/>
  </r>
  <r>
    <n v="693"/>
    <x v="2"/>
    <x v="7"/>
    <x v="190"/>
    <x v="0"/>
    <s v="40 ft"/>
    <x v="2"/>
    <n v="0"/>
    <n v="13092"/>
    <n v="1309.2"/>
    <n v="1"/>
    <n v="5"/>
    <n v="9"/>
    <x v="13"/>
    <x v="1"/>
  </r>
  <r>
    <n v="694"/>
    <x v="2"/>
    <x v="7"/>
    <x v="191"/>
    <x v="0"/>
    <s v="40 ft"/>
    <x v="2"/>
    <n v="6"/>
    <n v="29947"/>
    <n v="1996.4666666666667"/>
    <n v="4"/>
    <n v="5"/>
    <n v="9"/>
    <x v="25"/>
    <x v="3"/>
  </r>
  <r>
    <n v="695"/>
    <x v="2"/>
    <x v="7"/>
    <x v="192"/>
    <x v="0"/>
    <s v="40 ft"/>
    <x v="2"/>
    <n v="4"/>
    <n v="41744"/>
    <n v="2609"/>
    <n v="3"/>
    <n v="5"/>
    <n v="9"/>
    <x v="23"/>
    <x v="1"/>
  </r>
  <r>
    <n v="696"/>
    <x v="2"/>
    <x v="7"/>
    <x v="193"/>
    <x v="0"/>
    <s v="40 ft"/>
    <x v="2"/>
    <n v="1"/>
    <n v="32845"/>
    <n v="4692.1428571428569"/>
    <n v="1"/>
    <n v="3"/>
    <n v="9"/>
    <x v="4"/>
    <x v="1"/>
  </r>
  <r>
    <n v="697"/>
    <x v="2"/>
    <x v="7"/>
    <x v="194"/>
    <x v="0"/>
    <s v="40 ft"/>
    <x v="2"/>
    <n v="4"/>
    <n v="29779"/>
    <n v="1353.590909090909"/>
    <n v="3"/>
    <n v="5"/>
    <n v="9"/>
    <x v="23"/>
    <x v="1"/>
  </r>
  <r>
    <n v="698"/>
    <x v="2"/>
    <x v="7"/>
    <x v="195"/>
    <x v="0"/>
    <s v="40 ft"/>
    <x v="2"/>
    <n v="9"/>
    <n v="24908"/>
    <n v="2767.5555555555557"/>
    <n v="5"/>
    <n v="5"/>
    <n v="9"/>
    <x v="19"/>
    <x v="3"/>
  </r>
  <r>
    <n v="699"/>
    <x v="2"/>
    <x v="7"/>
    <x v="196"/>
    <x v="0"/>
    <s v="40 ft"/>
    <x v="2"/>
    <n v="4"/>
    <n v="25382"/>
    <n v="1813"/>
    <n v="3"/>
    <n v="5"/>
    <n v="9"/>
    <x v="23"/>
    <x v="1"/>
  </r>
  <r>
    <n v="700"/>
    <x v="2"/>
    <x v="8"/>
    <x v="197"/>
    <x v="0"/>
    <s v="40 ft"/>
    <x v="2"/>
    <n v="0"/>
    <n v="28825.7"/>
    <n v="2882.57"/>
    <n v="1"/>
    <n v="5"/>
    <n v="7"/>
    <x v="1"/>
    <x v="1"/>
  </r>
  <r>
    <n v="701"/>
    <x v="2"/>
    <x v="8"/>
    <x v="198"/>
    <x v="0"/>
    <s v="40 ft"/>
    <x v="2"/>
    <n v="3"/>
    <n v="23209.599999999999"/>
    <n v="2901.2"/>
    <n v="2"/>
    <n v="5"/>
    <n v="7"/>
    <x v="28"/>
    <x v="1"/>
  </r>
  <r>
    <n v="702"/>
    <x v="2"/>
    <x v="8"/>
    <x v="199"/>
    <x v="0"/>
    <s v="40 ft"/>
    <x v="2"/>
    <n v="4"/>
    <n v="31732.399999999998"/>
    <n v="2644.3666666666663"/>
    <n v="3"/>
    <n v="5"/>
    <n v="7"/>
    <x v="32"/>
    <x v="1"/>
  </r>
  <r>
    <n v="703"/>
    <x v="2"/>
    <x v="8"/>
    <x v="200"/>
    <x v="0"/>
    <s v="40 ft"/>
    <x v="2"/>
    <n v="1"/>
    <n v="34069"/>
    <n v="2620.6923076923076"/>
    <n v="1"/>
    <n v="5"/>
    <n v="7"/>
    <x v="1"/>
    <x v="1"/>
  </r>
  <r>
    <n v="704"/>
    <x v="2"/>
    <x v="8"/>
    <x v="201"/>
    <x v="0"/>
    <s v="40 ft"/>
    <x v="2"/>
    <n v="9"/>
    <n v="30558.199999999997"/>
    <n v="2182.7285714285713"/>
    <n v="5"/>
    <n v="5"/>
    <n v="7"/>
    <x v="22"/>
    <x v="3"/>
  </r>
  <r>
    <n v="705"/>
    <x v="2"/>
    <x v="8"/>
    <x v="202"/>
    <x v="0"/>
    <s v="40 ft"/>
    <x v="2"/>
    <n v="5"/>
    <n v="27880.300000000003"/>
    <n v="1742.5187500000002"/>
    <n v="3"/>
    <n v="5"/>
    <n v="7"/>
    <x v="32"/>
    <x v="1"/>
  </r>
  <r>
    <n v="706"/>
    <x v="2"/>
    <x v="8"/>
    <x v="203"/>
    <x v="0"/>
    <s v="40 ft"/>
    <x v="2"/>
    <n v="2"/>
    <n v="34798"/>
    <n v="8699.5"/>
    <n v="2"/>
    <n v="1"/>
    <n v="7"/>
    <x v="3"/>
    <x v="1"/>
  </r>
  <r>
    <n v="707"/>
    <x v="2"/>
    <x v="8"/>
    <x v="204"/>
    <x v="0"/>
    <s v="40 ft"/>
    <x v="2"/>
    <n v="3"/>
    <n v="29715.399999999998"/>
    <n v="4952.5666666666666"/>
    <n v="2"/>
    <n v="3"/>
    <n v="7"/>
    <x v="33"/>
    <x v="1"/>
  </r>
  <r>
    <n v="708"/>
    <x v="2"/>
    <x v="8"/>
    <x v="205"/>
    <x v="0"/>
    <s v="40 ft"/>
    <x v="2"/>
    <n v="4"/>
    <n v="24555.800000000007"/>
    <n v="3069.4750000000008"/>
    <n v="3"/>
    <n v="4"/>
    <n v="7"/>
    <x v="29"/>
    <x v="1"/>
  </r>
  <r>
    <n v="709"/>
    <x v="2"/>
    <x v="8"/>
    <x v="206"/>
    <x v="0"/>
    <s v="40 ft"/>
    <x v="2"/>
    <n v="3"/>
    <n v="23650.699999999997"/>
    <n v="1478.1687499999998"/>
    <n v="2"/>
    <n v="5"/>
    <n v="7"/>
    <x v="28"/>
    <x v="1"/>
  </r>
  <r>
    <n v="710"/>
    <x v="2"/>
    <x v="8"/>
    <x v="207"/>
    <x v="0"/>
    <s v="40 ft"/>
    <x v="2"/>
    <n v="3"/>
    <n v="28573.9"/>
    <n v="3571.7375000000002"/>
    <n v="2"/>
    <n v="4"/>
    <n v="7"/>
    <x v="6"/>
    <x v="1"/>
  </r>
  <r>
    <n v="711"/>
    <x v="2"/>
    <x v="8"/>
    <x v="208"/>
    <x v="0"/>
    <s v="40 ft"/>
    <x v="2"/>
    <n v="4"/>
    <n v="24402.799999999999"/>
    <n v="4067.1333333333332"/>
    <n v="3"/>
    <n v="3"/>
    <n v="7"/>
    <x v="13"/>
    <x v="1"/>
  </r>
  <r>
    <n v="712"/>
    <x v="2"/>
    <x v="8"/>
    <x v="209"/>
    <x v="0"/>
    <s v="40 ft"/>
    <x v="2"/>
    <n v="5"/>
    <n v="22168.1"/>
    <n v="3694.6833333333329"/>
    <n v="3"/>
    <n v="4"/>
    <n v="7"/>
    <x v="29"/>
    <x v="1"/>
  </r>
  <r>
    <n v="713"/>
    <x v="2"/>
    <x v="8"/>
    <x v="210"/>
    <x v="0"/>
    <s v="40 ft"/>
    <x v="2"/>
    <n v="7"/>
    <n v="15459.9"/>
    <n v="5153.3"/>
    <n v="4"/>
    <n v="2"/>
    <n v="7"/>
    <x v="28"/>
    <x v="1"/>
  </r>
  <r>
    <n v="714"/>
    <x v="2"/>
    <x v="8"/>
    <x v="211"/>
    <x v="0"/>
    <s v="40 ft"/>
    <x v="2"/>
    <n v="1"/>
    <n v="26985.699999999997"/>
    <n v="3855.0999999999995"/>
    <n v="1"/>
    <n v="4"/>
    <n v="7"/>
    <x v="4"/>
    <x v="1"/>
  </r>
  <r>
    <n v="715"/>
    <x v="2"/>
    <x v="8"/>
    <x v="212"/>
    <x v="0"/>
    <s v="40 ft"/>
    <x v="2"/>
    <n v="4"/>
    <n v="28295.499999999993"/>
    <n v="4042.2142857142849"/>
    <n v="3"/>
    <n v="3"/>
    <n v="7"/>
    <x v="13"/>
    <x v="1"/>
  </r>
  <r>
    <n v="716"/>
    <x v="2"/>
    <x v="8"/>
    <x v="213"/>
    <x v="0"/>
    <s v="40 ft"/>
    <x v="2"/>
    <n v="6"/>
    <n v="22287.399999999998"/>
    <n v="2026.1272727272726"/>
    <n v="4"/>
    <n v="5"/>
    <n v="7"/>
    <x v="24"/>
    <x v="1"/>
  </r>
  <r>
    <n v="717"/>
    <x v="2"/>
    <x v="8"/>
    <x v="214"/>
    <x v="0"/>
    <s v="40 ft"/>
    <x v="2"/>
    <n v="2"/>
    <n v="23620.700000000004"/>
    <n v="3936.7833333333342"/>
    <n v="2"/>
    <n v="4"/>
    <n v="7"/>
    <x v="6"/>
    <x v="1"/>
  </r>
  <r>
    <n v="718"/>
    <x v="2"/>
    <x v="8"/>
    <x v="215"/>
    <x v="0"/>
    <s v="40 ft"/>
    <x v="2"/>
    <n v="1"/>
    <n v="21039.9"/>
    <n v="2103.9900000000002"/>
    <n v="1"/>
    <n v="5"/>
    <n v="7"/>
    <x v="1"/>
    <x v="1"/>
  </r>
  <r>
    <n v="719"/>
    <x v="2"/>
    <x v="8"/>
    <x v="216"/>
    <x v="0"/>
    <s v="40 ft"/>
    <x v="2"/>
    <n v="2"/>
    <n v="23772.799999999996"/>
    <n v="2641.4222222222215"/>
    <n v="2"/>
    <n v="5"/>
    <n v="7"/>
    <x v="28"/>
    <x v="1"/>
  </r>
  <r>
    <n v="720"/>
    <x v="2"/>
    <x v="8"/>
    <x v="217"/>
    <x v="0"/>
    <s v="40 ft"/>
    <x v="2"/>
    <n v="2"/>
    <n v="12585.9"/>
    <n v="12585.9"/>
    <n v="2"/>
    <n v="1"/>
    <n v="7"/>
    <x v="3"/>
    <x v="1"/>
  </r>
  <r>
    <n v="721"/>
    <x v="2"/>
    <x v="8"/>
    <x v="218"/>
    <x v="0"/>
    <s v="40 ft"/>
    <x v="2"/>
    <n v="5"/>
    <n v="23033.3"/>
    <n v="3838.8833333333332"/>
    <n v="3"/>
    <n v="4"/>
    <n v="7"/>
    <x v="29"/>
    <x v="1"/>
  </r>
  <r>
    <n v="722"/>
    <x v="2"/>
    <x v="8"/>
    <x v="219"/>
    <x v="0"/>
    <s v="40 ft"/>
    <x v="2"/>
    <n v="7"/>
    <n v="17461.8"/>
    <n v="1746.1799999999998"/>
    <n v="4"/>
    <n v="5"/>
    <n v="7"/>
    <x v="24"/>
    <x v="1"/>
  </r>
  <r>
    <n v="723"/>
    <x v="2"/>
    <x v="8"/>
    <x v="220"/>
    <x v="0"/>
    <s v="40 ft"/>
    <x v="2"/>
    <n v="1"/>
    <n v="19518.800000000003"/>
    <n v="9759.4000000000015"/>
    <n v="1"/>
    <n v="1"/>
    <n v="7"/>
    <x v="5"/>
    <x v="1"/>
  </r>
  <r>
    <n v="724"/>
    <x v="2"/>
    <x v="8"/>
    <x v="221"/>
    <x v="0"/>
    <s v="40 ft"/>
    <x v="2"/>
    <n v="5"/>
    <n v="22637.4"/>
    <n v="5659.35"/>
    <n v="3"/>
    <n v="2"/>
    <n v="7"/>
    <x v="1"/>
    <x v="1"/>
  </r>
  <r>
    <n v="725"/>
    <x v="2"/>
    <x v="9"/>
    <x v="222"/>
    <x v="1"/>
    <s v="40 ft"/>
    <x v="1"/>
    <n v="0"/>
    <n v="8865"/>
    <n v="1773"/>
    <n v="1"/>
    <n v="5"/>
    <n v="19"/>
    <x v="22"/>
    <x v="3"/>
  </r>
  <r>
    <n v="726"/>
    <x v="2"/>
    <x v="9"/>
    <x v="223"/>
    <x v="1"/>
    <s v="40 ft"/>
    <x v="1"/>
    <n v="4"/>
    <n v="9752"/>
    <n v="3250.6666666666665"/>
    <n v="3"/>
    <n v="4"/>
    <n v="19"/>
    <x v="31"/>
    <x v="2"/>
  </r>
  <r>
    <n v="727"/>
    <x v="2"/>
    <x v="9"/>
    <x v="224"/>
    <x v="1"/>
    <s v="40 ft"/>
    <x v="1"/>
    <n v="4"/>
    <n v="8833"/>
    <n v="1472.1666666666667"/>
    <n v="3"/>
    <n v="5"/>
    <n v="19"/>
    <x v="21"/>
    <x v="2"/>
  </r>
  <r>
    <n v="728"/>
    <x v="2"/>
    <x v="9"/>
    <x v="225"/>
    <x v="1"/>
    <s v="40 ft"/>
    <x v="1"/>
    <n v="3"/>
    <n v="4497"/>
    <n v="4497"/>
    <n v="2"/>
    <n v="3"/>
    <n v="19"/>
    <x v="25"/>
    <x v="3"/>
  </r>
  <r>
    <n v="729"/>
    <x v="2"/>
    <x v="9"/>
    <x v="227"/>
    <x v="1"/>
    <s v="40 ft"/>
    <x v="1"/>
    <n v="2"/>
    <n v="10618"/>
    <n v="2123.6"/>
    <n v="2"/>
    <n v="5"/>
    <n v="19"/>
    <x v="16"/>
    <x v="2"/>
  </r>
  <r>
    <n v="730"/>
    <x v="2"/>
    <x v="10"/>
    <x v="232"/>
    <x v="1"/>
    <s v="40 ft"/>
    <x v="1"/>
    <n v="3"/>
    <n v="8682.7999999999993"/>
    <n v="8682.7999999999993"/>
    <n v="2"/>
    <n v="1"/>
    <n v="18"/>
    <x v="32"/>
    <x v="1"/>
  </r>
  <r>
    <n v="731"/>
    <x v="2"/>
    <x v="10"/>
    <x v="233"/>
    <x v="1"/>
    <s v="40 ft"/>
    <x v="1"/>
    <n v="1"/>
    <n v="11651"/>
    <n v="2912.75"/>
    <n v="1"/>
    <n v="5"/>
    <n v="18"/>
    <x v="25"/>
    <x v="3"/>
  </r>
  <r>
    <n v="732"/>
    <x v="2"/>
    <x v="10"/>
    <x v="234"/>
    <x v="1"/>
    <s v="40 ft"/>
    <x v="1"/>
    <n v="4"/>
    <n v="12068"/>
    <n v="12068"/>
    <n v="3"/>
    <n v="1"/>
    <n v="18"/>
    <x v="24"/>
    <x v="1"/>
  </r>
  <r>
    <n v="733"/>
    <x v="2"/>
    <x v="10"/>
    <x v="235"/>
    <x v="1"/>
    <s v="40 ft"/>
    <x v="1"/>
    <n v="2"/>
    <n v="19657"/>
    <n v="6552.333333333333"/>
    <n v="2"/>
    <n v="1"/>
    <n v="18"/>
    <x v="32"/>
    <x v="1"/>
  </r>
  <r>
    <n v="734"/>
    <x v="2"/>
    <x v="10"/>
    <x v="236"/>
    <x v="1"/>
    <s v="40 ft"/>
    <x v="1"/>
    <n v="1"/>
    <n v="10822"/>
    <n v="3607.3333333333335"/>
    <n v="1"/>
    <n v="4"/>
    <n v="18"/>
    <x v="24"/>
    <x v="1"/>
  </r>
  <r>
    <n v="735"/>
    <x v="2"/>
    <x v="10"/>
    <x v="237"/>
    <x v="1"/>
    <s v="40 ft"/>
    <x v="1"/>
    <n v="4"/>
    <n v="13826"/>
    <n v="2765.2"/>
    <n v="3"/>
    <n v="5"/>
    <n v="18"/>
    <x v="18"/>
    <x v="2"/>
  </r>
  <r>
    <n v="736"/>
    <x v="2"/>
    <x v="10"/>
    <x v="239"/>
    <x v="1"/>
    <s v="40 ft"/>
    <x v="1"/>
    <n v="4"/>
    <n v="11345"/>
    <n v="3781.6666666666665"/>
    <n v="3"/>
    <n v="4"/>
    <n v="18"/>
    <x v="16"/>
    <x v="2"/>
  </r>
  <r>
    <n v="737"/>
    <x v="2"/>
    <x v="10"/>
    <x v="241"/>
    <x v="1"/>
    <s v="40 ft"/>
    <x v="1"/>
    <n v="7"/>
    <n v="10772"/>
    <n v="2693"/>
    <n v="4"/>
    <n v="5"/>
    <n v="18"/>
    <x v="34"/>
    <x v="2"/>
  </r>
  <r>
    <n v="738"/>
    <x v="2"/>
    <x v="10"/>
    <x v="242"/>
    <x v="1"/>
    <s v="40 ft"/>
    <x v="1"/>
    <n v="2"/>
    <n v="11084"/>
    <n v="11084"/>
    <n v="2"/>
    <n v="1"/>
    <n v="18"/>
    <x v="32"/>
    <x v="1"/>
  </r>
  <r>
    <n v="739"/>
    <x v="2"/>
    <x v="10"/>
    <x v="243"/>
    <x v="1"/>
    <s v="40 ft"/>
    <x v="1"/>
    <n v="2"/>
    <n v="7265"/>
    <n v="2421.6666666666665"/>
    <n v="2"/>
    <n v="5"/>
    <n v="18"/>
    <x v="19"/>
    <x v="3"/>
  </r>
  <r>
    <n v="740"/>
    <x v="2"/>
    <x v="10"/>
    <x v="244"/>
    <x v="1"/>
    <s v="40 ft"/>
    <x v="1"/>
    <n v="3"/>
    <n v="9650"/>
    <n v="9650"/>
    <n v="2"/>
    <n v="1"/>
    <n v="18"/>
    <x v="32"/>
    <x v="1"/>
  </r>
  <r>
    <n v="741"/>
    <x v="2"/>
    <x v="10"/>
    <x v="245"/>
    <x v="1"/>
    <s v="40 ft"/>
    <x v="1"/>
    <n v="0"/>
    <n v="10196"/>
    <n v="2039.2"/>
    <n v="1"/>
    <n v="5"/>
    <n v="18"/>
    <x v="2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YoY by EGI">
  <location ref="A39:F72" firstHeaderRow="0" firstDataRow="1" firstDataCol="1" rowPageCount="1" colPageCount="1"/>
  <pivotFields count="9">
    <pivotField allDrilled="1" showAll="0" dataSourceSort="1" defaultAttributeDrillState="1">
      <items count="14">
        <item s="1" x="0"/>
        <item s="1" x="1"/>
        <item s="1" x="2"/>
        <item s="1" x="3"/>
        <item s="1" x="4"/>
        <item s="1" x="5"/>
        <item s="1" x="6"/>
        <item s="1" x="7"/>
        <item s="1" x="8"/>
        <item s="1" x="9"/>
        <item s="1" x="10"/>
        <item s="1" x="11"/>
        <item x="12"/>
        <item t="default"/>
      </items>
    </pivotField>
    <pivotField axis="axisRow" allDrilled="1" showAll="0" defaultAttributeDrillState="1">
      <items count="14">
        <item x="11"/>
        <item x="12"/>
        <item x="2"/>
        <item x="3"/>
        <item x="4"/>
        <item x="5"/>
        <item x="6"/>
        <item x="7"/>
        <item x="8"/>
        <item x="0"/>
        <item x="1"/>
        <item x="9"/>
        <item x="10"/>
        <item t="default"/>
      </items>
    </pivotField>
    <pivotField axis="axisRow" allDrilled="1" showAll="0" dataSourceSort="1" defaultAttributeDrillState="1">
      <items count="4">
        <item x="0"/>
        <item x="1"/>
        <item x="2"/>
        <item t="default"/>
      </items>
    </pivotField>
    <pivotField dataField="1" showAll="0"/>
    <pivotField dataField="1" showAll="0"/>
    <pivotField dataField="1" showAll="0"/>
    <pivotField dataField="1" showAll="0"/>
    <pivotField dataField="1" showAll="0"/>
    <pivotField axis="axisPage" allDrilled="1" showAll="0" dataSourceSort="1" defaultAttributeDrillState="1">
      <items count="1">
        <item t="default"/>
      </items>
    </pivotField>
  </pivotFields>
  <rowFields count="2">
    <field x="2"/>
    <field x="1"/>
  </rowFields>
  <rowItems count="33">
    <i>
      <x/>
    </i>
    <i r="1">
      <x v="2"/>
    </i>
    <i r="1">
      <x v="3"/>
    </i>
    <i r="1">
      <x v="4"/>
    </i>
    <i r="1">
      <x v="5"/>
    </i>
    <i r="1">
      <x v="6"/>
    </i>
    <i r="1">
      <x v="7"/>
    </i>
    <i r="1">
      <x v="8"/>
    </i>
    <i r="1">
      <x v="9"/>
    </i>
    <i r="1">
      <x v="10"/>
    </i>
    <i>
      <x v="1"/>
    </i>
    <i r="1">
      <x v="2"/>
    </i>
    <i r="1">
      <x v="3"/>
    </i>
    <i r="1">
      <x v="4"/>
    </i>
    <i r="1">
      <x v="5"/>
    </i>
    <i r="1">
      <x v="6"/>
    </i>
    <i r="1">
      <x v="7"/>
    </i>
    <i r="1">
      <x v="8"/>
    </i>
    <i r="1">
      <x v="9"/>
    </i>
    <i r="1">
      <x v="10"/>
    </i>
    <i r="1">
      <x v="11"/>
    </i>
    <i>
      <x v="2"/>
    </i>
    <i r="1">
      <x v="2"/>
    </i>
    <i r="1">
      <x v="3"/>
    </i>
    <i r="1">
      <x v="5"/>
    </i>
    <i r="1">
      <x v="6"/>
    </i>
    <i r="1">
      <x v="7"/>
    </i>
    <i r="1">
      <x v="8"/>
    </i>
    <i r="1">
      <x v="9"/>
    </i>
    <i r="1">
      <x v="10"/>
    </i>
    <i r="1">
      <x v="11"/>
    </i>
    <i r="1">
      <x v="12"/>
    </i>
    <i t="grand">
      <x/>
    </i>
  </rowItems>
  <colFields count="1">
    <field x="-2"/>
  </colFields>
  <colItems count="5">
    <i>
      <x/>
    </i>
    <i i="1">
      <x v="1"/>
    </i>
    <i i="2">
      <x v="2"/>
    </i>
    <i i="3">
      <x v="3"/>
    </i>
    <i i="4">
      <x v="4"/>
    </i>
  </colItems>
  <pageFields count="1">
    <pageField fld="8" hier="10" name="[Table1].[Status].&amp;[Active]" cap="Active"/>
  </pageFields>
  <dataFields count="5">
    <dataField name="Bus" fld="3" subtotal="count" baseField="2" baseItem="0"/>
    <dataField name="Total" fld="4" baseField="1" baseItem="0" numFmtId="3"/>
    <dataField name="Min" fld="5" subtotal="min" baseField="2" baseItem="0"/>
    <dataField name="Max" fld="6" subtotal="max" baseField="2" baseItem="0"/>
    <dataField name="Avg" fld="7" subtotal="average" baseField="2" baseItem="0" numFmtId="1"/>
  </dataFields>
  <formats count="2">
    <format dxfId="62">
      <pivotArea dataOnly="0" labelOnly="1" outline="0" fieldPosition="0">
        <references count="1">
          <reference field="4294967294" count="5">
            <x v="0"/>
            <x v="1"/>
            <x v="2"/>
            <x v="3"/>
            <x v="4"/>
          </reference>
        </references>
      </pivotArea>
    </format>
    <format dxfId="61">
      <pivotArea outline="0" fieldPosition="0">
        <references count="1">
          <reference field="4294967294" count="1">
            <x v="1"/>
          </reference>
        </references>
      </pivotArea>
    </format>
  </formats>
  <conditionalFormats count="3">
    <conditionalFormat priority="3">
      <pivotAreas count="3">
        <pivotArea type="data" collapsedLevelsAreSubtotals="1" fieldPosition="0">
          <references count="3">
            <reference field="4294967294" count="1" selected="0">
              <x v="1"/>
            </reference>
            <reference field="1" count="11">
              <x v="0"/>
              <x v="1"/>
              <x v="2"/>
              <x v="3"/>
              <x v="4"/>
              <x v="5"/>
              <x v="6"/>
              <x v="7"/>
              <x v="8"/>
              <x v="9"/>
              <x v="10"/>
            </reference>
            <reference field="2" count="1" selected="0">
              <x v="0"/>
            </reference>
          </references>
        </pivotArea>
        <pivotArea type="data" collapsedLevelsAreSubtotals="1" fieldPosition="0">
          <references count="3">
            <reference field="4294967294" count="1" selected="0">
              <x v="1"/>
            </reference>
            <reference field="1" count="12">
              <x v="0"/>
              <x v="1"/>
              <x v="2"/>
              <x v="3"/>
              <x v="4"/>
              <x v="5"/>
              <x v="6"/>
              <x v="7"/>
              <x v="8"/>
              <x v="9"/>
              <x v="10"/>
              <x v="11"/>
            </reference>
            <reference field="2" count="1" selected="0">
              <x v="1"/>
            </reference>
          </references>
        </pivotArea>
        <pivotArea type="data" collapsedLevelsAreSubtotals="1" fieldPosition="0">
          <references count="3">
            <reference field="4294967294" count="1" selected="0">
              <x v="1"/>
            </reference>
            <reference field="1" count="12">
              <x v="0"/>
              <x v="1"/>
              <x v="2"/>
              <x v="3"/>
              <x v="5"/>
              <x v="6"/>
              <x v="7"/>
              <x v="8"/>
              <x v="9"/>
              <x v="10"/>
              <x v="11"/>
              <x v="12"/>
            </reference>
            <reference field="2" count="1" selected="0">
              <x v="2"/>
            </reference>
          </references>
        </pivotArea>
      </pivotAreas>
    </conditionalFormat>
    <conditionalFormat priority="2">
      <pivotAreas count="3">
        <pivotArea type="data" collapsedLevelsAreSubtotals="1" fieldPosition="0">
          <references count="3">
            <reference field="4294967294" count="1" selected="0">
              <x v="3"/>
            </reference>
            <reference field="1" count="11">
              <x v="0"/>
              <x v="1"/>
              <x v="2"/>
              <x v="3"/>
              <x v="4"/>
              <x v="5"/>
              <x v="6"/>
              <x v="7"/>
              <x v="8"/>
              <x v="9"/>
              <x v="10"/>
            </reference>
            <reference field="2" count="1" selected="0">
              <x v="0"/>
            </reference>
          </references>
        </pivotArea>
        <pivotArea type="data" collapsedLevelsAreSubtotals="1" fieldPosition="0">
          <references count="3">
            <reference field="4294967294" count="1" selected="0">
              <x v="3"/>
            </reference>
            <reference field="1" count="12">
              <x v="0"/>
              <x v="1"/>
              <x v="2"/>
              <x v="3"/>
              <x v="4"/>
              <x v="5"/>
              <x v="6"/>
              <x v="7"/>
              <x v="8"/>
              <x v="9"/>
              <x v="10"/>
              <x v="11"/>
            </reference>
            <reference field="2" count="1" selected="0">
              <x v="1"/>
            </reference>
          </references>
        </pivotArea>
        <pivotArea type="data" collapsedLevelsAreSubtotals="1" fieldPosition="0">
          <references count="3">
            <reference field="4294967294" count="1" selected="0">
              <x v="3"/>
            </reference>
            <reference field="1" count="12">
              <x v="0"/>
              <x v="1"/>
              <x v="2"/>
              <x v="3"/>
              <x v="5"/>
              <x v="6"/>
              <x v="7"/>
              <x v="8"/>
              <x v="9"/>
              <x v="10"/>
              <x v="11"/>
              <x v="12"/>
            </reference>
            <reference field="2" count="1" selected="0">
              <x v="2"/>
            </reference>
          </references>
        </pivotArea>
      </pivotAreas>
    </conditionalFormat>
    <conditionalFormat priority="1">
      <pivotAreas count="3">
        <pivotArea type="data" collapsedLevelsAreSubtotals="1" fieldPosition="0">
          <references count="3">
            <reference field="4294967294" count="1" selected="0">
              <x v="4"/>
            </reference>
            <reference field="1" count="11">
              <x v="0"/>
              <x v="1"/>
              <x v="2"/>
              <x v="3"/>
              <x v="4"/>
              <x v="5"/>
              <x v="6"/>
              <x v="7"/>
              <x v="8"/>
              <x v="9"/>
              <x v="10"/>
            </reference>
            <reference field="2" count="1" selected="0">
              <x v="0"/>
            </reference>
          </references>
        </pivotArea>
        <pivotArea type="data" collapsedLevelsAreSubtotals="1" fieldPosition="0">
          <references count="3">
            <reference field="4294967294" count="1" selected="0">
              <x v="4"/>
            </reference>
            <reference field="1" count="12">
              <x v="0"/>
              <x v="1"/>
              <x v="2"/>
              <x v="3"/>
              <x v="4"/>
              <x v="5"/>
              <x v="6"/>
              <x v="7"/>
              <x v="8"/>
              <x v="9"/>
              <x v="10"/>
              <x v="11"/>
            </reference>
            <reference field="2" count="1" selected="0">
              <x v="1"/>
            </reference>
          </references>
        </pivotArea>
        <pivotArea type="data" collapsedLevelsAreSubtotals="1" fieldPosition="0">
          <references count="3">
            <reference field="4294967294" count="1" selected="0">
              <x v="4"/>
            </reference>
            <reference field="1" count="12">
              <x v="0"/>
              <x v="1"/>
              <x v="2"/>
              <x v="3"/>
              <x v="5"/>
              <x v="6"/>
              <x v="7"/>
              <x v="8"/>
              <x v="9"/>
              <x v="10"/>
              <x v="11"/>
              <x v="12"/>
            </reference>
            <reference field="2" count="1" selected="0">
              <x v="2"/>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7"/>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2.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FY16 Stats">
  <location ref="A3:G18" firstHeaderRow="0" firstDataRow="1" firstDataCol="1" rowPageCount="1" colPageCount="1"/>
  <pivotFields count="11">
    <pivotField allDrilled="1" showAll="0" dataSourceSort="1" defaultAttributeDrillState="1">
      <items count="14">
        <item s="1" x="0"/>
        <item s="1" x="1"/>
        <item s="1" x="2"/>
        <item s="1" x="3"/>
        <item s="1" x="4"/>
        <item s="1" x="5"/>
        <item s="1" x="6"/>
        <item s="1" x="7"/>
        <item s="1" x="8"/>
        <item s="1" x="9"/>
        <item s="1" x="10"/>
        <item s="1" x="11"/>
        <item x="12"/>
        <item t="default"/>
      </items>
    </pivotField>
    <pivotField axis="axisRow" allDrilled="1" showAll="0" dataSourceSort="1" defaultAttributeDrillState="1">
      <items count="2">
        <item s="1" x="0"/>
        <item t="default"/>
      </items>
    </pivotField>
    <pivotField axis="axisRow" allDrilled="1" showAll="0" defaultAttributeDrillState="1">
      <items count="13">
        <item s="1" x="0"/>
        <item s="1" x="1"/>
        <item s="1" x="2"/>
        <item s="1" x="3"/>
        <item s="1" x="10"/>
        <item s="1" x="11"/>
        <item s="1" x="4"/>
        <item s="1" x="5"/>
        <item s="1" x="6"/>
        <item s="1" x="7"/>
        <item s="1" x="8"/>
        <item s="1" x="9"/>
        <item t="default"/>
      </items>
    </pivotField>
    <pivotField axis="axisRow" allDrilled="1" showAll="0" defaultAttributeDrillState="1">
      <items count="4">
        <item x="1"/>
        <item x="2"/>
        <item x="0"/>
        <item t="default"/>
      </items>
    </pivotField>
    <pivotField dataField="1" showAll="0"/>
    <pivotField dataField="1" showAll="0"/>
    <pivotField dataField="1" showAll="0"/>
    <pivotField dataField="1" showAll="0"/>
    <pivotField dataField="1" showAll="0"/>
    <pivotField dataField="1" showAll="0"/>
    <pivotField axis="axisPage" allDrilled="1" showAll="0" dataSourceSort="1" defaultAttributeDrillState="1">
      <items count="1">
        <item t="default"/>
      </items>
    </pivotField>
  </pivotFields>
  <rowFields count="3">
    <field x="1"/>
    <field x="3"/>
    <field x="2"/>
  </rowFields>
  <rowItems count="15">
    <i>
      <x/>
    </i>
    <i r="1">
      <x/>
    </i>
    <i r="2">
      <x v="6"/>
    </i>
    <i r="2">
      <x v="7"/>
    </i>
    <i r="1">
      <x v="1"/>
    </i>
    <i r="2">
      <x v="8"/>
    </i>
    <i r="2">
      <x v="9"/>
    </i>
    <i r="2">
      <x v="10"/>
    </i>
    <i r="2">
      <x v="11"/>
    </i>
    <i r="1">
      <x v="2"/>
    </i>
    <i r="2">
      <x/>
    </i>
    <i r="2">
      <x v="1"/>
    </i>
    <i r="2">
      <x v="2"/>
    </i>
    <i r="2">
      <x v="3"/>
    </i>
    <i t="grand">
      <x/>
    </i>
  </rowItems>
  <colFields count="1">
    <field x="-2"/>
  </colFields>
  <colItems count="6">
    <i>
      <x/>
    </i>
    <i i="1">
      <x v="1"/>
    </i>
    <i i="2">
      <x v="2"/>
    </i>
    <i i="3">
      <x v="3"/>
    </i>
    <i i="4">
      <x v="4"/>
    </i>
    <i i="5">
      <x v="5"/>
    </i>
  </colItems>
  <pageFields count="1">
    <pageField fld="10" hier="10" name="[Table1].[Status].&amp;[Active]" cap="Active"/>
  </pageFields>
  <dataFields count="6">
    <dataField name="Miles" fld="4" baseField="1" baseItem="0" numFmtId="3"/>
    <dataField name="Bus" fld="5" subtotal="count" baseField="1" baseItem="0"/>
    <dataField name="WO" fld="6" baseField="1" baseItem="0" numFmtId="3"/>
    <dataField name="Min" fld="7" subtotal="min" baseField="1" baseItem="0"/>
    <dataField name="Max" fld="8" subtotal="max" baseField="1" baseItem="0"/>
    <dataField name="Avg" fld="9" subtotal="average" baseField="2" baseItem="0" numFmtId="1"/>
  </dataFields>
  <formats count="3">
    <format dxfId="65">
      <pivotArea dataOnly="0" labelOnly="1" outline="0" fieldPosition="0">
        <references count="1">
          <reference field="4294967294" count="6">
            <x v="0"/>
            <x v="1"/>
            <x v="2"/>
            <x v="3"/>
            <x v="4"/>
            <x v="5"/>
          </reference>
        </references>
      </pivotArea>
    </format>
    <format dxfId="64">
      <pivotArea outline="0" fieldPosition="0">
        <references count="1">
          <reference field="4294967294" count="1">
            <x v="5"/>
          </reference>
        </references>
      </pivotArea>
    </format>
    <format dxfId="63">
      <pivotArea outline="0" fieldPosition="0">
        <references count="1">
          <reference field="4294967294" count="1">
            <x v="2"/>
          </reference>
        </references>
      </pivotArea>
    </format>
  </formats>
  <conditionalFormats count="4">
    <conditionalFormat priority="10">
      <pivotAreas count="3">
        <pivotArea type="data" collapsedLevelsAreSubtotals="1" fieldPosition="0">
          <references count="4">
            <reference field="4294967294" count="1" selected="0">
              <x v="0"/>
            </reference>
            <reference field="1" count="1" selected="0">
              <x v="0"/>
            </reference>
            <reference field="2" count="4">
              <x v="4"/>
              <x v="5"/>
              <x v="6"/>
              <x v="7"/>
            </reference>
            <reference field="3" count="1" selected="0">
              <x v="0"/>
            </reference>
          </references>
        </pivotArea>
        <pivotArea type="data" collapsedLevelsAreSubtotals="1" fieldPosition="0">
          <references count="4">
            <reference field="4294967294" count="1" selected="0">
              <x v="0"/>
            </reference>
            <reference field="1" count="1" selected="0">
              <x v="0"/>
            </reference>
            <reference field="2" count="4">
              <x v="8"/>
              <x v="9"/>
              <x v="10"/>
              <x v="11"/>
            </reference>
            <reference field="3" count="1" selected="0">
              <x v="1"/>
            </reference>
          </references>
        </pivotArea>
        <pivotArea type="data" collapsedLevelsAreSubtotals="1" fieldPosition="0">
          <references count="4">
            <reference field="4294967294" count="1" selected="0">
              <x v="0"/>
            </reference>
            <reference field="1" count="1" selected="0">
              <x v="0"/>
            </reference>
            <reference field="2" count="4">
              <x v="0"/>
              <x v="1"/>
              <x v="2"/>
              <x v="3"/>
            </reference>
            <reference field="3" count="1" selected="0">
              <x v="2"/>
            </reference>
          </references>
        </pivotArea>
      </pivotAreas>
    </conditionalFormat>
    <conditionalFormat priority="9">
      <pivotAreas count="3">
        <pivotArea type="data" collapsedLevelsAreSubtotals="1" fieldPosition="0">
          <references count="4">
            <reference field="4294967294" count="1" selected="0">
              <x v="2"/>
            </reference>
            <reference field="1" count="1" selected="0">
              <x v="0"/>
            </reference>
            <reference field="2" count="4">
              <x v="4"/>
              <x v="5"/>
              <x v="6"/>
              <x v="7"/>
            </reference>
            <reference field="3" count="1" selected="0">
              <x v="0"/>
            </reference>
          </references>
        </pivotArea>
        <pivotArea type="data" collapsedLevelsAreSubtotals="1" fieldPosition="0">
          <references count="4">
            <reference field="4294967294" count="1" selected="0">
              <x v="2"/>
            </reference>
            <reference field="1" count="1" selected="0">
              <x v="0"/>
            </reference>
            <reference field="2" count="4">
              <x v="8"/>
              <x v="9"/>
              <x v="10"/>
              <x v="11"/>
            </reference>
            <reference field="3" count="1" selected="0">
              <x v="1"/>
            </reference>
          </references>
        </pivotArea>
        <pivotArea type="data" collapsedLevelsAreSubtotals="1" fieldPosition="0">
          <references count="4">
            <reference field="4294967294" count="1" selected="0">
              <x v="2"/>
            </reference>
            <reference field="1" count="1" selected="0">
              <x v="0"/>
            </reference>
            <reference field="2" count="4">
              <x v="0"/>
              <x v="1"/>
              <x v="2"/>
              <x v="3"/>
            </reference>
            <reference field="3" count="1" selected="0">
              <x v="2"/>
            </reference>
          </references>
        </pivotArea>
      </pivotAreas>
    </conditionalFormat>
    <conditionalFormat priority="8">
      <pivotAreas count="3">
        <pivotArea type="data" collapsedLevelsAreSubtotals="1" fieldPosition="0">
          <references count="4">
            <reference field="4294967294" count="1" selected="0">
              <x v="4"/>
            </reference>
            <reference field="1" count="1" selected="0">
              <x v="0"/>
            </reference>
            <reference field="2" count="4">
              <x v="4"/>
              <x v="5"/>
              <x v="6"/>
              <x v="7"/>
            </reference>
            <reference field="3" count="1" selected="0">
              <x v="0"/>
            </reference>
          </references>
        </pivotArea>
        <pivotArea type="data" collapsedLevelsAreSubtotals="1" fieldPosition="0">
          <references count="4">
            <reference field="4294967294" count="1" selected="0">
              <x v="4"/>
            </reference>
            <reference field="1" count="1" selected="0">
              <x v="0"/>
            </reference>
            <reference field="2" count="4">
              <x v="8"/>
              <x v="9"/>
              <x v="10"/>
              <x v="11"/>
            </reference>
            <reference field="3" count="1" selected="0">
              <x v="1"/>
            </reference>
          </references>
        </pivotArea>
        <pivotArea type="data" collapsedLevelsAreSubtotals="1" fieldPosition="0">
          <references count="4">
            <reference field="4294967294" count="1" selected="0">
              <x v="4"/>
            </reference>
            <reference field="1" count="1" selected="0">
              <x v="0"/>
            </reference>
            <reference field="2" count="4">
              <x v="0"/>
              <x v="1"/>
              <x v="2"/>
              <x v="3"/>
            </reference>
            <reference field="3" count="1" selected="0">
              <x v="2"/>
            </reference>
          </references>
        </pivotArea>
      </pivotAreas>
    </conditionalFormat>
    <conditionalFormat priority="7">
      <pivotAreas count="3">
        <pivotArea type="data" collapsedLevelsAreSubtotals="1" fieldPosition="0">
          <references count="4">
            <reference field="4294967294" count="1" selected="0">
              <x v="5"/>
            </reference>
            <reference field="1" count="1" selected="0">
              <x v="0"/>
            </reference>
            <reference field="2" count="4">
              <x v="4"/>
              <x v="5"/>
              <x v="6"/>
              <x v="7"/>
            </reference>
            <reference field="3" count="1" selected="0">
              <x v="0"/>
            </reference>
          </references>
        </pivotArea>
        <pivotArea type="data" collapsedLevelsAreSubtotals="1" fieldPosition="0">
          <references count="4">
            <reference field="4294967294" count="1" selected="0">
              <x v="5"/>
            </reference>
            <reference field="1" count="1" selected="0">
              <x v="0"/>
            </reference>
            <reference field="2" count="4">
              <x v="8"/>
              <x v="9"/>
              <x v="10"/>
              <x v="11"/>
            </reference>
            <reference field="3" count="1" selected="0">
              <x v="1"/>
            </reference>
          </references>
        </pivotArea>
        <pivotArea type="data" collapsedLevelsAreSubtotals="1" fieldPosition="0">
          <references count="4">
            <reference field="4294967294" count="1" selected="0">
              <x v="5"/>
            </reference>
            <reference field="1" count="1" selected="0">
              <x v="0"/>
            </reference>
            <reference field="2" count="4">
              <x v="0"/>
              <x v="1"/>
              <x v="2"/>
              <x v="3"/>
            </reference>
            <reference field="3" count="1" selected="0">
              <x v="2"/>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W/O"/>
    <pivotHierarchy dragToData="1" caption="Bus"/>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3">
    <rowHierarchyUsage hierarchyUsage="7"/>
    <rowHierarchyUsage hierarchyUsage="12"/>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3.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YoY by Type">
  <location ref="A23:F36" firstHeaderRow="0" firstDataRow="1" firstDataCol="1" rowPageCount="1" colPageCount="1"/>
  <pivotFields count="8">
    <pivotField axis="axisRow" allDrilled="1" showAll="0" dataSourceSort="1" defaultAttributeDrillState="1">
      <items count="4">
        <item x="0"/>
        <item x="1"/>
        <item x="2"/>
        <item t="default"/>
      </items>
    </pivotField>
    <pivotField axis="axisRow" allDrilled="1" showAll="0" defaultAttributeDrillState="1">
      <items count="4">
        <item x="1"/>
        <item x="2"/>
        <item x="0"/>
        <item t="default"/>
      </items>
    </pivotField>
    <pivotField dataField="1" showAll="0"/>
    <pivotField dataField="1" showAll="0"/>
    <pivotField dataField="1" showAll="0"/>
    <pivotField dataField="1" showAll="0"/>
    <pivotField dataField="1" showAll="0"/>
    <pivotField axis="axisPage" allDrilled="1" showAll="0" dataSourceSort="1" defaultAttributeDrillState="1">
      <items count="1">
        <item t="default"/>
      </items>
    </pivotField>
  </pivotFields>
  <rowFields count="2">
    <field x="0"/>
    <field x="1"/>
  </rowFields>
  <rowItems count="13">
    <i>
      <x/>
    </i>
    <i r="1">
      <x/>
    </i>
    <i r="1">
      <x v="1"/>
    </i>
    <i r="1">
      <x v="2"/>
    </i>
    <i>
      <x v="1"/>
    </i>
    <i r="1">
      <x/>
    </i>
    <i r="1">
      <x v="1"/>
    </i>
    <i r="1">
      <x v="2"/>
    </i>
    <i>
      <x v="2"/>
    </i>
    <i r="1">
      <x/>
    </i>
    <i r="1">
      <x v="1"/>
    </i>
    <i r="1">
      <x v="2"/>
    </i>
    <i t="grand">
      <x/>
    </i>
  </rowItems>
  <colFields count="1">
    <field x="-2"/>
  </colFields>
  <colItems count="5">
    <i>
      <x/>
    </i>
    <i i="1">
      <x v="1"/>
    </i>
    <i i="2">
      <x v="2"/>
    </i>
    <i i="3">
      <x v="3"/>
    </i>
    <i i="4">
      <x v="4"/>
    </i>
  </colItems>
  <pageFields count="1">
    <pageField fld="7" hier="10" name="[Table1].[Status].&amp;[Active]" cap="Active"/>
  </pageFields>
  <dataFields count="5">
    <dataField name="Bus" fld="2" subtotal="count" baseField="0" baseItem="0"/>
    <dataField name="Total" fld="3" baseField="1" baseItem="1" numFmtId="3"/>
    <dataField name="Min" fld="4" subtotal="min" baseField="1" baseItem="1"/>
    <dataField name="Max" fld="5" subtotal="max" baseField="1" baseItem="1"/>
    <dataField name="Avg" fld="6" subtotal="average" baseField="1" baseItem="1" numFmtId="1"/>
  </dataFields>
  <formats count="1">
    <format dxfId="66">
      <pivotArea dataOnly="0" labelOnly="1" outline="0" fieldPosition="0">
        <references count="1">
          <reference field="4294967294" count="5">
            <x v="0"/>
            <x v="1"/>
            <x v="2"/>
            <x v="3"/>
            <x v="4"/>
          </reference>
        </references>
      </pivotArea>
    </format>
  </formats>
  <conditionalFormats count="3">
    <conditionalFormat priority="6">
      <pivotAreas count="3">
        <pivotArea type="data" collapsedLevelsAreSubtotals="1" fieldPosition="0">
          <references count="3">
            <reference field="4294967294" count="1" selected="0">
              <x v="1"/>
            </reference>
            <reference field="0" count="1" selected="0">
              <x v="0"/>
            </reference>
            <reference field="1" count="3">
              <x v="0"/>
              <x v="1"/>
              <x v="2"/>
            </reference>
          </references>
        </pivotArea>
        <pivotArea type="data" collapsedLevelsAreSubtotals="1" fieldPosition="0">
          <references count="3">
            <reference field="4294967294" count="1" selected="0">
              <x v="1"/>
            </reference>
            <reference field="0" count="1" selected="0">
              <x v="1"/>
            </reference>
            <reference field="1" count="3">
              <x v="0"/>
              <x v="1"/>
              <x v="2"/>
            </reference>
          </references>
        </pivotArea>
        <pivotArea type="data" collapsedLevelsAreSubtotals="1" fieldPosition="0">
          <references count="3">
            <reference field="4294967294" count="1" selected="0">
              <x v="1"/>
            </reference>
            <reference field="0" count="1" selected="0">
              <x v="2"/>
            </reference>
            <reference field="1" count="3">
              <x v="0"/>
              <x v="1"/>
              <x v="2"/>
            </reference>
          </references>
        </pivotArea>
      </pivotAreas>
    </conditionalFormat>
    <conditionalFormat priority="5">
      <pivotAreas count="3">
        <pivotArea type="data" collapsedLevelsAreSubtotals="1" fieldPosition="0">
          <references count="3">
            <reference field="4294967294" count="1" selected="0">
              <x v="3"/>
            </reference>
            <reference field="0" count="1" selected="0">
              <x v="0"/>
            </reference>
            <reference field="1" count="3">
              <x v="0"/>
              <x v="1"/>
              <x v="2"/>
            </reference>
          </references>
        </pivotArea>
        <pivotArea type="data" collapsedLevelsAreSubtotals="1" fieldPosition="0">
          <references count="3">
            <reference field="4294967294" count="1" selected="0">
              <x v="3"/>
            </reference>
            <reference field="0" count="1" selected="0">
              <x v="1"/>
            </reference>
            <reference field="1" count="3">
              <x v="0"/>
              <x v="1"/>
              <x v="2"/>
            </reference>
          </references>
        </pivotArea>
        <pivotArea type="data" collapsedLevelsAreSubtotals="1" fieldPosition="0">
          <references count="3">
            <reference field="4294967294" count="1" selected="0">
              <x v="3"/>
            </reference>
            <reference field="0" count="1" selected="0">
              <x v="2"/>
            </reference>
            <reference field="1" count="3">
              <x v="0"/>
              <x v="1"/>
              <x v="2"/>
            </reference>
          </references>
        </pivotArea>
      </pivotAreas>
    </conditionalFormat>
    <conditionalFormat priority="4">
      <pivotAreas count="3">
        <pivotArea type="data" collapsedLevelsAreSubtotals="1" fieldPosition="0">
          <references count="3">
            <reference field="4294967294" count="1" selected="0">
              <x v="4"/>
            </reference>
            <reference field="0" count="1" selected="0">
              <x v="0"/>
            </reference>
            <reference field="1" count="3">
              <x v="0"/>
              <x v="1"/>
              <x v="2"/>
            </reference>
          </references>
        </pivotArea>
        <pivotArea type="data" collapsedLevelsAreSubtotals="1" fieldPosition="0">
          <references count="3">
            <reference field="4294967294" count="1" selected="0">
              <x v="4"/>
            </reference>
            <reference field="0" count="1" selected="0">
              <x v="1"/>
            </reference>
            <reference field="1" count="3">
              <x v="0"/>
              <x v="1"/>
              <x v="2"/>
            </reference>
          </references>
        </pivotArea>
        <pivotArea type="data" collapsedLevelsAreSubtotals="1" fieldPosition="0">
          <references count="3">
            <reference field="4294967294" count="1" selected="0">
              <x v="4"/>
            </reference>
            <reference field="0" count="1" selected="0">
              <x v="2"/>
            </reference>
            <reference field="1" count="3">
              <x v="0"/>
              <x v="1"/>
              <x v="2"/>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7"/>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4.xml><?xml version="1.0" encoding="utf-8"?>
<pivotTableDefinition xmlns="http://schemas.openxmlformats.org/spreadsheetml/2006/main" name="PivotTable5" cacheId="9"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Scale">
  <location ref="A11:G26" firstHeaderRow="1" firstDataRow="2" firstDataCol="1" rowPageCount="2" colPageCount="1"/>
  <pivotFields count="6">
    <pivotField axis="axisCol" allDrilled="1" showAll="0" dataSourceSort="1" defaultAttributeDrillState="1">
      <items count="6">
        <item s="1" x="0"/>
        <item s="1" x="1"/>
        <item s="1" x="2"/>
        <item s="1" x="3"/>
        <item s="1" x="4"/>
        <item t="default"/>
      </items>
    </pivotField>
    <pivotField axis="axisPage" allDrilled="1" showAll="0" dataSourceSort="1" defaultAttributeDrillState="1">
      <items count="1">
        <item t="default"/>
      </items>
    </pivotField>
    <pivotField axis="axisRow" allDrilled="1" showAll="0" defaultAttributeDrillState="1">
      <items count="13">
        <item x="10"/>
        <item x="11"/>
        <item x="4"/>
        <item x="5"/>
        <item x="6"/>
        <item x="7"/>
        <item x="8"/>
        <item x="9"/>
        <item x="0"/>
        <item x="1"/>
        <item x="2"/>
        <item x="3"/>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2"/>
  </rowFields>
  <rowItems count="14">
    <i>
      <x/>
    </i>
    <i r="1">
      <x v="2"/>
    </i>
    <i r="1">
      <x v="3"/>
    </i>
    <i>
      <x v="1"/>
    </i>
    <i r="1">
      <x v="4"/>
    </i>
    <i r="1">
      <x v="5"/>
    </i>
    <i r="1">
      <x v="6"/>
    </i>
    <i r="1">
      <x v="7"/>
    </i>
    <i>
      <x v="2"/>
    </i>
    <i r="1">
      <x v="8"/>
    </i>
    <i r="1">
      <x v="9"/>
    </i>
    <i r="1">
      <x v="10"/>
    </i>
    <i r="1">
      <x v="11"/>
    </i>
    <i t="grand">
      <x/>
    </i>
  </rowItems>
  <colFields count="1">
    <field x="0"/>
  </colFields>
  <colItems count="6">
    <i>
      <x/>
    </i>
    <i>
      <x v="1"/>
    </i>
    <i>
      <x v="2"/>
    </i>
    <i>
      <x v="3"/>
    </i>
    <i>
      <x v="4"/>
    </i>
    <i t="grand">
      <x/>
    </i>
  </colItems>
  <pageFields count="2">
    <pageField fld="5" hier="10" name="[Table1].[Status].&amp;[Active]" cap="Active"/>
    <pageField fld="1" hier="7" name="[Table1].[FY].&amp;[FY16]" cap="FY16"/>
  </pageFields>
  <dataFields count="1">
    <dataField name="Reliability" fld="3" subtotal="count" baseField="2" baseItem="0" numFmtId="3"/>
  </dataFields>
  <formats count="1">
    <format dxfId="58">
      <pivotArea dataOnly="0" labelOnly="1" fieldPosition="0">
        <references count="1">
          <reference field="0" count="0"/>
        </references>
      </pivotArea>
    </format>
  </formats>
  <conditionalFormats count="2">
    <conditionalFormat priority="33">
      <pivotAreas count="1">
        <pivotArea type="data" collapsedLevelsAreSubtotals="1" fieldPosition="0">
          <references count="3">
            <reference field="4294967294" count="1" selected="0">
              <x v="0"/>
            </reference>
            <reference field="0" count="3" selected="0">
              <x v="0"/>
              <x v="1"/>
              <x v="2"/>
            </reference>
            <reference field="2" count="12">
              <x v="0"/>
              <x v="1"/>
              <x v="2"/>
              <x v="3"/>
              <x v="4"/>
              <x v="5"/>
              <x v="6"/>
              <x v="7"/>
              <x v="8"/>
              <x v="9"/>
              <x v="10"/>
              <x v="11"/>
            </reference>
          </references>
        </pivotArea>
      </pivotAreas>
    </conditionalFormat>
    <conditionalFormat priority="32">
      <pivotAreas count="1">
        <pivotArea type="data" collapsedLevelsAreSubtotals="1" fieldPosition="0">
          <references count="3">
            <reference field="4294967294" count="1" selected="0">
              <x v="0"/>
            </reference>
            <reference field="0" count="2" selected="0">
              <x v="3"/>
              <x v="4"/>
            </reference>
            <reference field="2" count="12">
              <x v="0"/>
              <x v="1"/>
              <x v="2"/>
              <x v="3"/>
              <x v="4"/>
              <x v="5"/>
              <x v="6"/>
              <x v="7"/>
              <x v="8"/>
              <x v="9"/>
              <x v="10"/>
              <x v="11"/>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eliabilit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5.xml><?xml version="1.0" encoding="utf-8"?>
<pivotTableDefinition xmlns="http://schemas.openxmlformats.org/spreadsheetml/2006/main" name="PivotTable10" cacheId="5"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Age (Yrs)">
  <location ref="R26:AB41" firstHeaderRow="1" firstDataRow="2" firstDataCol="1" rowPageCount="2" colPageCount="1"/>
  <pivotFields count="6">
    <pivotField axis="axisPage" allDrilled="1" showAll="0" dataSourceSort="1" defaultAttributeDrillState="1">
      <items count="1">
        <item t="default"/>
      </items>
    </pivotField>
    <pivotField axis="axisRow" allDrilled="1" showAll="0" defaultAttributeDrillState="1">
      <items count="13">
        <item s="1" x="10"/>
        <item s="1" x="11"/>
        <item s="1" x="4"/>
        <item s="1" x="5"/>
        <item s="1" x="6"/>
        <item s="1" x="7"/>
        <item s="1" x="8"/>
        <item s="1" x="9"/>
        <item s="1" x="0"/>
        <item s="1" x="1"/>
        <item s="1" x="2"/>
        <item s="1" x="3"/>
        <item t="default"/>
      </items>
    </pivotField>
    <pivotField axis="axisCol" allDrilled="1" showAll="0" dataSourceSort="1" defaultAttributeDrillState="1">
      <items count="12">
        <item x="0"/>
        <item x="1"/>
        <item x="2"/>
        <item x="3"/>
        <item x="4"/>
        <item x="5"/>
        <item x="6"/>
        <item x="7"/>
        <item x="8"/>
        <item x="9"/>
        <item x="10"/>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1"/>
  </rowFields>
  <rowItems count="14">
    <i>
      <x/>
    </i>
    <i r="1">
      <x v="2"/>
    </i>
    <i r="1">
      <x v="3"/>
    </i>
    <i>
      <x v="1"/>
    </i>
    <i r="1">
      <x v="4"/>
    </i>
    <i r="1">
      <x v="5"/>
    </i>
    <i r="1">
      <x v="6"/>
    </i>
    <i r="1">
      <x v="7"/>
    </i>
    <i>
      <x v="2"/>
    </i>
    <i r="1">
      <x v="8"/>
    </i>
    <i r="1">
      <x v="9"/>
    </i>
    <i r="1">
      <x v="10"/>
    </i>
    <i r="1">
      <x v="11"/>
    </i>
    <i t="grand">
      <x/>
    </i>
  </rowItems>
  <colFields count="1">
    <field x="2"/>
  </colFields>
  <colItems count="10">
    <i>
      <x/>
    </i>
    <i>
      <x v="1"/>
    </i>
    <i>
      <x v="2"/>
    </i>
    <i>
      <x v="3"/>
    </i>
    <i>
      <x v="4"/>
    </i>
    <i>
      <x v="5"/>
    </i>
    <i>
      <x v="6"/>
    </i>
    <i>
      <x v="7"/>
    </i>
    <i>
      <x v="8"/>
    </i>
    <i t="grand">
      <x/>
    </i>
  </colItems>
  <pageFields count="2">
    <pageField fld="5" hier="10" name="[Table1].[Status].&amp;[Active]" cap="Active"/>
    <pageField fld="0" hier="7" name="[Table1].[FY].&amp;[FY16]" cap="FY16"/>
  </pageFields>
  <dataFields count="1">
    <dataField name="Fleet Pctg" fld="3" subtotal="count" showDataAs="percentOfTotal" baseField="1" baseItem="0" numFmtId="9"/>
  </dataFields>
  <conditionalFormats count="3">
    <conditionalFormat priority="24">
      <pivotAreas count="1">
        <pivotArea type="data" collapsedLevelsAreSubtotals="1" fieldPosition="0">
          <references count="3">
            <reference field="4294967294" count="1" selected="0">
              <x v="0"/>
            </reference>
            <reference field="1" count="12">
              <x v="0"/>
              <x v="1"/>
              <x v="2"/>
              <x v="3"/>
              <x v="4"/>
              <x v="5"/>
              <x v="6"/>
              <x v="7"/>
              <x v="8"/>
              <x v="9"/>
              <x v="10"/>
              <x v="11"/>
            </reference>
            <reference field="2" count="11" selected="0">
              <x v="0"/>
              <x v="1"/>
              <x v="2"/>
              <x v="3"/>
              <x v="4"/>
              <x v="5"/>
              <x v="6"/>
              <x v="7"/>
              <x v="8"/>
              <x v="9"/>
              <x v="10"/>
            </reference>
          </references>
        </pivotArea>
      </pivotAreas>
    </conditionalFormat>
    <conditionalFormat priority="3">
      <pivotAreas count="3">
        <pivotArea type="data" collapsedLevelsAreSubtotals="1" fieldPosition="0">
          <references count="4">
            <reference field="4294967294" count="1" selected="0">
              <x v="0"/>
            </reference>
            <reference field="1" count="4">
              <x v="0"/>
              <x v="1"/>
              <x v="2"/>
              <x v="3"/>
            </reference>
            <reference field="2" count="3" selected="0">
              <x v="8"/>
              <x v="9"/>
              <x v="10"/>
            </reference>
            <reference field="4" count="1" selected="0">
              <x v="0"/>
            </reference>
          </references>
        </pivotArea>
        <pivotArea type="data" collapsedLevelsAreSubtotals="1" fieldPosition="0">
          <references count="4">
            <reference field="4294967294" count="1" selected="0">
              <x v="0"/>
            </reference>
            <reference field="1" count="4">
              <x v="4"/>
              <x v="5"/>
              <x v="6"/>
              <x v="7"/>
            </reference>
            <reference field="2" count="3" selected="0">
              <x v="8"/>
              <x v="9"/>
              <x v="10"/>
            </reference>
            <reference field="4" count="1" selected="0">
              <x v="1"/>
            </reference>
          </references>
        </pivotArea>
        <pivotArea type="data" collapsedLevelsAreSubtotals="1" fieldPosition="0">
          <references count="4">
            <reference field="4294967294" count="1" selected="0">
              <x v="0"/>
            </reference>
            <reference field="1" count="4">
              <x v="8"/>
              <x v="9"/>
              <x v="10"/>
              <x v="11"/>
            </reference>
            <reference field="2" count="3" selected="0">
              <x v="8"/>
              <x v="9"/>
              <x v="10"/>
            </reference>
            <reference field="4" count="1" selected="0">
              <x v="2"/>
            </reference>
          </references>
        </pivotArea>
      </pivotAreas>
    </conditionalFormat>
    <conditionalFormat priority="1">
      <pivotAreas count="3">
        <pivotArea type="data" collapsedLevelsAreSubtotals="1" fieldPosition="0">
          <references count="4">
            <reference field="4294967294" count="1" selected="0">
              <x v="0"/>
            </reference>
            <reference field="1" count="4">
              <x v="0"/>
              <x v="1"/>
              <x v="2"/>
              <x v="3"/>
            </reference>
            <reference field="2" count="1" selected="0">
              <x v="7"/>
            </reference>
            <reference field="4" count="1" selected="0">
              <x v="0"/>
            </reference>
          </references>
        </pivotArea>
        <pivotArea type="data" collapsedLevelsAreSubtotals="1" fieldPosition="0">
          <references count="4">
            <reference field="4294967294" count="1" selected="0">
              <x v="0"/>
            </reference>
            <reference field="1" count="4">
              <x v="4"/>
              <x v="5"/>
              <x v="6"/>
              <x v="7"/>
            </reference>
            <reference field="2" count="1" selected="0">
              <x v="7"/>
            </reference>
            <reference field="4" count="1" selected="0">
              <x v="1"/>
            </reference>
          </references>
        </pivotArea>
        <pivotArea type="data" collapsedLevelsAreSubtotals="1" fieldPosition="0">
          <references count="4">
            <reference field="4294967294" count="1" selected="0">
              <x v="0"/>
            </reference>
            <reference field="1" count="4">
              <x v="8"/>
              <x v="9"/>
              <x v="10"/>
              <x v="11"/>
            </reference>
            <reference field="2" count="1" selected="0">
              <x v="7"/>
            </reference>
            <reference field="4" count="1" selected="0">
              <x v="2"/>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Fleet Pctg"/>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6.xml><?xml version="1.0" encoding="utf-8"?>
<pivotTableDefinition xmlns="http://schemas.openxmlformats.org/spreadsheetml/2006/main" name="PivotTable9" cacheId="6"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Scale">
  <location ref="I33:O48" firstHeaderRow="1" firstDataRow="2" firstDataCol="1" rowPageCount="2" colPageCount="1"/>
  <pivotFields count="6">
    <pivotField axis="axisPage" allDrilled="1" showAll="0" dataSourceSort="1" defaultAttributeDrillState="1">
      <items count="1">
        <item t="default"/>
      </items>
    </pivotField>
    <pivotField axis="axisRow" allDrilled="1" showAll="0" defaultAttributeDrillState="1">
      <items count="13">
        <item s="1" x="10"/>
        <item s="1" x="11"/>
        <item s="1" x="4"/>
        <item s="1" x="5"/>
        <item s="1" x="6"/>
        <item s="1" x="7"/>
        <item s="1" x="8"/>
        <item s="1" x="9"/>
        <item s="1" x="0"/>
        <item s="1" x="1"/>
        <item s="1" x="2"/>
        <item s="1" x="3"/>
        <item t="default"/>
      </items>
    </pivotField>
    <pivotField axis="axisCol" allDrilled="1" showAll="0" dataSourceSort="1" defaultAttributeDrillState="1">
      <items count="6">
        <item x="0"/>
        <item x="1"/>
        <item x="2"/>
        <item x="3"/>
        <item x="4"/>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1"/>
  </rowFields>
  <rowItems count="14">
    <i>
      <x/>
    </i>
    <i r="1">
      <x v="2"/>
    </i>
    <i r="1">
      <x v="3"/>
    </i>
    <i>
      <x v="1"/>
    </i>
    <i r="1">
      <x v="4"/>
    </i>
    <i r="1">
      <x v="5"/>
    </i>
    <i r="1">
      <x v="6"/>
    </i>
    <i r="1">
      <x v="7"/>
    </i>
    <i>
      <x v="2"/>
    </i>
    <i r="1">
      <x v="8"/>
    </i>
    <i r="1">
      <x v="9"/>
    </i>
    <i r="1">
      <x v="10"/>
    </i>
    <i r="1">
      <x v="11"/>
    </i>
    <i t="grand">
      <x/>
    </i>
  </rowItems>
  <colFields count="1">
    <field x="2"/>
  </colFields>
  <colItems count="6">
    <i>
      <x/>
    </i>
    <i>
      <x v="1"/>
    </i>
    <i>
      <x v="2"/>
    </i>
    <i>
      <x v="3"/>
    </i>
    <i>
      <x v="4"/>
    </i>
    <i t="grand">
      <x/>
    </i>
  </colItems>
  <pageFields count="2">
    <pageField fld="5" hier="10" name="[Table1].[Status].&amp;[Active]" cap="Active"/>
    <pageField fld="0" hier="7" name="[Table1].[FY].&amp;[FY16]" cap="FY16"/>
  </pageFields>
  <dataFields count="1">
    <dataField name="Safety" fld="3" subtotal="count" showDataAs="percentOfTotal" baseField="1" baseItem="0" numFmtId="9"/>
  </dataFields>
  <conditionalFormats count="2">
    <conditionalFormat priority="28">
      <pivotAreas count="1">
        <pivotArea type="data" collapsedLevelsAreSubtotals="1" fieldPosition="0">
          <references count="3">
            <reference field="4294967294" count="1" selected="0">
              <x v="0"/>
            </reference>
            <reference field="1" count="12">
              <x v="0"/>
              <x v="1"/>
              <x v="2"/>
              <x v="3"/>
              <x v="4"/>
              <x v="5"/>
              <x v="6"/>
              <x v="7"/>
              <x v="8"/>
              <x v="9"/>
              <x v="10"/>
              <x v="11"/>
            </reference>
            <reference field="2" count="3" selected="0">
              <x v="0"/>
              <x v="1"/>
              <x v="2"/>
            </reference>
          </references>
        </pivotArea>
      </pivotAreas>
    </conditionalFormat>
    <conditionalFormat priority="26">
      <pivotAreas count="1">
        <pivotArea type="data" collapsedLevelsAreSubtotals="1" fieldPosition="0">
          <references count="3">
            <reference field="4294967294" count="1" selected="0">
              <x v="0"/>
            </reference>
            <reference field="1" count="12">
              <x v="0"/>
              <x v="1"/>
              <x v="2"/>
              <x v="3"/>
              <x v="4"/>
              <x v="5"/>
              <x v="6"/>
              <x v="7"/>
              <x v="8"/>
              <x v="9"/>
              <x v="10"/>
              <x v="11"/>
            </reference>
            <reference field="2" count="2" selected="0">
              <x v="3"/>
              <x v="4"/>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afet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7.xml><?xml version="1.0" encoding="utf-8"?>
<pivotTableDefinition xmlns="http://schemas.openxmlformats.org/spreadsheetml/2006/main" name="PivotTable8" cacheId="8"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Scale">
  <location ref="A33:G48" firstHeaderRow="1" firstDataRow="2" firstDataCol="1" rowPageCount="2" colPageCount="1"/>
  <pivotFields count="6">
    <pivotField axis="axisCol" allDrilled="1" showAll="0" dataSourceSort="1" defaultAttributeDrillState="1">
      <items count="6">
        <item s="1" x="0"/>
        <item s="1" x="1"/>
        <item s="1" x="2"/>
        <item s="1" x="3"/>
        <item s="1" x="4"/>
        <item t="default"/>
      </items>
    </pivotField>
    <pivotField axis="axisPage" allDrilled="1" showAll="0" dataSourceSort="1" defaultAttributeDrillState="1">
      <items count="1">
        <item t="default"/>
      </items>
    </pivotField>
    <pivotField axis="axisRow" allDrilled="1" showAll="0" defaultAttributeDrillState="1">
      <items count="13">
        <item x="10"/>
        <item x="11"/>
        <item x="4"/>
        <item x="5"/>
        <item x="6"/>
        <item x="7"/>
        <item x="8"/>
        <item x="9"/>
        <item x="0"/>
        <item x="1"/>
        <item x="2"/>
        <item x="3"/>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2"/>
  </rowFields>
  <rowItems count="14">
    <i>
      <x/>
    </i>
    <i r="1">
      <x v="2"/>
    </i>
    <i r="1">
      <x v="3"/>
    </i>
    <i>
      <x v="1"/>
    </i>
    <i r="1">
      <x v="4"/>
    </i>
    <i r="1">
      <x v="5"/>
    </i>
    <i r="1">
      <x v="6"/>
    </i>
    <i r="1">
      <x v="7"/>
    </i>
    <i>
      <x v="2"/>
    </i>
    <i r="1">
      <x v="8"/>
    </i>
    <i r="1">
      <x v="9"/>
    </i>
    <i r="1">
      <x v="10"/>
    </i>
    <i r="1">
      <x v="11"/>
    </i>
    <i t="grand">
      <x/>
    </i>
  </rowItems>
  <colFields count="1">
    <field x="0"/>
  </colFields>
  <colItems count="6">
    <i>
      <x/>
    </i>
    <i>
      <x v="1"/>
    </i>
    <i>
      <x v="2"/>
    </i>
    <i>
      <x v="3"/>
    </i>
    <i>
      <x v="4"/>
    </i>
    <i t="grand">
      <x/>
    </i>
  </colItems>
  <pageFields count="2">
    <pageField fld="5" hier="10" name="[Table1].[Status].&amp;[Active]" cap="Active"/>
    <pageField fld="1" hier="7" name="[Table1].[FY].&amp;[FY16]" cap="FY16"/>
  </pageFields>
  <dataFields count="1">
    <dataField name="Reliability" fld="3" subtotal="count" showDataAs="percentOfTotal" baseField="2" baseItem="0" numFmtId="9"/>
  </dataFields>
  <formats count="2">
    <format dxfId="60">
      <pivotArea dataOnly="0" labelOnly="1" fieldPosition="0">
        <references count="1">
          <reference field="0" count="0"/>
        </references>
      </pivotArea>
    </format>
    <format dxfId="59">
      <pivotArea outline="0" fieldPosition="0">
        <references count="1">
          <reference field="4294967294" count="1">
            <x v="0"/>
          </reference>
        </references>
      </pivotArea>
    </format>
  </formats>
  <conditionalFormats count="2">
    <conditionalFormat priority="31">
      <pivotAreas count="1">
        <pivotArea type="data" collapsedLevelsAreSubtotals="1" fieldPosition="0">
          <references count="3">
            <reference field="4294967294" count="1" selected="0">
              <x v="0"/>
            </reference>
            <reference field="0" count="3" selected="0">
              <x v="0"/>
              <x v="1"/>
              <x v="2"/>
            </reference>
            <reference field="2" count="12">
              <x v="0"/>
              <x v="1"/>
              <x v="2"/>
              <x v="3"/>
              <x v="4"/>
              <x v="5"/>
              <x v="6"/>
              <x v="7"/>
              <x v="8"/>
              <x v="9"/>
              <x v="10"/>
              <x v="11"/>
            </reference>
          </references>
        </pivotArea>
      </pivotAreas>
    </conditionalFormat>
    <conditionalFormat priority="30">
      <pivotAreas count="1">
        <pivotArea type="data" collapsedLevelsAreSubtotals="1" fieldPosition="0">
          <references count="3">
            <reference field="4294967294" count="1" selected="0">
              <x v="0"/>
            </reference>
            <reference field="0" count="2" selected="0">
              <x v="3"/>
              <x v="4"/>
            </reference>
            <reference field="2" count="12">
              <x v="0"/>
              <x v="1"/>
              <x v="2"/>
              <x v="3"/>
              <x v="4"/>
              <x v="5"/>
              <x v="6"/>
              <x v="7"/>
              <x v="8"/>
              <x v="9"/>
              <x v="10"/>
              <x v="11"/>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eliabilit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8.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Age (yrs)">
  <location ref="R4:AB19" firstHeaderRow="1" firstDataRow="2" firstDataCol="1" rowPageCount="2" colPageCount="1"/>
  <pivotFields count="6">
    <pivotField axis="axisPage" allDrilled="1" showAll="0" dataSourceSort="1" defaultAttributeDrillState="1">
      <items count="1">
        <item t="default"/>
      </items>
    </pivotField>
    <pivotField axis="axisRow" allDrilled="1" showAll="0" defaultAttributeDrillState="1">
      <items count="13">
        <item s="1" x="10"/>
        <item s="1" x="11"/>
        <item s="1" x="4"/>
        <item s="1" x="5"/>
        <item s="1" x="6"/>
        <item s="1" x="7"/>
        <item s="1" x="8"/>
        <item s="1" x="9"/>
        <item s="1" x="0"/>
        <item s="1" x="1"/>
        <item s="1" x="2"/>
        <item s="1" x="3"/>
        <item t="default"/>
      </items>
    </pivotField>
    <pivotField axis="axisCol" allDrilled="1" showAll="0" dataSourceSort="1" defaultAttributeDrillState="1">
      <items count="12">
        <item x="0"/>
        <item x="1"/>
        <item x="2"/>
        <item x="3"/>
        <item x="4"/>
        <item x="5"/>
        <item x="6"/>
        <item x="7"/>
        <item x="8"/>
        <item x="9"/>
        <item x="10"/>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1"/>
  </rowFields>
  <rowItems count="14">
    <i>
      <x/>
    </i>
    <i r="1">
      <x v="2"/>
    </i>
    <i r="1">
      <x v="3"/>
    </i>
    <i>
      <x v="1"/>
    </i>
    <i r="1">
      <x v="4"/>
    </i>
    <i r="1">
      <x v="5"/>
    </i>
    <i r="1">
      <x v="6"/>
    </i>
    <i r="1">
      <x v="7"/>
    </i>
    <i>
      <x v="2"/>
    </i>
    <i r="1">
      <x v="8"/>
    </i>
    <i r="1">
      <x v="9"/>
    </i>
    <i r="1">
      <x v="10"/>
    </i>
    <i r="1">
      <x v="11"/>
    </i>
    <i t="grand">
      <x/>
    </i>
  </rowItems>
  <colFields count="1">
    <field x="2"/>
  </colFields>
  <colItems count="10">
    <i>
      <x/>
    </i>
    <i>
      <x v="1"/>
    </i>
    <i>
      <x v="2"/>
    </i>
    <i>
      <x v="3"/>
    </i>
    <i>
      <x v="4"/>
    </i>
    <i>
      <x v="5"/>
    </i>
    <i>
      <x v="6"/>
    </i>
    <i>
      <x v="7"/>
    </i>
    <i>
      <x v="8"/>
    </i>
    <i t="grand">
      <x/>
    </i>
  </colItems>
  <pageFields count="2">
    <pageField fld="5" hier="10" name="[Table1].[Status].&amp;[Active]" cap="Active"/>
    <pageField fld="0" hier="7" name="[Table1].[FY].&amp;[FY16]" cap="FY16"/>
  </pageFields>
  <dataFields count="1">
    <dataField name="Fleet Count" fld="3" subtotal="count" baseField="1" baseItem="0" numFmtId="3"/>
  </dataFields>
  <conditionalFormats count="3">
    <conditionalFormat priority="25">
      <pivotAreas count="1">
        <pivotArea type="data" collapsedLevelsAreSubtotals="1" fieldPosition="0">
          <references count="3">
            <reference field="4294967294" count="1" selected="0">
              <x v="0"/>
            </reference>
            <reference field="1" count="12">
              <x v="0"/>
              <x v="1"/>
              <x v="2"/>
              <x v="3"/>
              <x v="4"/>
              <x v="5"/>
              <x v="6"/>
              <x v="7"/>
              <x v="8"/>
              <x v="9"/>
              <x v="10"/>
              <x v="11"/>
            </reference>
            <reference field="2" count="11" selected="0">
              <x v="0"/>
              <x v="1"/>
              <x v="2"/>
              <x v="3"/>
              <x v="4"/>
              <x v="5"/>
              <x v="6"/>
              <x v="7"/>
              <x v="8"/>
              <x v="9"/>
              <x v="10"/>
            </reference>
          </references>
        </pivotArea>
      </pivotAreas>
    </conditionalFormat>
    <conditionalFormat priority="4">
      <pivotAreas count="3">
        <pivotArea type="data" collapsedLevelsAreSubtotals="1" fieldPosition="0">
          <references count="4">
            <reference field="4294967294" count="1" selected="0">
              <x v="0"/>
            </reference>
            <reference field="1" count="4">
              <x v="0"/>
              <x v="1"/>
              <x v="2"/>
              <x v="3"/>
            </reference>
            <reference field="2" count="3" selected="0">
              <x v="8"/>
              <x v="9"/>
              <x v="10"/>
            </reference>
            <reference field="4" count="1" selected="0">
              <x v="0"/>
            </reference>
          </references>
        </pivotArea>
        <pivotArea type="data" collapsedLevelsAreSubtotals="1" fieldPosition="0">
          <references count="4">
            <reference field="4294967294" count="1" selected="0">
              <x v="0"/>
            </reference>
            <reference field="1" count="4">
              <x v="4"/>
              <x v="5"/>
              <x v="6"/>
              <x v="7"/>
            </reference>
            <reference field="2" count="3" selected="0">
              <x v="8"/>
              <x v="9"/>
              <x v="10"/>
            </reference>
            <reference field="4" count="1" selected="0">
              <x v="1"/>
            </reference>
          </references>
        </pivotArea>
        <pivotArea type="data" collapsedLevelsAreSubtotals="1" fieldPosition="0">
          <references count="4">
            <reference field="4294967294" count="1" selected="0">
              <x v="0"/>
            </reference>
            <reference field="1" count="4">
              <x v="8"/>
              <x v="9"/>
              <x v="10"/>
              <x v="11"/>
            </reference>
            <reference field="2" count="3" selected="0">
              <x v="8"/>
              <x v="9"/>
              <x v="10"/>
            </reference>
            <reference field="4" count="1" selected="0">
              <x v="2"/>
            </reference>
          </references>
        </pivotArea>
      </pivotAreas>
    </conditionalFormat>
    <conditionalFormat priority="2">
      <pivotAreas count="3">
        <pivotArea type="data" collapsedLevelsAreSubtotals="1" fieldPosition="0">
          <references count="4">
            <reference field="4294967294" count="1" selected="0">
              <x v="0"/>
            </reference>
            <reference field="1" count="4">
              <x v="0"/>
              <x v="1"/>
              <x v="2"/>
              <x v="3"/>
            </reference>
            <reference field="2" count="1" selected="0">
              <x v="7"/>
            </reference>
            <reference field="4" count="1" selected="0">
              <x v="0"/>
            </reference>
          </references>
        </pivotArea>
        <pivotArea type="data" collapsedLevelsAreSubtotals="1" fieldPosition="0">
          <references count="4">
            <reference field="4294967294" count="1" selected="0">
              <x v="0"/>
            </reference>
            <reference field="1" count="4">
              <x v="4"/>
              <x v="5"/>
              <x v="6"/>
              <x v="7"/>
            </reference>
            <reference field="2" count="1" selected="0">
              <x v="7"/>
            </reference>
            <reference field="4" count="1" selected="0">
              <x v="1"/>
            </reference>
          </references>
        </pivotArea>
        <pivotArea type="data" collapsedLevelsAreSubtotals="1" fieldPosition="0">
          <references count="4">
            <reference field="4294967294" count="1" selected="0">
              <x v="0"/>
            </reference>
            <reference field="1" count="4">
              <x v="8"/>
              <x v="9"/>
              <x v="10"/>
              <x v="11"/>
            </reference>
            <reference field="2" count="1" selected="0">
              <x v="7"/>
            </reference>
            <reference field="4" count="1" selected="0">
              <x v="2"/>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1].[Status].&amp;[Activ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Fleet Count"/>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9.xml><?xml version="1.0" encoding="utf-8"?>
<pivotTableDefinition xmlns="http://schemas.openxmlformats.org/spreadsheetml/2006/main" name="PivotTable6" cacheId="7"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rowHeaderCaption="Bus" colHeaderCaption="Scale">
  <location ref="I11:O26" firstHeaderRow="1" firstDataRow="2" firstDataCol="1" rowPageCount="2" colPageCount="1"/>
  <pivotFields count="6">
    <pivotField axis="axisPage" allDrilled="1" showAll="0" dataSourceSort="1" defaultAttributeDrillState="1">
      <items count="1">
        <item t="default"/>
      </items>
    </pivotField>
    <pivotField axis="axisRow" allDrilled="1" showAll="0" defaultAttributeDrillState="1">
      <items count="13">
        <item s="1" x="10"/>
        <item s="1" x="11"/>
        <item s="1" x="4"/>
        <item s="1" x="5"/>
        <item s="1" x="6"/>
        <item s="1" x="7"/>
        <item s="1" x="8"/>
        <item s="1" x="9"/>
        <item s="1" x="0"/>
        <item s="1" x="1"/>
        <item s="1" x="2"/>
        <item s="1" x="3"/>
        <item t="default"/>
      </items>
    </pivotField>
    <pivotField axis="axisCol" allDrilled="1" showAll="0" dataSourceSort="1" defaultAttributeDrillState="1">
      <items count="6">
        <item x="0"/>
        <item x="1"/>
        <item x="2"/>
        <item x="3"/>
        <item x="4"/>
        <item t="default"/>
      </items>
    </pivotField>
    <pivotField dataField="1" showAll="0"/>
    <pivotField axis="axisRow" allDrilled="1" showAll="0" defaultAttributeDrillState="1">
      <items count="4">
        <item x="1"/>
        <item x="2"/>
        <item x="0"/>
        <item t="default"/>
      </items>
    </pivotField>
    <pivotField axis="axisPage" allDrilled="1" showAll="0" dataSourceSort="1" defaultAttributeDrillState="1">
      <items count="1">
        <item t="default"/>
      </items>
    </pivotField>
  </pivotFields>
  <rowFields count="2">
    <field x="4"/>
    <field x="1"/>
  </rowFields>
  <rowItems count="14">
    <i>
      <x/>
    </i>
    <i r="1">
      <x v="2"/>
    </i>
    <i r="1">
      <x v="3"/>
    </i>
    <i>
      <x v="1"/>
    </i>
    <i r="1">
      <x v="4"/>
    </i>
    <i r="1">
      <x v="5"/>
    </i>
    <i r="1">
      <x v="6"/>
    </i>
    <i r="1">
      <x v="7"/>
    </i>
    <i>
      <x v="2"/>
    </i>
    <i r="1">
      <x v="8"/>
    </i>
    <i r="1">
      <x v="9"/>
    </i>
    <i r="1">
      <x v="10"/>
    </i>
    <i r="1">
      <x v="11"/>
    </i>
    <i t="grand">
      <x/>
    </i>
  </rowItems>
  <colFields count="1">
    <field x="2"/>
  </colFields>
  <colItems count="6">
    <i>
      <x/>
    </i>
    <i>
      <x v="1"/>
    </i>
    <i>
      <x v="2"/>
    </i>
    <i>
      <x v="3"/>
    </i>
    <i>
      <x v="4"/>
    </i>
    <i t="grand">
      <x/>
    </i>
  </colItems>
  <pageFields count="2">
    <pageField fld="5" hier="10" name="[Table1].[Status].&amp;[Active]" cap="Active"/>
    <pageField fld="0" hier="7" name="[Table1].[FY].&amp;[FY16]" cap="FY16"/>
  </pageFields>
  <dataFields count="1">
    <dataField name="Safety" fld="3" subtotal="count" baseField="1" baseItem="0" numFmtId="3"/>
  </dataFields>
  <conditionalFormats count="2">
    <conditionalFormat priority="29">
      <pivotAreas count="1">
        <pivotArea type="data" collapsedLevelsAreSubtotals="1" fieldPosition="0">
          <references count="3">
            <reference field="4294967294" count="1" selected="0">
              <x v="0"/>
            </reference>
            <reference field="1" count="12">
              <x v="0"/>
              <x v="1"/>
              <x v="2"/>
              <x v="3"/>
              <x v="4"/>
              <x v="5"/>
              <x v="6"/>
              <x v="7"/>
              <x v="8"/>
              <x v="9"/>
              <x v="10"/>
              <x v="11"/>
            </reference>
            <reference field="2" count="3" selected="0">
              <x v="0"/>
              <x v="1"/>
              <x v="2"/>
            </reference>
          </references>
        </pivotArea>
      </pivotAreas>
    </conditionalFormat>
    <conditionalFormat priority="27">
      <pivotAreas count="1">
        <pivotArea type="data" collapsedLevelsAreSubtotals="1" fieldPosition="0">
          <references count="3">
            <reference field="4294967294" count="1" selected="0">
              <x v="0"/>
            </reference>
            <reference field="1" count="12">
              <x v="0"/>
              <x v="1"/>
              <x v="2"/>
              <x v="3"/>
              <x v="4"/>
              <x v="5"/>
              <x v="6"/>
              <x v="7"/>
              <x v="8"/>
              <x v="9"/>
              <x v="10"/>
              <x v="11"/>
            </reference>
            <reference field="2" count="2" selected="0">
              <x v="3"/>
              <x v="4"/>
            </reference>
          </references>
        </pivotArea>
      </pivotAreas>
    </conditionalFormat>
  </conditionalFormats>
  <pivotHierarchies count="4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afet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8" showRowHeaders="1" showColHeaders="1" showRowStripes="0" showColStripes="0" showLastColumn="1"/>
  <rowHierarchiesUsage count="2">
    <rowHierarchyUsage hierarchyUsage="12"/>
    <rowHierarchyUsage hierarchyUsage="8"/>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formance Draft.xlsx!Table1">
        <x15:activeTabTopLevelEntity name="[Table1]"/>
      </x15:pivotTableUISettings>
    </ext>
  </extLst>
</pivotTableDefinition>
</file>

<file path=xl/pivotTables/pivotTable1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itemPrintTitles="1" createdVersion="5" indent="0" outline="1" outlineData="1" multipleFieldFilters="0" rowHeaderCaption="Type" colHeaderCaption=" ">
  <location ref="A50:O89" firstHeaderRow="1" firstDataRow="3" firstDataCol="1" rowPageCount="2" colPageCount="1"/>
  <pivotFields count="15">
    <pivotField showAll="0"/>
    <pivotField axis="axisPage" showAll="0">
      <items count="4">
        <item x="0"/>
        <item x="1"/>
        <item x="2"/>
        <item t="default"/>
      </items>
    </pivotField>
    <pivotField axis="axisCol" showAll="0">
      <items count="14">
        <item x="0"/>
        <item x="1"/>
        <item x="11"/>
        <item x="12"/>
        <item x="2"/>
        <item x="3"/>
        <item x="4"/>
        <item x="5"/>
        <item x="6"/>
        <item x="7"/>
        <item x="8"/>
        <item x="9"/>
        <item x="10"/>
        <item t="default"/>
      </items>
    </pivotField>
    <pivotField dataField="1" showAll="0"/>
    <pivotField axis="axisPage" showAll="0" defaultSubtotal="0">
      <items count="2">
        <item x="0"/>
        <item x="1"/>
      </items>
    </pivotField>
    <pivotField showAll="0"/>
    <pivotField axis="axisCol" showAll="0">
      <items count="4">
        <item x="1"/>
        <item x="2"/>
        <item x="0"/>
        <item t="default"/>
      </items>
    </pivotField>
    <pivotField showAll="0"/>
    <pivotField showAll="0"/>
    <pivotField showAll="0"/>
    <pivotField showAll="0"/>
    <pivotField showAll="0"/>
    <pivotField showAll="0"/>
    <pivotField axis="axisRow" showAll="0" sortType="descending">
      <items count="38">
        <item x="0"/>
        <item x="15"/>
        <item x="34"/>
        <item x="20"/>
        <item x="21"/>
        <item x="18"/>
        <item x="31"/>
        <item x="16"/>
        <item x="19"/>
        <item x="17"/>
        <item x="22"/>
        <item x="25"/>
        <item x="26"/>
        <item x="24"/>
        <item x="23"/>
        <item x="30"/>
        <item x="32"/>
        <item x="27"/>
        <item x="29"/>
        <item x="28"/>
        <item x="13"/>
        <item x="6"/>
        <item x="1"/>
        <item x="33"/>
        <item x="4"/>
        <item x="8"/>
        <item x="9"/>
        <item x="3"/>
        <item x="10"/>
        <item m="1" x="35"/>
        <item x="5"/>
        <item x="7"/>
        <item x="12"/>
        <item x="2"/>
        <item x="11"/>
        <item m="1" x="36"/>
        <item x="14"/>
        <item t="default"/>
      </items>
    </pivotField>
    <pivotField axis="axisRow" showAll="0">
      <items count="26">
        <item x="0"/>
        <item m="1" x="12"/>
        <item m="1" x="22"/>
        <item m="1" x="23"/>
        <item m="1" x="19"/>
        <item m="1" x="24"/>
        <item m="1" x="11"/>
        <item m="1" x="20"/>
        <item m="1" x="17"/>
        <item m="1" x="16"/>
        <item m="1" x="15"/>
        <item m="1" x="21"/>
        <item m="1" x="13"/>
        <item m="1" x="5"/>
        <item m="1" x="14"/>
        <item m="1" x="6"/>
        <item m="1" x="10"/>
        <item m="1" x="9"/>
        <item m="1" x="18"/>
        <item m="1" x="7"/>
        <item m="1" x="8"/>
        <item m="1" x="4"/>
        <item x="2"/>
        <item x="3"/>
        <item x="1"/>
        <item t="default"/>
      </items>
    </pivotField>
  </pivotFields>
  <rowFields count="2">
    <field x="14"/>
    <field x="13"/>
  </rowFields>
  <rowItems count="37">
    <i>
      <x v="22"/>
    </i>
    <i r="1">
      <x v="1"/>
    </i>
    <i r="1">
      <x v="3"/>
    </i>
    <i r="1">
      <x v="4"/>
    </i>
    <i r="1">
      <x v="5"/>
    </i>
    <i r="1">
      <x v="6"/>
    </i>
    <i r="1">
      <x v="7"/>
    </i>
    <i>
      <x v="23"/>
    </i>
    <i r="1">
      <x v="8"/>
    </i>
    <i r="1">
      <x v="9"/>
    </i>
    <i r="1">
      <x v="10"/>
    </i>
    <i r="1">
      <x v="11"/>
    </i>
    <i r="1">
      <x v="12"/>
    </i>
    <i>
      <x v="24"/>
    </i>
    <i r="1">
      <x v="13"/>
    </i>
    <i r="1">
      <x v="14"/>
    </i>
    <i r="1">
      <x v="15"/>
    </i>
    <i r="1">
      <x v="16"/>
    </i>
    <i r="1">
      <x v="17"/>
    </i>
    <i r="1">
      <x v="18"/>
    </i>
    <i r="1">
      <x v="19"/>
    </i>
    <i r="1">
      <x v="20"/>
    </i>
    <i r="1">
      <x v="21"/>
    </i>
    <i r="1">
      <x v="22"/>
    </i>
    <i r="1">
      <x v="23"/>
    </i>
    <i r="1">
      <x v="24"/>
    </i>
    <i r="1">
      <x v="25"/>
    </i>
    <i r="1">
      <x v="26"/>
    </i>
    <i r="1">
      <x v="27"/>
    </i>
    <i r="1">
      <x v="28"/>
    </i>
    <i r="1">
      <x v="30"/>
    </i>
    <i r="1">
      <x v="31"/>
    </i>
    <i r="1">
      <x v="32"/>
    </i>
    <i r="1">
      <x v="33"/>
    </i>
    <i r="1">
      <x v="34"/>
    </i>
    <i r="1">
      <x v="36"/>
    </i>
    <i t="grand">
      <x/>
    </i>
  </rowItems>
  <colFields count="2">
    <field x="6"/>
    <field x="2"/>
  </colFields>
  <colItems count="14">
    <i>
      <x/>
      <x v="4"/>
    </i>
    <i r="1">
      <x v="5"/>
    </i>
    <i t="default">
      <x/>
    </i>
    <i>
      <x v="1"/>
      <x v="7"/>
    </i>
    <i r="1">
      <x v="8"/>
    </i>
    <i r="1">
      <x v="9"/>
    </i>
    <i r="1">
      <x v="10"/>
    </i>
    <i t="default">
      <x v="1"/>
    </i>
    <i>
      <x v="2"/>
      <x/>
    </i>
    <i r="1">
      <x v="1"/>
    </i>
    <i r="1">
      <x v="2"/>
    </i>
    <i r="1">
      <x v="3"/>
    </i>
    <i t="default">
      <x v="2"/>
    </i>
    <i t="grand">
      <x/>
    </i>
  </colItems>
  <pageFields count="2">
    <pageField fld="4" item="0" hier="-1"/>
    <pageField fld="1" item="2" hier="-1"/>
  </pageFields>
  <dataFields count="1">
    <dataField name="Priority" fld="3" subtotal="count" showDataAs="percentOfTotal" baseField="13" baseItem="0" numFmtId="9"/>
  </dataFields>
  <formats count="12">
    <format dxfId="46">
      <pivotArea dataOnly="0" labelOnly="1" fieldPosition="0">
        <references count="1">
          <reference field="6" count="1" defaultSubtotal="1">
            <x v="0"/>
          </reference>
        </references>
      </pivotArea>
    </format>
    <format dxfId="45">
      <pivotArea dataOnly="0" labelOnly="1" fieldPosition="0">
        <references count="1">
          <reference field="6" count="1" defaultSubtotal="1">
            <x v="1"/>
          </reference>
        </references>
      </pivotArea>
    </format>
    <format dxfId="44">
      <pivotArea dataOnly="0" labelOnly="1" fieldPosition="0">
        <references count="1">
          <reference field="6" count="1" defaultSubtotal="1">
            <x v="2"/>
          </reference>
        </references>
      </pivotArea>
    </format>
    <format dxfId="43">
      <pivotArea dataOnly="0" labelOnly="1" fieldPosition="0">
        <references count="1">
          <reference field="6" count="1" defaultSubtotal="1">
            <x v="2"/>
          </reference>
        </references>
      </pivotArea>
    </format>
    <format dxfId="42">
      <pivotArea dataOnly="0" labelOnly="1" fieldPosition="0">
        <references count="1">
          <reference field="6" count="1" defaultSubtotal="1">
            <x v="0"/>
          </reference>
        </references>
      </pivotArea>
    </format>
    <format dxfId="41">
      <pivotArea dataOnly="0" labelOnly="1" fieldPosition="0">
        <references count="1">
          <reference field="6" count="1" defaultSubtotal="1">
            <x v="1"/>
          </reference>
        </references>
      </pivotArea>
    </format>
    <format dxfId="40">
      <pivotArea dataOnly="0" labelOnly="1" fieldPosition="0">
        <references count="2">
          <reference field="2" count="4">
            <x v="4"/>
            <x v="5"/>
            <x v="11"/>
            <x v="12"/>
          </reference>
          <reference field="6" count="1" selected="0">
            <x v="0"/>
          </reference>
        </references>
      </pivotArea>
    </format>
    <format dxfId="39">
      <pivotArea dataOnly="0" labelOnly="1" fieldPosition="0">
        <references count="2">
          <reference field="2" count="4">
            <x v="7"/>
            <x v="8"/>
            <x v="9"/>
            <x v="10"/>
          </reference>
          <reference field="6" count="1" selected="0">
            <x v="1"/>
          </reference>
        </references>
      </pivotArea>
    </format>
    <format dxfId="38">
      <pivotArea dataOnly="0" labelOnly="1" fieldPosition="0">
        <references count="2">
          <reference field="2" count="4">
            <x v="0"/>
            <x v="1"/>
            <x v="2"/>
            <x v="3"/>
          </reference>
          <reference field="6" count="1" selected="0">
            <x v="2"/>
          </reference>
        </references>
      </pivotArea>
    </format>
    <format dxfId="37">
      <pivotArea dataOnly="0" labelOnly="1" grandCol="1" outline="0" fieldPosition="0"/>
    </format>
    <format dxfId="36">
      <pivotArea dataOnly="0" labelOnly="1" grandCol="1" outline="0" fieldPosition="0"/>
    </format>
    <format dxfId="35">
      <pivotArea outline="0" fieldPosition="0">
        <references count="1">
          <reference field="4294967294" count="1">
            <x v="0"/>
          </reference>
        </references>
      </pivotArea>
    </format>
  </formats>
  <conditionalFormats count="7">
    <conditionalFormat priority="16">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8">
              <x v="9"/>
              <x v="10"/>
              <x v="11"/>
              <x v="12"/>
              <x v="13"/>
              <x v="14"/>
              <x v="15"/>
              <x v="16"/>
            </reference>
            <reference field="14" count="1" selected="0">
              <x v="1"/>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8">
              <x v="9"/>
              <x v="10"/>
              <x v="11"/>
              <x v="12"/>
              <x v="13"/>
              <x v="14"/>
              <x v="15"/>
              <x v="16"/>
            </reference>
            <reference field="14" count="1" selected="0">
              <x v="1"/>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8">
              <x v="9"/>
              <x v="10"/>
              <x v="11"/>
              <x v="12"/>
              <x v="13"/>
              <x v="14"/>
              <x v="15"/>
              <x v="16"/>
            </reference>
            <reference field="14" count="1" selected="0">
              <x v="1"/>
            </reference>
          </references>
        </pivotArea>
      </pivotAreas>
    </conditionalFormat>
    <conditionalFormat priority="15">
      <pivotAreas count="6">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27"/>
              <x v="28"/>
              <x v="29"/>
              <x v="30"/>
              <x v="31"/>
              <x v="32"/>
              <x v="33"/>
              <x v="34"/>
              <x v="35"/>
              <x v="36"/>
            </reference>
            <reference field="14" count="1" selected="0">
              <x v="3"/>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27"/>
              <x v="28"/>
              <x v="29"/>
              <x v="30"/>
              <x v="31"/>
              <x v="32"/>
              <x v="33"/>
              <x v="34"/>
              <x v="35"/>
              <x v="36"/>
            </reference>
            <reference field="14" count="1" selected="0">
              <x v="3"/>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27"/>
              <x v="28"/>
              <x v="29"/>
              <x v="30"/>
              <x v="31"/>
              <x v="32"/>
              <x v="33"/>
              <x v="34"/>
              <x v="35"/>
              <x v="36"/>
            </reference>
            <reference field="14" count="1" selected="0">
              <x v="3"/>
            </reference>
          </references>
        </pivotArea>
      </pivotAreas>
    </conditionalFormat>
    <conditionalFormat priority="12">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11">
              <x v="1"/>
              <x v="3"/>
              <x v="4"/>
              <x v="5"/>
              <x v="6"/>
              <x v="7"/>
              <x v="8"/>
              <x v="9"/>
              <x v="10"/>
              <x v="11"/>
              <x v="12"/>
            </reference>
            <reference field="14" count="1" selected="0">
              <x v="4"/>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1">
              <x v="1"/>
              <x v="3"/>
              <x v="4"/>
              <x v="5"/>
              <x v="6"/>
              <x v="7"/>
              <x v="8"/>
              <x v="9"/>
              <x v="10"/>
              <x v="11"/>
              <x v="12"/>
            </reference>
            <reference field="14" count="1" selected="0">
              <x v="4"/>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1">
              <x v="1"/>
              <x v="3"/>
              <x v="4"/>
              <x v="5"/>
              <x v="6"/>
              <x v="7"/>
              <x v="8"/>
              <x v="9"/>
              <x v="10"/>
              <x v="11"/>
              <x v="12"/>
            </reference>
            <reference field="14" count="1" selected="0">
              <x v="4"/>
            </reference>
          </references>
        </pivotArea>
      </pivotAreas>
    </conditionalFormat>
    <conditionalFormat priority="11">
      <pivotAreas count="6">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13"/>
              <x v="14"/>
              <x v="15"/>
              <x v="16"/>
              <x v="17"/>
              <x v="18"/>
              <x v="19"/>
              <x v="20"/>
              <x v="21"/>
              <x v="22"/>
            </reference>
            <reference field="14" count="1" selected="0">
              <x v="5"/>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13"/>
              <x v="14"/>
              <x v="15"/>
              <x v="16"/>
              <x v="17"/>
              <x v="18"/>
              <x v="19"/>
              <x v="20"/>
              <x v="21"/>
              <x v="22"/>
            </reference>
            <reference field="14" count="1" selected="0">
              <x v="5"/>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13"/>
              <x v="14"/>
              <x v="15"/>
              <x v="16"/>
              <x v="17"/>
              <x v="18"/>
              <x v="19"/>
              <x v="20"/>
              <x v="21"/>
              <x v="22"/>
            </reference>
            <reference field="14" count="1" selected="0">
              <x v="5"/>
            </reference>
          </references>
        </pivotArea>
        <pivotArea type="data" collapsedLevelsAreSubtotals="1" fieldPosition="0">
          <references count="5">
            <reference field="4294967294" count="1" selected="0">
              <x v="0"/>
            </reference>
            <reference field="2" count="4" selected="0">
              <x v="4"/>
              <x v="5"/>
              <x v="11"/>
              <x v="12"/>
            </reference>
            <reference field="6" count="1" selected="0">
              <x v="0"/>
            </reference>
            <reference field="13" count="14">
              <x v="23"/>
              <x v="24"/>
              <x v="25"/>
              <x v="26"/>
              <x v="27"/>
              <x v="28"/>
              <x v="29"/>
              <x v="30"/>
              <x v="31"/>
              <x v="32"/>
              <x v="33"/>
              <x v="34"/>
              <x v="35"/>
              <x v="36"/>
            </reference>
            <reference field="14" count="1" selected="0">
              <x v="10"/>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4">
              <x v="23"/>
              <x v="24"/>
              <x v="25"/>
              <x v="26"/>
              <x v="27"/>
              <x v="28"/>
              <x v="29"/>
              <x v="30"/>
              <x v="31"/>
              <x v="32"/>
              <x v="33"/>
              <x v="34"/>
              <x v="35"/>
              <x v="36"/>
            </reference>
            <reference field="14" count="1" selected="0">
              <x v="10"/>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4">
              <x v="23"/>
              <x v="24"/>
              <x v="25"/>
              <x v="26"/>
              <x v="27"/>
              <x v="28"/>
              <x v="29"/>
              <x v="30"/>
              <x v="31"/>
              <x v="32"/>
              <x v="33"/>
              <x v="34"/>
              <x v="35"/>
              <x v="36"/>
            </reference>
            <reference field="14" count="1" selected="0">
              <x v="10"/>
            </reference>
          </references>
        </pivotArea>
      </pivotAreas>
    </conditionalFormat>
    <conditionalFormat priority="7">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4">
              <x v="9"/>
              <x v="10"/>
              <x v="11"/>
              <x v="12"/>
            </reference>
            <reference field="14" count="1" selected="0">
              <x v="19"/>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4">
              <x v="9"/>
              <x v="10"/>
              <x v="11"/>
              <x v="12"/>
            </reference>
            <reference field="14" count="1" selected="0">
              <x v="19"/>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4">
              <x v="9"/>
              <x v="10"/>
              <x v="11"/>
              <x v="12"/>
            </reference>
            <reference field="14" count="1" selected="0">
              <x v="19"/>
            </reference>
          </references>
        </pivotArea>
      </pivotAreas>
    </conditionalFormat>
    <conditionalFormat priority="6">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5">
              <x v="13"/>
              <x v="14"/>
              <x v="15"/>
              <x v="16"/>
              <x v="17"/>
            </reference>
            <reference field="14" count="1" selected="0">
              <x v="20"/>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5">
              <x v="13"/>
              <x v="14"/>
              <x v="15"/>
              <x v="16"/>
              <x v="17"/>
            </reference>
            <reference field="14" count="1" selected="0">
              <x v="20"/>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5">
              <x v="13"/>
              <x v="14"/>
              <x v="15"/>
              <x v="16"/>
              <x v="17"/>
            </reference>
            <reference field="14" count="1" selected="0">
              <x v="20"/>
            </reference>
          </references>
        </pivotArea>
      </pivotAreas>
    </conditionalFormat>
    <conditionalFormat priority="5">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19">
              <x v="18"/>
              <x v="19"/>
              <x v="20"/>
              <x v="21"/>
              <x v="22"/>
              <x v="23"/>
              <x v="24"/>
              <x v="25"/>
              <x v="26"/>
              <x v="27"/>
              <x v="28"/>
              <x v="29"/>
              <x v="30"/>
              <x v="31"/>
              <x v="32"/>
              <x v="33"/>
              <x v="34"/>
              <x v="35"/>
              <x v="36"/>
            </reference>
            <reference field="14" count="1" selected="0">
              <x v="21"/>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9">
              <x v="18"/>
              <x v="19"/>
              <x v="20"/>
              <x v="21"/>
              <x v="22"/>
              <x v="23"/>
              <x v="24"/>
              <x v="25"/>
              <x v="26"/>
              <x v="27"/>
              <x v="28"/>
              <x v="29"/>
              <x v="30"/>
              <x v="31"/>
              <x v="32"/>
              <x v="33"/>
              <x v="34"/>
              <x v="35"/>
              <x v="36"/>
            </reference>
            <reference field="14" count="1" selected="0">
              <x v="21"/>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9">
              <x v="18"/>
              <x v="19"/>
              <x v="20"/>
              <x v="21"/>
              <x v="22"/>
              <x v="23"/>
              <x v="24"/>
              <x v="25"/>
              <x v="26"/>
              <x v="27"/>
              <x v="28"/>
              <x v="29"/>
              <x v="30"/>
              <x v="31"/>
              <x v="32"/>
              <x v="33"/>
              <x v="34"/>
              <x v="35"/>
              <x v="36"/>
            </reference>
            <reference field="14" count="1" selected="0">
              <x v="21"/>
            </reference>
          </references>
        </pivotArea>
      </pivotAreas>
    </conditionalFormat>
  </conditional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itemPrintTitles="1" createdVersion="5" indent="0" outline="1" outlineData="1" multipleFieldFilters="0" rowHeaderCaption="Type" colHeaderCaption=" ">
  <location ref="A6:O45" firstHeaderRow="1" firstDataRow="3" firstDataCol="1" rowPageCount="2" colPageCount="1"/>
  <pivotFields count="15">
    <pivotField showAll="0"/>
    <pivotField axis="axisPage" showAll="0">
      <items count="4">
        <item x="0"/>
        <item x="1"/>
        <item x="2"/>
        <item t="default"/>
      </items>
    </pivotField>
    <pivotField axis="axisCol" showAll="0">
      <items count="14">
        <item x="0"/>
        <item x="1"/>
        <item x="11"/>
        <item x="12"/>
        <item x="2"/>
        <item x="3"/>
        <item x="4"/>
        <item x="5"/>
        <item x="6"/>
        <item x="7"/>
        <item x="8"/>
        <item x="9"/>
        <item x="10"/>
        <item t="default"/>
      </items>
    </pivotField>
    <pivotField dataField="1" showAll="0"/>
    <pivotField axis="axisPage" showAll="0" defaultSubtotal="0">
      <items count="2">
        <item x="0"/>
        <item x="1"/>
      </items>
    </pivotField>
    <pivotField showAll="0"/>
    <pivotField axis="axisCol" showAll="0">
      <items count="4">
        <item x="1"/>
        <item x="2"/>
        <item x="0"/>
        <item t="default"/>
      </items>
    </pivotField>
    <pivotField showAll="0"/>
    <pivotField showAll="0"/>
    <pivotField showAll="0"/>
    <pivotField showAll="0"/>
    <pivotField showAll="0"/>
    <pivotField showAll="0"/>
    <pivotField axis="axisRow" showAll="0" sortType="descending">
      <items count="38">
        <item x="0"/>
        <item x="15"/>
        <item x="34"/>
        <item x="20"/>
        <item x="21"/>
        <item x="18"/>
        <item x="31"/>
        <item x="16"/>
        <item x="19"/>
        <item x="17"/>
        <item x="22"/>
        <item x="25"/>
        <item x="26"/>
        <item x="24"/>
        <item x="23"/>
        <item x="30"/>
        <item x="32"/>
        <item x="27"/>
        <item x="29"/>
        <item x="28"/>
        <item x="13"/>
        <item x="6"/>
        <item x="1"/>
        <item x="33"/>
        <item x="4"/>
        <item x="8"/>
        <item x="9"/>
        <item x="3"/>
        <item x="10"/>
        <item m="1" x="35"/>
        <item x="5"/>
        <item x="7"/>
        <item x="12"/>
        <item x="2"/>
        <item x="11"/>
        <item m="1" x="36"/>
        <item x="14"/>
        <item t="default"/>
      </items>
    </pivotField>
    <pivotField axis="axisRow" showAll="0">
      <items count="26">
        <item x="0"/>
        <item m="1" x="12"/>
        <item m="1" x="22"/>
        <item m="1" x="23"/>
        <item m="1" x="13"/>
        <item m="1" x="21"/>
        <item m="1" x="19"/>
        <item m="1" x="24"/>
        <item m="1" x="11"/>
        <item m="1" x="20"/>
        <item m="1" x="17"/>
        <item m="1" x="16"/>
        <item m="1" x="15"/>
        <item m="1" x="5"/>
        <item m="1" x="14"/>
        <item m="1" x="6"/>
        <item m="1" x="10"/>
        <item m="1" x="18"/>
        <item m="1" x="9"/>
        <item m="1" x="7"/>
        <item m="1" x="8"/>
        <item m="1" x="4"/>
        <item x="2"/>
        <item x="3"/>
        <item x="1"/>
        <item t="default"/>
      </items>
    </pivotField>
  </pivotFields>
  <rowFields count="2">
    <field x="14"/>
    <field x="13"/>
  </rowFields>
  <rowItems count="37">
    <i>
      <x v="22"/>
    </i>
    <i r="1">
      <x v="1"/>
    </i>
    <i r="1">
      <x v="3"/>
    </i>
    <i r="1">
      <x v="4"/>
    </i>
    <i r="1">
      <x v="5"/>
    </i>
    <i r="1">
      <x v="6"/>
    </i>
    <i r="1">
      <x v="7"/>
    </i>
    <i>
      <x v="23"/>
    </i>
    <i r="1">
      <x v="8"/>
    </i>
    <i r="1">
      <x v="9"/>
    </i>
    <i r="1">
      <x v="10"/>
    </i>
    <i r="1">
      <x v="11"/>
    </i>
    <i r="1">
      <x v="12"/>
    </i>
    <i>
      <x v="24"/>
    </i>
    <i r="1">
      <x v="13"/>
    </i>
    <i r="1">
      <x v="14"/>
    </i>
    <i r="1">
      <x v="15"/>
    </i>
    <i r="1">
      <x v="16"/>
    </i>
    <i r="1">
      <x v="17"/>
    </i>
    <i r="1">
      <x v="18"/>
    </i>
    <i r="1">
      <x v="19"/>
    </i>
    <i r="1">
      <x v="20"/>
    </i>
    <i r="1">
      <x v="21"/>
    </i>
    <i r="1">
      <x v="22"/>
    </i>
    <i r="1">
      <x v="23"/>
    </i>
    <i r="1">
      <x v="24"/>
    </i>
    <i r="1">
      <x v="25"/>
    </i>
    <i r="1">
      <x v="26"/>
    </i>
    <i r="1">
      <x v="27"/>
    </i>
    <i r="1">
      <x v="28"/>
    </i>
    <i r="1">
      <x v="30"/>
    </i>
    <i r="1">
      <x v="31"/>
    </i>
    <i r="1">
      <x v="32"/>
    </i>
    <i r="1">
      <x v="33"/>
    </i>
    <i r="1">
      <x v="34"/>
    </i>
    <i r="1">
      <x v="36"/>
    </i>
    <i t="grand">
      <x/>
    </i>
  </rowItems>
  <colFields count="2">
    <field x="6"/>
    <field x="2"/>
  </colFields>
  <colItems count="14">
    <i>
      <x/>
      <x v="4"/>
    </i>
    <i r="1">
      <x v="5"/>
    </i>
    <i t="default">
      <x/>
    </i>
    <i>
      <x v="1"/>
      <x v="7"/>
    </i>
    <i r="1">
      <x v="8"/>
    </i>
    <i r="1">
      <x v="9"/>
    </i>
    <i r="1">
      <x v="10"/>
    </i>
    <i t="default">
      <x v="1"/>
    </i>
    <i>
      <x v="2"/>
      <x/>
    </i>
    <i r="1">
      <x v="1"/>
    </i>
    <i r="1">
      <x v="2"/>
    </i>
    <i r="1">
      <x v="3"/>
    </i>
    <i t="default">
      <x v="2"/>
    </i>
    <i t="grand">
      <x/>
    </i>
  </colItems>
  <pageFields count="2">
    <pageField fld="4" item="0" hier="-1"/>
    <pageField fld="1" item="2" hier="-1"/>
  </pageFields>
  <dataFields count="1">
    <dataField name="Priority" fld="3" subtotal="count" baseField="13" baseItem="0"/>
  </dataFields>
  <formats count="11">
    <format dxfId="57">
      <pivotArea dataOnly="0" labelOnly="1" fieldPosition="0">
        <references count="1">
          <reference field="6" count="1" defaultSubtotal="1">
            <x v="0"/>
          </reference>
        </references>
      </pivotArea>
    </format>
    <format dxfId="56">
      <pivotArea dataOnly="0" labelOnly="1" fieldPosition="0">
        <references count="1">
          <reference field="6" count="1" defaultSubtotal="1">
            <x v="1"/>
          </reference>
        </references>
      </pivotArea>
    </format>
    <format dxfId="55">
      <pivotArea dataOnly="0" labelOnly="1" fieldPosition="0">
        <references count="1">
          <reference field="6" count="1" defaultSubtotal="1">
            <x v="2"/>
          </reference>
        </references>
      </pivotArea>
    </format>
    <format dxfId="54">
      <pivotArea dataOnly="0" labelOnly="1" fieldPosition="0">
        <references count="1">
          <reference field="6" count="1" defaultSubtotal="1">
            <x v="2"/>
          </reference>
        </references>
      </pivotArea>
    </format>
    <format dxfId="53">
      <pivotArea dataOnly="0" labelOnly="1" fieldPosition="0">
        <references count="1">
          <reference field="6" count="1" defaultSubtotal="1">
            <x v="0"/>
          </reference>
        </references>
      </pivotArea>
    </format>
    <format dxfId="52">
      <pivotArea dataOnly="0" labelOnly="1" fieldPosition="0">
        <references count="1">
          <reference field="6" count="1" defaultSubtotal="1">
            <x v="1"/>
          </reference>
        </references>
      </pivotArea>
    </format>
    <format dxfId="51">
      <pivotArea dataOnly="0" labelOnly="1" fieldPosition="0">
        <references count="2">
          <reference field="2" count="4">
            <x v="4"/>
            <x v="5"/>
            <x v="11"/>
            <x v="12"/>
          </reference>
          <reference field="6" count="1" selected="0">
            <x v="0"/>
          </reference>
        </references>
      </pivotArea>
    </format>
    <format dxfId="50">
      <pivotArea dataOnly="0" labelOnly="1" fieldPosition="0">
        <references count="2">
          <reference field="2" count="4">
            <x v="7"/>
            <x v="8"/>
            <x v="9"/>
            <x v="10"/>
          </reference>
          <reference field="6" count="1" selected="0">
            <x v="1"/>
          </reference>
        </references>
      </pivotArea>
    </format>
    <format dxfId="49">
      <pivotArea dataOnly="0" labelOnly="1" fieldPosition="0">
        <references count="2">
          <reference field="2" count="4">
            <x v="0"/>
            <x v="1"/>
            <x v="2"/>
            <x v="3"/>
          </reference>
          <reference field="6" count="1" selected="0">
            <x v="2"/>
          </reference>
        </references>
      </pivotArea>
    </format>
    <format dxfId="48">
      <pivotArea dataOnly="0" labelOnly="1" grandCol="1" outline="0" fieldPosition="0"/>
    </format>
    <format dxfId="47">
      <pivotArea dataOnly="0" labelOnly="1" grandCol="1" outline="0" fieldPosition="0"/>
    </format>
  </formats>
  <conditionalFormats count="10">
    <conditionalFormat priority="18">
      <pivotAreas count="3">
        <pivotArea type="data" collapsedLevelsAreSubtotals="1" fieldPosition="0">
          <references count="5">
            <reference field="4294967294" count="1" selected="0">
              <x v="0"/>
            </reference>
            <reference field="2" count="4" selected="0">
              <x v="4"/>
              <x v="5"/>
              <x v="11"/>
              <x v="12"/>
            </reference>
            <reference field="6" count="1" selected="0">
              <x v="0"/>
            </reference>
            <reference field="13" count="8">
              <x v="9"/>
              <x v="10"/>
              <x v="11"/>
              <x v="12"/>
              <x v="13"/>
              <x v="14"/>
              <x v="15"/>
              <x v="16"/>
            </reference>
            <reference field="14" count="1" selected="0">
              <x v="1"/>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8">
              <x v="9"/>
              <x v="10"/>
              <x v="11"/>
              <x v="12"/>
              <x v="13"/>
              <x v="14"/>
              <x v="15"/>
              <x v="16"/>
            </reference>
            <reference field="14" count="1" selected="0">
              <x v="1"/>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8">
              <x v="9"/>
              <x v="10"/>
              <x v="11"/>
              <x v="12"/>
              <x v="13"/>
              <x v="14"/>
              <x v="15"/>
              <x v="16"/>
            </reference>
            <reference field="14" count="1" selected="0">
              <x v="1"/>
            </reference>
          </references>
        </pivotArea>
      </pivotAreas>
    </conditionalFormat>
    <conditionalFormat priority="17">
      <pivotAreas count="6">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27"/>
              <x v="28"/>
              <x v="29"/>
              <x v="30"/>
              <x v="31"/>
              <x v="32"/>
              <x v="33"/>
              <x v="34"/>
              <x v="35"/>
              <x v="36"/>
            </reference>
            <reference field="14" count="1" selected="0">
              <x v="3"/>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27"/>
              <x v="28"/>
              <x v="29"/>
              <x v="30"/>
              <x v="31"/>
              <x v="32"/>
              <x v="33"/>
              <x v="34"/>
              <x v="35"/>
              <x v="36"/>
            </reference>
            <reference field="14" count="1" selected="0">
              <x v="3"/>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17"/>
              <x v="18"/>
              <x v="19"/>
              <x v="20"/>
              <x v="21"/>
              <x v="22"/>
              <x v="23"/>
              <x v="24"/>
              <x v="25"/>
              <x v="26"/>
            </reference>
            <reference field="14" count="1" selected="0">
              <x v="2"/>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27"/>
              <x v="28"/>
              <x v="29"/>
              <x v="30"/>
              <x v="31"/>
              <x v="32"/>
              <x v="33"/>
              <x v="34"/>
              <x v="35"/>
              <x v="36"/>
            </reference>
            <reference field="14" count="1" selected="0">
              <x v="3"/>
            </reference>
          </references>
        </pivotArea>
      </pivotAreas>
    </conditionalFormat>
    <conditionalFormat priority="14">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11">
              <x v="1"/>
              <x v="3"/>
              <x v="4"/>
              <x v="5"/>
              <x v="6"/>
              <x v="7"/>
              <x v="8"/>
              <x v="9"/>
              <x v="10"/>
              <x v="11"/>
              <x v="12"/>
            </reference>
            <reference field="14" count="1" selected="0">
              <x v="6"/>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1">
              <x v="1"/>
              <x v="3"/>
              <x v="4"/>
              <x v="5"/>
              <x v="6"/>
              <x v="7"/>
              <x v="8"/>
              <x v="9"/>
              <x v="10"/>
              <x v="11"/>
              <x v="12"/>
            </reference>
            <reference field="14" count="1" selected="0">
              <x v="6"/>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1">
              <x v="1"/>
              <x v="3"/>
              <x v="4"/>
              <x v="5"/>
              <x v="6"/>
              <x v="7"/>
              <x v="8"/>
              <x v="9"/>
              <x v="10"/>
              <x v="11"/>
              <x v="12"/>
            </reference>
            <reference field="14" count="1" selected="0">
              <x v="6"/>
            </reference>
          </references>
        </pivotArea>
      </pivotAreas>
    </conditionalFormat>
    <conditionalFormat priority="13">
      <pivotAreas count="6">
        <pivotArea type="data" collapsedLevelsAreSubtotals="1" fieldPosition="0">
          <references count="5">
            <reference field="4294967294" count="1" selected="0">
              <x v="0"/>
            </reference>
            <reference field="2" count="4" selected="0">
              <x v="4"/>
              <x v="5"/>
              <x v="11"/>
              <x v="12"/>
            </reference>
            <reference field="6" count="1" selected="0">
              <x v="0"/>
            </reference>
            <reference field="13" count="10">
              <x v="13"/>
              <x v="14"/>
              <x v="15"/>
              <x v="16"/>
              <x v="17"/>
              <x v="18"/>
              <x v="19"/>
              <x v="20"/>
              <x v="21"/>
              <x v="22"/>
            </reference>
            <reference field="14" count="1" selected="0">
              <x v="7"/>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0">
              <x v="13"/>
              <x v="14"/>
              <x v="15"/>
              <x v="16"/>
              <x v="17"/>
              <x v="18"/>
              <x v="19"/>
              <x v="20"/>
              <x v="21"/>
              <x v="22"/>
            </reference>
            <reference field="14" count="1" selected="0">
              <x v="7"/>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0">
              <x v="13"/>
              <x v="14"/>
              <x v="15"/>
              <x v="16"/>
              <x v="17"/>
              <x v="18"/>
              <x v="19"/>
              <x v="20"/>
              <x v="21"/>
              <x v="22"/>
            </reference>
            <reference field="14" count="1" selected="0">
              <x v="7"/>
            </reference>
          </references>
        </pivotArea>
        <pivotArea type="data" collapsedLevelsAreSubtotals="1" fieldPosition="0">
          <references count="5">
            <reference field="4294967294" count="1" selected="0">
              <x v="0"/>
            </reference>
            <reference field="2" count="4" selected="0">
              <x v="4"/>
              <x v="5"/>
              <x v="11"/>
              <x v="12"/>
            </reference>
            <reference field="6" count="1" selected="0">
              <x v="0"/>
            </reference>
            <reference field="13" count="14">
              <x v="23"/>
              <x v="24"/>
              <x v="25"/>
              <x v="26"/>
              <x v="27"/>
              <x v="28"/>
              <x v="29"/>
              <x v="30"/>
              <x v="31"/>
              <x v="32"/>
              <x v="33"/>
              <x v="34"/>
              <x v="35"/>
              <x v="36"/>
            </reference>
            <reference field="14" count="1" selected="0">
              <x v="12"/>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4">
              <x v="23"/>
              <x v="24"/>
              <x v="25"/>
              <x v="26"/>
              <x v="27"/>
              <x v="28"/>
              <x v="29"/>
              <x v="30"/>
              <x v="31"/>
              <x v="32"/>
              <x v="33"/>
              <x v="34"/>
              <x v="35"/>
              <x v="36"/>
            </reference>
            <reference field="14" count="1" selected="0">
              <x v="12"/>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4">
              <x v="23"/>
              <x v="24"/>
              <x v="25"/>
              <x v="26"/>
              <x v="27"/>
              <x v="28"/>
              <x v="29"/>
              <x v="30"/>
              <x v="31"/>
              <x v="32"/>
              <x v="33"/>
              <x v="34"/>
              <x v="35"/>
              <x v="36"/>
            </reference>
            <reference field="14" count="1" selected="0">
              <x v="12"/>
            </reference>
          </references>
        </pivotArea>
      </pivotAreas>
    </conditionalFormat>
    <conditionalFormat priority="10">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4">
              <x v="9"/>
              <x v="10"/>
              <x v="11"/>
              <x v="12"/>
            </reference>
            <reference field="14" count="1" selected="0">
              <x v="19"/>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4">
              <x v="9"/>
              <x v="10"/>
              <x v="11"/>
              <x v="12"/>
            </reference>
            <reference field="14" count="1" selected="0">
              <x v="19"/>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4">
              <x v="9"/>
              <x v="10"/>
              <x v="11"/>
              <x v="12"/>
            </reference>
            <reference field="14" count="1" selected="0">
              <x v="19"/>
            </reference>
          </references>
        </pivotArea>
      </pivotAreas>
    </conditionalFormat>
    <conditionalFormat priority="9">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5">
              <x v="13"/>
              <x v="14"/>
              <x v="15"/>
              <x v="16"/>
              <x v="17"/>
            </reference>
            <reference field="14" count="1" selected="0">
              <x v="20"/>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5">
              <x v="13"/>
              <x v="14"/>
              <x v="15"/>
              <x v="16"/>
              <x v="17"/>
            </reference>
            <reference field="14" count="1" selected="0">
              <x v="20"/>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5">
              <x v="13"/>
              <x v="14"/>
              <x v="15"/>
              <x v="16"/>
              <x v="17"/>
            </reference>
            <reference field="14" count="1" selected="0">
              <x v="20"/>
            </reference>
          </references>
        </pivotArea>
      </pivotAreas>
    </conditionalFormat>
    <conditionalFormat priority="4">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19">
              <x v="18"/>
              <x v="19"/>
              <x v="20"/>
              <x v="21"/>
              <x v="22"/>
              <x v="23"/>
              <x v="24"/>
              <x v="25"/>
              <x v="26"/>
              <x v="27"/>
              <x v="28"/>
              <x v="29"/>
              <x v="30"/>
              <x v="31"/>
              <x v="32"/>
              <x v="33"/>
              <x v="34"/>
              <x v="35"/>
              <x v="36"/>
            </reference>
            <reference field="14" count="1" selected="0">
              <x v="21"/>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19">
              <x v="18"/>
              <x v="19"/>
              <x v="20"/>
              <x v="21"/>
              <x v="22"/>
              <x v="23"/>
              <x v="24"/>
              <x v="25"/>
              <x v="26"/>
              <x v="27"/>
              <x v="28"/>
              <x v="29"/>
              <x v="30"/>
              <x v="31"/>
              <x v="32"/>
              <x v="33"/>
              <x v="34"/>
              <x v="35"/>
              <x v="36"/>
            </reference>
            <reference field="14" count="1" selected="0">
              <x v="21"/>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19">
              <x v="18"/>
              <x v="19"/>
              <x v="20"/>
              <x v="21"/>
              <x v="22"/>
              <x v="23"/>
              <x v="24"/>
              <x v="25"/>
              <x v="26"/>
              <x v="27"/>
              <x v="28"/>
              <x v="29"/>
              <x v="30"/>
              <x v="31"/>
              <x v="32"/>
              <x v="33"/>
              <x v="34"/>
              <x v="35"/>
              <x v="36"/>
            </reference>
            <reference field="14" count="1" selected="0">
              <x v="21"/>
            </reference>
          </references>
        </pivotArea>
      </pivotAreas>
    </conditionalFormat>
    <conditionalFormat priority="3">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6">
              <x v="1"/>
              <x v="3"/>
              <x v="4"/>
              <x v="5"/>
              <x v="6"/>
              <x v="7"/>
            </reference>
            <reference field="14" count="1" selected="0">
              <x v="22"/>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6">
              <x v="1"/>
              <x v="3"/>
              <x v="4"/>
              <x v="5"/>
              <x v="6"/>
              <x v="7"/>
            </reference>
            <reference field="14" count="1" selected="0">
              <x v="22"/>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6">
              <x v="1"/>
              <x v="3"/>
              <x v="4"/>
              <x v="5"/>
              <x v="6"/>
              <x v="7"/>
            </reference>
            <reference field="14" count="1" selected="0">
              <x v="22"/>
            </reference>
          </references>
        </pivotArea>
      </pivotAreas>
    </conditionalFormat>
    <conditionalFormat priority="2">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5">
              <x v="8"/>
              <x v="9"/>
              <x v="10"/>
              <x v="11"/>
              <x v="12"/>
            </reference>
            <reference field="14" count="1" selected="0">
              <x v="23"/>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5">
              <x v="8"/>
              <x v="9"/>
              <x v="10"/>
              <x v="11"/>
              <x v="12"/>
            </reference>
            <reference field="14" count="1" selected="0">
              <x v="23"/>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5">
              <x v="8"/>
              <x v="9"/>
              <x v="10"/>
              <x v="11"/>
              <x v="12"/>
            </reference>
            <reference field="14" count="1" selected="0">
              <x v="23"/>
            </reference>
          </references>
        </pivotArea>
      </pivotAreas>
    </conditionalFormat>
    <conditionalFormat priority="1">
      <pivotAreas count="3">
        <pivotArea type="data" collapsedLevelsAreSubtotals="1" fieldPosition="0">
          <references count="5">
            <reference field="4294967294" count="1" selected="0">
              <x v="0"/>
            </reference>
            <reference field="2" count="2" selected="0">
              <x v="4"/>
              <x v="5"/>
            </reference>
            <reference field="6" count="1" selected="0">
              <x v="0"/>
            </reference>
            <reference field="13" count="22">
              <x v="13"/>
              <x v="14"/>
              <x v="15"/>
              <x v="16"/>
              <x v="17"/>
              <x v="18"/>
              <x v="19"/>
              <x v="20"/>
              <x v="21"/>
              <x v="22"/>
              <x v="23"/>
              <x v="24"/>
              <x v="25"/>
              <x v="26"/>
              <x v="27"/>
              <x v="28"/>
              <x v="30"/>
              <x v="31"/>
              <x v="32"/>
              <x v="33"/>
              <x v="34"/>
              <x v="36"/>
            </reference>
            <reference field="14" count="1" selected="0">
              <x v="24"/>
            </reference>
          </references>
        </pivotArea>
        <pivotArea type="data" collapsedLevelsAreSubtotals="1" fieldPosition="0">
          <references count="5">
            <reference field="4294967294" count="1" selected="0">
              <x v="0"/>
            </reference>
            <reference field="2" count="4" selected="0">
              <x v="7"/>
              <x v="8"/>
              <x v="9"/>
              <x v="10"/>
            </reference>
            <reference field="6" count="1" selected="0">
              <x v="1"/>
            </reference>
            <reference field="13" count="22">
              <x v="13"/>
              <x v="14"/>
              <x v="15"/>
              <x v="16"/>
              <x v="17"/>
              <x v="18"/>
              <x v="19"/>
              <x v="20"/>
              <x v="21"/>
              <x v="22"/>
              <x v="23"/>
              <x v="24"/>
              <x v="25"/>
              <x v="26"/>
              <x v="27"/>
              <x v="28"/>
              <x v="30"/>
              <x v="31"/>
              <x v="32"/>
              <x v="33"/>
              <x v="34"/>
              <x v="36"/>
            </reference>
            <reference field="14" count="1" selected="0">
              <x v="24"/>
            </reference>
          </references>
        </pivotArea>
        <pivotArea type="data" collapsedLevelsAreSubtotals="1" fieldPosition="0">
          <references count="5">
            <reference field="4294967294" count="1" selected="0">
              <x v="0"/>
            </reference>
            <reference field="2" count="4" selected="0">
              <x v="0"/>
              <x v="1"/>
              <x v="2"/>
              <x v="3"/>
            </reference>
            <reference field="6" count="1" selected="0">
              <x v="2"/>
            </reference>
            <reference field="13" count="22">
              <x v="13"/>
              <x v="14"/>
              <x v="15"/>
              <x v="16"/>
              <x v="17"/>
              <x v="18"/>
              <x v="19"/>
              <x v="20"/>
              <x v="21"/>
              <x v="22"/>
              <x v="23"/>
              <x v="24"/>
              <x v="25"/>
              <x v="26"/>
              <x v="27"/>
              <x v="28"/>
              <x v="30"/>
              <x v="31"/>
              <x v="32"/>
              <x v="33"/>
              <x v="34"/>
              <x v="36"/>
            </reference>
            <reference field="14" count="1" selected="0">
              <x v="24"/>
            </reference>
          </references>
        </pivotArea>
      </pivotAreas>
    </conditionalFormat>
  </conditional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15:G242" firstHeaderRow="0" firstDataRow="1" firstDataCol="3" rowPageCount="2" colPageCount="1"/>
  <pivotFields count="15">
    <pivotField compact="0" outline="0" showAll="0"/>
    <pivotField axis="axisPage" compact="0" outline="0" showAll="0">
      <items count="4">
        <item x="0"/>
        <item x="1"/>
        <item x="2"/>
        <item t="default"/>
      </items>
    </pivotField>
    <pivotField axis="axisRow" compact="0" outline="0" showAll="0" defaultSubtotal="0">
      <items count="13">
        <item x="0"/>
        <item x="1"/>
        <item x="11"/>
        <item x="12"/>
        <item x="9"/>
        <item x="10"/>
        <item x="2"/>
        <item x="3"/>
        <item x="4"/>
        <item x="5"/>
        <item x="6"/>
        <item x="7"/>
        <item x="8"/>
      </items>
    </pivotField>
    <pivotField axis="axisRow" compact="0" outline="0" showAll="0" sortType="descending">
      <items count="2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246"/>
        <item x="53"/>
        <item x="247"/>
        <item x="54"/>
        <item x="55"/>
        <item x="56"/>
        <item x="57"/>
        <item x="58"/>
        <item x="59"/>
        <item x="60"/>
        <item x="61"/>
        <item x="252"/>
        <item x="253"/>
        <item x="254"/>
        <item x="255"/>
        <item x="256"/>
        <item x="257"/>
        <item x="258"/>
        <item x="259"/>
        <item x="260"/>
        <item x="261"/>
        <item x="262"/>
        <item x="263"/>
        <item x="264"/>
        <item x="265"/>
        <item x="266"/>
        <item x="248"/>
        <item x="249"/>
        <item x="250"/>
        <item x="267"/>
        <item x="268"/>
        <item x="25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autoSortScope>
        <pivotArea dataOnly="0" outline="0" fieldPosition="0">
          <references count="1">
            <reference field="4294967294" count="1" selected="0">
              <x v="3"/>
            </reference>
          </references>
        </pivotArea>
      </autoSortScope>
    </pivotField>
    <pivotField axis="axisPage" compact="0" outline="0" showAll="0" defaultSubtotal="0">
      <items count="2">
        <item x="0"/>
        <item x="1"/>
      </items>
    </pivotField>
    <pivotField compact="0" outline="0" showAll="0"/>
    <pivotField axis="axisRow" compact="0" outline="0" showAll="0">
      <items count="4">
        <item x="1"/>
        <item x="2"/>
        <item x="0"/>
        <item t="default"/>
      </items>
    </pivotField>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outline="0" showAll="0"/>
  </pivotFields>
  <rowFields count="3">
    <field x="6"/>
    <field x="2"/>
    <field x="3"/>
  </rowFields>
  <rowItems count="227">
    <i>
      <x/>
      <x v="6"/>
      <x v="86"/>
    </i>
    <i r="2">
      <x v="88"/>
    </i>
    <i r="2">
      <x v="94"/>
    </i>
    <i r="2">
      <x v="96"/>
    </i>
    <i r="2">
      <x v="90"/>
    </i>
    <i r="2">
      <x v="87"/>
    </i>
    <i r="2">
      <x v="92"/>
    </i>
    <i r="2">
      <x v="95"/>
    </i>
    <i r="2">
      <x v="93"/>
    </i>
    <i r="2">
      <x v="89"/>
    </i>
    <i r="1">
      <x v="7"/>
      <x v="111"/>
    </i>
    <i r="2">
      <x v="104"/>
    </i>
    <i r="2">
      <x v="113"/>
    </i>
    <i r="2">
      <x v="108"/>
    </i>
    <i r="2">
      <x v="109"/>
    </i>
    <i r="2">
      <x v="114"/>
    </i>
    <i r="2">
      <x v="107"/>
    </i>
    <i r="2">
      <x v="131"/>
    </i>
    <i r="2">
      <x v="125"/>
    </i>
    <i r="2">
      <x v="137"/>
    </i>
    <i r="2">
      <x v="134"/>
    </i>
    <i r="2">
      <x v="129"/>
    </i>
    <i r="2">
      <x v="127"/>
    </i>
    <i r="2">
      <x v="116"/>
    </i>
    <i r="2">
      <x v="118"/>
    </i>
    <i r="2">
      <x v="140"/>
    </i>
    <i r="2">
      <x v="130"/>
    </i>
    <i r="2">
      <x v="112"/>
    </i>
    <i r="2">
      <x v="133"/>
    </i>
    <i r="2">
      <x v="139"/>
    </i>
    <i r="2">
      <x v="115"/>
    </i>
    <i r="2">
      <x v="123"/>
    </i>
    <i r="2">
      <x v="110"/>
    </i>
    <i r="2">
      <x v="119"/>
    </i>
    <i r="2">
      <x v="124"/>
    </i>
    <i r="2">
      <x v="135"/>
    </i>
    <i r="2">
      <x v="106"/>
    </i>
    <i r="2">
      <x v="120"/>
    </i>
    <i r="2">
      <x v="142"/>
    </i>
    <i r="2">
      <x v="136"/>
    </i>
    <i r="2">
      <x v="132"/>
    </i>
    <i r="2">
      <x v="117"/>
    </i>
    <i r="2">
      <x v="141"/>
    </i>
    <i r="2">
      <x v="121"/>
    </i>
    <i r="2">
      <x v="126"/>
    </i>
    <i r="2">
      <x v="122"/>
    </i>
    <i r="2">
      <x v="105"/>
    </i>
    <i r="2">
      <x v="128"/>
    </i>
    <i r="2">
      <x v="138"/>
    </i>
    <i t="default">
      <x/>
    </i>
    <i>
      <x v="1"/>
      <x v="9"/>
      <x v="163"/>
    </i>
    <i r="2">
      <x v="181"/>
    </i>
    <i r="2">
      <x v="177"/>
    </i>
    <i r="2">
      <x v="158"/>
    </i>
    <i r="2">
      <x v="171"/>
    </i>
    <i r="2">
      <x v="161"/>
    </i>
    <i r="2">
      <x v="179"/>
    </i>
    <i r="2">
      <x v="174"/>
    </i>
    <i r="2">
      <x v="173"/>
    </i>
    <i r="2">
      <x v="156"/>
    </i>
    <i r="2">
      <x v="165"/>
    </i>
    <i r="2">
      <x v="166"/>
    </i>
    <i r="2">
      <x v="182"/>
    </i>
    <i r="2">
      <x v="168"/>
    </i>
    <i r="2">
      <x v="164"/>
    </i>
    <i r="2">
      <x v="176"/>
    </i>
    <i r="2">
      <x v="180"/>
    </i>
    <i r="2">
      <x v="162"/>
    </i>
    <i r="2">
      <x v="172"/>
    </i>
    <i r="2">
      <x v="159"/>
    </i>
    <i r="2">
      <x v="167"/>
    </i>
    <i r="2">
      <x v="157"/>
    </i>
    <i r="2">
      <x v="178"/>
    </i>
    <i r="2">
      <x v="170"/>
    </i>
    <i r="2">
      <x v="175"/>
    </i>
    <i r="2">
      <x v="160"/>
    </i>
    <i r="2">
      <x v="169"/>
    </i>
    <i r="1">
      <x v="10"/>
      <x v="196"/>
    </i>
    <i r="2">
      <x v="185"/>
    </i>
    <i r="2">
      <x v="201"/>
    </i>
    <i r="2">
      <x v="184"/>
    </i>
    <i r="2">
      <x v="187"/>
    </i>
    <i r="2">
      <x v="186"/>
    </i>
    <i r="2">
      <x v="192"/>
    </i>
    <i r="2">
      <x v="202"/>
    </i>
    <i r="2">
      <x v="188"/>
    </i>
    <i r="2">
      <x v="198"/>
    </i>
    <i r="2">
      <x v="203"/>
    </i>
    <i r="2">
      <x v="183"/>
    </i>
    <i r="2">
      <x v="193"/>
    </i>
    <i r="2">
      <x v="199"/>
    </i>
    <i r="2">
      <x v="197"/>
    </i>
    <i r="2">
      <x v="190"/>
    </i>
    <i r="2">
      <x v="204"/>
    </i>
    <i r="2">
      <x v="195"/>
    </i>
    <i r="2">
      <x v="194"/>
    </i>
    <i r="2">
      <x v="189"/>
    </i>
    <i r="2">
      <x v="200"/>
    </i>
    <i r="2">
      <x v="191"/>
    </i>
    <i r="1">
      <x v="11"/>
      <x v="218"/>
    </i>
    <i r="2">
      <x v="206"/>
    </i>
    <i r="2">
      <x v="214"/>
    </i>
    <i r="2">
      <x v="207"/>
    </i>
    <i r="2">
      <x v="212"/>
    </i>
    <i r="2">
      <x v="217"/>
    </i>
    <i r="2">
      <x v="215"/>
    </i>
    <i r="2">
      <x v="219"/>
    </i>
    <i r="2">
      <x v="210"/>
    </i>
    <i r="2">
      <x v="209"/>
    </i>
    <i r="2">
      <x v="205"/>
    </i>
    <i r="2">
      <x v="213"/>
    </i>
    <i r="2">
      <x v="208"/>
    </i>
    <i r="2">
      <x v="211"/>
    </i>
    <i r="2">
      <x v="216"/>
    </i>
    <i r="1">
      <x v="12"/>
      <x v="224"/>
    </i>
    <i r="2">
      <x v="242"/>
    </i>
    <i r="2">
      <x v="236"/>
    </i>
    <i r="2">
      <x v="222"/>
    </i>
    <i r="2">
      <x v="225"/>
    </i>
    <i r="2">
      <x v="241"/>
    </i>
    <i r="2">
      <x v="228"/>
    </i>
    <i r="2">
      <x v="232"/>
    </i>
    <i r="2">
      <x v="239"/>
    </i>
    <i r="2">
      <x v="221"/>
    </i>
    <i r="2">
      <x v="229"/>
    </i>
    <i r="2">
      <x v="233"/>
    </i>
    <i r="2">
      <x v="231"/>
    </i>
    <i r="2">
      <x v="235"/>
    </i>
    <i r="2">
      <x v="237"/>
    </i>
    <i r="2">
      <x v="230"/>
    </i>
    <i r="2">
      <x v="244"/>
    </i>
    <i r="2">
      <x v="220"/>
    </i>
    <i r="2">
      <x v="238"/>
    </i>
    <i r="2">
      <x v="223"/>
    </i>
    <i r="2">
      <x v="227"/>
    </i>
    <i r="2">
      <x v="234"/>
    </i>
    <i r="2">
      <x v="226"/>
    </i>
    <i r="2">
      <x v="240"/>
    </i>
    <i r="2">
      <x v="243"/>
    </i>
    <i t="default">
      <x v="1"/>
    </i>
    <i>
      <x v="2"/>
      <x/>
      <x v="5"/>
    </i>
    <i r="2">
      <x/>
    </i>
    <i r="2">
      <x v="8"/>
    </i>
    <i r="2">
      <x v="20"/>
    </i>
    <i r="2">
      <x v="3"/>
    </i>
    <i r="2">
      <x v="22"/>
    </i>
    <i r="2">
      <x v="32"/>
    </i>
    <i r="2">
      <x v="30"/>
    </i>
    <i r="2">
      <x v="2"/>
    </i>
    <i r="2">
      <x v="29"/>
    </i>
    <i r="2">
      <x v="10"/>
    </i>
    <i r="2">
      <x v="9"/>
    </i>
    <i r="2">
      <x v="27"/>
    </i>
    <i r="2">
      <x v="18"/>
    </i>
    <i r="2">
      <x v="19"/>
    </i>
    <i r="2">
      <x v="11"/>
    </i>
    <i r="2">
      <x v="14"/>
    </i>
    <i r="2">
      <x v="21"/>
    </i>
    <i r="2">
      <x v="4"/>
    </i>
    <i r="2">
      <x v="13"/>
    </i>
    <i r="2">
      <x v="17"/>
    </i>
    <i r="2">
      <x v="12"/>
    </i>
    <i r="2">
      <x v="23"/>
    </i>
    <i r="2">
      <x v="25"/>
    </i>
    <i r="2">
      <x v="16"/>
    </i>
    <i r="2">
      <x v="24"/>
    </i>
    <i r="2">
      <x v="15"/>
    </i>
    <i r="2">
      <x v="1"/>
    </i>
    <i r="2">
      <x v="26"/>
    </i>
    <i r="2">
      <x v="31"/>
    </i>
    <i r="2">
      <x v="7"/>
    </i>
    <i r="2">
      <x v="6"/>
    </i>
    <i r="2">
      <x v="28"/>
    </i>
    <i r="1">
      <x v="1"/>
      <x v="63"/>
    </i>
    <i r="2">
      <x v="54"/>
    </i>
    <i r="2">
      <x v="51"/>
    </i>
    <i r="2">
      <x v="38"/>
    </i>
    <i r="2">
      <x v="42"/>
    </i>
    <i r="2">
      <x v="62"/>
    </i>
    <i r="2">
      <x v="49"/>
    </i>
    <i r="2">
      <x v="56"/>
    </i>
    <i r="2">
      <x v="40"/>
    </i>
    <i r="2">
      <x v="36"/>
    </i>
    <i r="2">
      <x v="57"/>
    </i>
    <i r="2">
      <x v="34"/>
    </i>
    <i r="2">
      <x v="44"/>
    </i>
    <i r="2">
      <x v="50"/>
    </i>
    <i r="2">
      <x v="52"/>
    </i>
    <i r="2">
      <x v="46"/>
    </i>
    <i r="2">
      <x v="58"/>
    </i>
    <i r="2">
      <x v="47"/>
    </i>
    <i r="2">
      <x v="41"/>
    </i>
    <i r="2">
      <x v="43"/>
    </i>
    <i r="2">
      <x v="33"/>
    </i>
    <i r="2">
      <x v="39"/>
    </i>
    <i r="2">
      <x v="59"/>
    </i>
    <i r="2">
      <x v="37"/>
    </i>
    <i r="2">
      <x v="35"/>
    </i>
    <i r="2">
      <x v="55"/>
    </i>
    <i r="2">
      <x v="48"/>
    </i>
    <i r="2">
      <x v="53"/>
    </i>
    <i r="2">
      <x v="45"/>
    </i>
    <i r="2">
      <x v="60"/>
    </i>
    <i r="2">
      <x v="61"/>
    </i>
    <i r="1">
      <x v="2"/>
      <x v="81"/>
    </i>
    <i r="2">
      <x v="84"/>
    </i>
    <i r="2">
      <x v="78"/>
    </i>
    <i r="2">
      <x v="80"/>
    </i>
    <i r="2">
      <x v="77"/>
    </i>
    <i r="2">
      <x v="82"/>
    </i>
    <i r="2">
      <x v="79"/>
    </i>
    <i r="2">
      <x v="83"/>
    </i>
    <i r="1">
      <x v="3"/>
      <x v="75"/>
    </i>
    <i r="2">
      <x v="71"/>
    </i>
    <i r="2">
      <x v="66"/>
    </i>
    <i r="2">
      <x v="64"/>
    </i>
    <i r="2">
      <x v="76"/>
    </i>
    <i r="2">
      <x v="67"/>
    </i>
    <i r="2">
      <x v="74"/>
    </i>
    <i r="2">
      <x v="69"/>
    </i>
    <i r="2">
      <x v="72"/>
    </i>
    <i r="2">
      <x v="70"/>
    </i>
    <i r="2">
      <x v="65"/>
    </i>
    <i r="2">
      <x v="73"/>
    </i>
    <i r="2">
      <x v="68"/>
    </i>
    <i t="default">
      <x v="2"/>
    </i>
    <i t="grand">
      <x/>
    </i>
  </rowItems>
  <colFields count="1">
    <field x="-2"/>
  </colFields>
  <colItems count="4">
    <i>
      <x/>
    </i>
    <i i="1">
      <x v="1"/>
    </i>
    <i i="2">
      <x v="2"/>
    </i>
    <i i="3">
      <x v="3"/>
    </i>
  </colItems>
  <pageFields count="2">
    <pageField fld="4" item="0" hier="-1"/>
    <pageField fld="1" item="2" hier="-1"/>
  </pageFields>
  <dataFields count="4">
    <dataField name="Safety" fld="10" subtotal="average" baseField="3" baseItem="86" numFmtId="165"/>
    <dataField name="Reliability" fld="11" subtotal="average" baseField="3" baseItem="86" numFmtId="165"/>
    <dataField name="ULB" fld="12" subtotal="average" baseField="3" baseItem="86" numFmtId="165"/>
    <dataField name="Score" fld="13" subtotal="average" baseField="3" baseItem="86" numFmtId="165"/>
  </dataFields>
  <conditionalFormats count="1">
    <conditionalFormat priority="1">
      <pivotAreas count="73">
        <pivotArea type="data" outline="0" collapsedLevelsAreSubtotals="1" fieldPosition="0">
          <references count="4">
            <reference field="4294967294" count="1" selected="0">
              <x v="3"/>
            </reference>
            <reference field="2" count="2" selected="0">
              <x v="6"/>
              <x v="7"/>
            </reference>
            <reference field="3" count="49" selected="0">
              <x v="86"/>
              <x v="87"/>
              <x v="88"/>
              <x v="89"/>
              <x v="90"/>
              <x v="92"/>
              <x v="93"/>
              <x v="94"/>
              <x v="95"/>
              <x v="96"/>
              <x v="104"/>
              <x v="105"/>
              <x v="106"/>
              <x v="107"/>
              <x v="108"/>
              <x v="109"/>
              <x v="110"/>
              <x v="111"/>
              <x v="112"/>
              <x v="113"/>
              <x v="114"/>
              <x v="115"/>
              <x v="116"/>
              <x v="117"/>
              <x v="118"/>
              <x v="119"/>
              <x v="120"/>
              <x v="121"/>
              <x v="122"/>
              <x v="123"/>
              <x v="124"/>
              <x v="125"/>
              <x v="126"/>
              <x v="127"/>
              <x v="128"/>
              <x v="129"/>
              <x v="130"/>
              <x v="131"/>
              <x v="132"/>
              <x v="133"/>
              <x v="134"/>
              <x v="135"/>
              <x v="136"/>
              <x v="137"/>
              <x v="138"/>
              <x v="139"/>
              <x v="140"/>
              <x v="141"/>
              <x v="142"/>
            </reference>
            <reference field="6" count="1" selected="0">
              <x v="0"/>
            </reference>
          </references>
        </pivotArea>
        <pivotArea type="data" outline="0" collapsedLevelsAreSubtotals="1" fieldPosition="0">
          <references count="4">
            <reference field="4294967294" count="1" selected="0">
              <x v="3"/>
            </reference>
            <reference field="2" count="1" selected="0">
              <x v="9"/>
            </reference>
            <reference field="3" count="1" selected="0">
              <x v="156"/>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68"/>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63"/>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58"/>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61"/>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2" selected="0">
              <x v="165"/>
              <x v="166"/>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2" selected="0">
              <x v="164"/>
              <x v="168"/>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62"/>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3" selected="0">
              <x v="157"/>
              <x v="159"/>
              <x v="167"/>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70"/>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2" selected="0">
              <x v="160"/>
              <x v="169"/>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2" selected="0">
              <x v="177"/>
              <x v="181"/>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71"/>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3" selected="0">
              <x v="173"/>
              <x v="174"/>
              <x v="179"/>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82"/>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2" selected="0">
              <x v="176"/>
              <x v="180"/>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72"/>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78"/>
            </reference>
            <reference field="6" count="1" selected="0">
              <x v="1"/>
            </reference>
          </references>
        </pivotArea>
        <pivotArea type="data" outline="0" collapsedLevelsAreSubtotals="1" fieldPosition="0">
          <references count="4">
            <reference field="4294967294" count="1" selected="0">
              <x v="3"/>
            </reference>
            <reference field="2" count="1" selected="0">
              <x v="9"/>
            </reference>
            <reference field="3" count="1" selected="0">
              <x v="175"/>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85"/>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4" selected="0">
              <x v="184"/>
              <x v="186"/>
              <x v="187"/>
              <x v="192"/>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88"/>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2" selected="0">
              <x v="183"/>
              <x v="193"/>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90"/>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89"/>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91"/>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196"/>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201"/>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202"/>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2" selected="0">
              <x v="198"/>
              <x v="203"/>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2" selected="0">
              <x v="197"/>
              <x v="199"/>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3" selected="0">
              <x v="194"/>
              <x v="195"/>
              <x v="204"/>
            </reference>
            <reference field="6" count="1" selected="0">
              <x v="1"/>
            </reference>
          </references>
        </pivotArea>
        <pivotArea type="data" outline="0" collapsedLevelsAreSubtotals="1" fieldPosition="0">
          <references count="4">
            <reference field="4294967294" count="1" selected="0">
              <x v="3"/>
            </reference>
            <reference field="2" count="1" selected="0">
              <x v="10"/>
            </reference>
            <reference field="3" count="1" selected="0">
              <x v="200"/>
            </reference>
            <reference field="6" count="1" selected="0">
              <x v="1"/>
            </reference>
          </references>
        </pivotArea>
        <pivotArea type="data" outline="0" collapsedLevelsAreSubtotals="1" fieldPosition="0">
          <references count="4">
            <reference field="4294967294" count="1" selected="0">
              <x v="3"/>
            </reference>
            <reference field="2" count="1" selected="0">
              <x v="11"/>
            </reference>
            <reference field="3" count="7" selected="0">
              <x v="206"/>
              <x v="207"/>
              <x v="212"/>
              <x v="214"/>
              <x v="215"/>
              <x v="217"/>
              <x v="218"/>
            </reference>
            <reference field="6" count="1" selected="0">
              <x v="1"/>
            </reference>
          </references>
        </pivotArea>
        <pivotArea type="data" outline="0" collapsedLevelsAreSubtotals="1" fieldPosition="0">
          <references count="4">
            <reference field="4294967294" count="1" selected="0">
              <x v="3"/>
            </reference>
            <reference field="2" count="1" selected="0">
              <x v="11"/>
            </reference>
            <reference field="3" count="7" selected="0">
              <x v="205"/>
              <x v="208"/>
              <x v="209"/>
              <x v="210"/>
              <x v="211"/>
              <x v="213"/>
              <x v="216"/>
            </reference>
            <reference field="6" count="1" selected="0">
              <x v="1"/>
            </reference>
          </references>
        </pivotArea>
        <pivotArea type="data" outline="0" collapsedLevelsAreSubtotals="1" fieldPosition="0">
          <references count="4">
            <reference field="4294967294" count="1" selected="0">
              <x v="3"/>
            </reference>
            <reference field="2" count="1" selected="0">
              <x v="11"/>
            </reference>
            <reference field="3" count="1" selected="0">
              <x v="219"/>
            </reference>
            <reference field="6" count="1" selected="0">
              <x v="1"/>
            </reference>
          </references>
        </pivotArea>
        <pivotArea type="data" outline="0" collapsedLevelsAreSubtotals="1" fieldPosition="0">
          <references count="4">
            <reference field="4294967294" count="1" selected="0">
              <x v="3"/>
            </reference>
            <reference field="2" count="1" selected="0">
              <x v="12"/>
            </reference>
            <reference field="3" count="25" selected="0">
              <x v="220"/>
              <x v="221"/>
              <x v="222"/>
              <x v="223"/>
              <x v="224"/>
              <x v="225"/>
              <x v="226"/>
              <x v="227"/>
              <x v="228"/>
              <x v="229"/>
              <x v="230"/>
              <x v="231"/>
              <x v="232"/>
              <x v="233"/>
              <x v="234"/>
              <x v="235"/>
              <x v="236"/>
              <x v="237"/>
              <x v="238"/>
              <x v="239"/>
              <x v="240"/>
              <x v="241"/>
              <x v="242"/>
              <x v="243"/>
              <x v="244"/>
            </reference>
            <reference field="6" count="1" selected="0">
              <x v="1"/>
            </reference>
          </references>
        </pivotArea>
        <pivotArea type="data" outline="0" collapsedLevelsAreSubtotals="1" fieldPosition="0">
          <references count="4">
            <reference field="4294967294" count="1" selected="0">
              <x v="3"/>
            </reference>
            <reference field="2" count="1" selected="0">
              <x v="0"/>
            </reference>
            <reference field="3" count="6" selected="0">
              <x v="0"/>
              <x v="3"/>
              <x v="5"/>
              <x v="8"/>
              <x v="20"/>
              <x v="22"/>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1" selected="0">
              <x v="2"/>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19" selected="0">
              <x v="1"/>
              <x v="4"/>
              <x v="9"/>
              <x v="10"/>
              <x v="11"/>
              <x v="12"/>
              <x v="13"/>
              <x v="14"/>
              <x v="15"/>
              <x v="16"/>
              <x v="17"/>
              <x v="18"/>
              <x v="19"/>
              <x v="21"/>
              <x v="23"/>
              <x v="24"/>
              <x v="25"/>
              <x v="26"/>
              <x v="27"/>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3" selected="0">
              <x v="6"/>
              <x v="7"/>
              <x v="28"/>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2" selected="0">
              <x v="30"/>
              <x v="32"/>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1" selected="0">
              <x v="29"/>
            </reference>
            <reference field="6" count="1" selected="0">
              <x v="2"/>
            </reference>
          </references>
        </pivotArea>
        <pivotArea type="data" outline="0" collapsedLevelsAreSubtotals="1" fieldPosition="0">
          <references count="4">
            <reference field="4294967294" count="1" selected="0">
              <x v="3"/>
            </reference>
            <reference field="2" count="1" selected="0">
              <x v="0"/>
            </reference>
            <reference field="3" count="1" selected="0">
              <x v="31"/>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2" selected="0">
              <x v="38"/>
              <x v="42"/>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49"/>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2" selected="0">
              <x v="36"/>
              <x v="40"/>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3" selected="0">
              <x v="34"/>
              <x v="44"/>
              <x v="50"/>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46"/>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5" selected="0">
              <x v="33"/>
              <x v="39"/>
              <x v="41"/>
              <x v="43"/>
              <x v="47"/>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2" selected="0">
              <x v="35"/>
              <x v="37"/>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48"/>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45"/>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3" selected="0">
              <x v="51"/>
              <x v="54"/>
              <x v="63"/>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62"/>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6"/>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7"/>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2"/>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8"/>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9"/>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5"/>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1" selected="0">
              <x v="53"/>
            </reference>
            <reference field="6" count="1" selected="0">
              <x v="2"/>
            </reference>
          </references>
        </pivotArea>
        <pivotArea type="data" outline="0" collapsedLevelsAreSubtotals="1" fieldPosition="0">
          <references count="4">
            <reference field="4294967294" count="1" selected="0">
              <x v="3"/>
            </reference>
            <reference field="2" count="1" selected="0">
              <x v="1"/>
            </reference>
            <reference field="3" count="2" selected="0">
              <x v="60"/>
              <x v="61"/>
            </reference>
            <reference field="6" count="1" selected="0">
              <x v="2"/>
            </reference>
          </references>
        </pivotArea>
        <pivotArea type="data" outline="0" collapsedLevelsAreSubtotals="1" fieldPosition="0">
          <references count="4">
            <reference field="4294967294" count="1" selected="0">
              <x v="3"/>
            </reference>
            <reference field="2" count="1" selected="0">
              <x v="2"/>
            </reference>
            <reference field="3" count="8" selected="0">
              <x v="77"/>
              <x v="78"/>
              <x v="79"/>
              <x v="80"/>
              <x v="81"/>
              <x v="82"/>
              <x v="83"/>
              <x v="84"/>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3" selected="0">
              <x v="64"/>
              <x v="66"/>
              <x v="71"/>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67"/>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4" selected="0">
              <x v="65"/>
              <x v="69"/>
              <x v="70"/>
              <x v="72"/>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68"/>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75"/>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76"/>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74"/>
            </reference>
            <reference field="6" count="1" selected="0">
              <x v="2"/>
            </reference>
          </references>
        </pivotArea>
        <pivotArea type="data" outline="0" collapsedLevelsAreSubtotals="1" fieldPosition="0">
          <references count="4">
            <reference field="4294967294" count="1" selected="0">
              <x v="3"/>
            </reference>
            <reference field="2" count="1" selected="0">
              <x v="3"/>
            </reference>
            <reference field="3" count="1" selected="0">
              <x v="73"/>
            </reference>
            <reference field="6" count="1" selected="0">
              <x v="2"/>
            </reference>
          </references>
        </pivotArea>
      </pivotAreas>
    </conditionalFormat>
  </conditional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8" name="Table8" displayName="Table8" ref="A1:G18" totalsRowShown="0" headerRowDxfId="34" dataDxfId="33">
  <tableColumns count="7">
    <tableColumn id="1" name="Asset Type" dataDxfId="32"/>
    <tableColumn id="2" name="Measure" dataDxfId="31"/>
    <tableColumn id="3" name="Asset Code" dataDxfId="30"/>
    <tableColumn id="4" name="Asset Description" dataDxfId="29"/>
    <tableColumn id="5" name="Default ULB (in years)" dataDxfId="28"/>
    <tableColumn id="6" name="Performance" dataDxfId="27"/>
    <tableColumn id="7" name="Comments" dataDxfId="26"/>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1:C6" totalsRowShown="0" headerRowDxfId="25" dataDxfId="24">
  <autoFilter ref="A1:C6"/>
  <tableColumns count="3">
    <tableColumn id="1" name="Safety Scale" dataDxfId="23"/>
    <tableColumn id="2" name="Min" dataDxfId="22"/>
    <tableColumn id="3" name="Max" dataDxfId="2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E1:G6" totalsRowShown="0" headerRowDxfId="20" dataDxfId="19">
  <autoFilter ref="E1:G6"/>
  <tableColumns count="3">
    <tableColumn id="1" name="Reliability Scale" dataDxfId="18"/>
    <tableColumn id="2" name="Min" dataDxfId="17" dataCellStyle="Comma"/>
    <tableColumn id="3" name="Max" dataDxfId="16" dataCellStyle="Comma">
      <calculatedColumnFormula>F1-1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I1:J4" totalsRowShown="0" headerRowDxfId="15" dataDxfId="14">
  <autoFilter ref="I1:J4"/>
  <tableColumns count="2">
    <tableColumn id="1" name="Criteria" dataDxfId="13"/>
    <tableColumn id="2" name="Weight" dataDxfId="12"/>
  </tableColumns>
  <tableStyleInfo name="TableStyleMedium2" showFirstColumn="0" showLastColumn="0" showRowStripes="1" showColumnStripes="0"/>
</table>
</file>

<file path=xl/tables/table5.xml><?xml version="1.0" encoding="utf-8"?>
<table xmlns="http://schemas.openxmlformats.org/spreadsheetml/2006/main" id="9" name="Table9" displayName="Table9" ref="L1:O4" totalsRowShown="0">
  <autoFilter ref="L1:O4"/>
  <tableColumns count="4">
    <tableColumn id="1" name="Priority Group"/>
    <tableColumn id="2" name="Min"/>
    <tableColumn id="3" name="Max"/>
    <tableColumn id="4" name="Comments"/>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A1:B12" totalsRowShown="0">
  <autoFilter ref="A1:B12"/>
  <sortState ref="A2:B13">
    <sortCondition ref="B1:B13"/>
  </sortState>
  <tableColumns count="2">
    <tableColumn id="1" name="#"/>
    <tableColumn id="2" name="Component Descriptions"/>
  </tableColumns>
  <tableStyleInfo name="TableStyleMedium2" showFirstColumn="0" showLastColumn="0" showRowStripes="1" showColumnStripes="0"/>
</table>
</file>

<file path=xl/tables/table7.xml><?xml version="1.0" encoding="utf-8"?>
<table xmlns="http://schemas.openxmlformats.org/spreadsheetml/2006/main" id="11" name="Table11" displayName="Table11" ref="A1:C14" totalsRowShown="0">
  <autoFilter ref="A1:C14"/>
  <tableColumns count="3">
    <tableColumn id="1" name="EGI"/>
    <tableColumn id="2" name="Length"/>
    <tableColumn id="3" name="Type"/>
  </tableColumns>
  <tableStyleInfo name="TableStyleMedium2" showFirstColumn="0" showLastColumn="0" showRowStripes="1" showColumnStripes="0"/>
</table>
</file>

<file path=xl/tables/table8.xml><?xml version="1.0" encoding="utf-8"?>
<table xmlns="http://schemas.openxmlformats.org/spreadsheetml/2006/main" id="1" name="Table1" displayName="Table1" ref="A1:O742" totalsRowShown="0" headerRowDxfId="11">
  <autoFilter ref="A1:O742"/>
  <tableColumns count="15">
    <tableColumn id="11" name="#" dataDxfId="10">
      <calculatedColumnFormula>CELL("row",A1)</calculatedColumnFormula>
    </tableColumn>
    <tableColumn id="1" name="FY"/>
    <tableColumn id="6" name="EGI" dataDxfId="9"/>
    <tableColumn id="2" name="Bus"/>
    <tableColumn id="15" name="Status"/>
    <tableColumn id="12" name="Length" dataDxfId="8">
      <calculatedColumnFormula>VLOOKUP($C2,'Bus Profiles'!$A:$C,MATCH(F$1,'Bus Profiles'!$1:$1,0),FALSE)</calculatedColumnFormula>
    </tableColumn>
    <tableColumn id="13" name="Type"/>
    <tableColumn id="3" name="Hi-Risk WO" dataDxfId="7"/>
    <tableColumn id="14" name="Miles" dataDxfId="6" dataCellStyle="Comma"/>
    <tableColumn id="8" name="MDBF" dataDxfId="5" dataCellStyle="Comma"/>
    <tableColumn id="4" name="Safety Rating" dataDxfId="4">
      <calculatedColumnFormula>IF(AND($H2&gt;=Scale!$B$2,$H2&lt;=Scale!$C$2),Scale!$A$2,IF(AND($H2&gt;=Scale!$B$3,$H2&lt;=Scale!$C$3),Scale!$A$3,IF(AND($H2&gt;=Scale!$B$4,$H2&lt;=Scale!$C$4),Scale!$A$4,IF(AND($H2&gt;=Scale!$B$5,$H2&lt;=Scale!$C$5),Scale!$A$5,IF(AND($H2&gt;=Scale!$B$6,$H2&lt;=Scale!$C$6),Scale!$A$6)))))</calculatedColumnFormula>
    </tableColumn>
    <tableColumn id="7" name="Reliability Rating" dataDxfId="3">
      <calculatedColumnFormula>IF(AND($J2&gt;=Scale!$F$2,$J2&lt;=Scale!$G$2),Scale!$E$2,IF(AND($J2&gt;=Scale!$F$3,$J2&lt;=Scale!$G$3),Scale!$E$3,IF(AND($J2&gt;=Scale!$F$4,$J2&lt;=Scale!$G$4),Scale!$E$4,IF(AND($J2&gt;=Scale!$F$5,$J2&lt;=Scale!$G$5),Scale!$E$5,IF(AND($J2&gt;=Scale!$F$6,$J2&lt;=Scale!$G$6),Scale!$E$6)))))</calculatedColumnFormula>
    </tableColumn>
    <tableColumn id="5" name="ULB Rating" dataDxfId="2">
      <calculatedColumnFormula>16-IF(LEFT(D2,1)="2",MID(D2,2,1),IF(LEFT(D2,1)="9",(LEFT(D2,2)-100),LEFT(D2,2)))</calculatedColumnFormula>
    </tableColumn>
    <tableColumn id="9" name="Priority Rating" dataDxfId="1">
      <calculatedColumnFormula>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calculatedColumnFormula>
    </tableColumn>
    <tableColumn id="10" name="Priority Group" dataDxfId="0">
      <calculatedColumnFormula>IF(Table1[[#This Row],[Priority Rating]]="#N/A","#N/A",IF(Table1[[#This Row],[Priority Rating]]&gt;=Scale!$M$2,Scale!$L$2,IF(Table1[[#This Row],[Priority Rating]]&gt;=Scale!$M$3,Scale!$L$3,IF(Table1[[#This Row],[Priority Rating]]&gt;=Scale!$M$4,Scale!$L$4,"error1"))))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6.xml"/><Relationship Id="rId7" Type="http://schemas.openxmlformats.org/officeDocument/2006/relationships/printerSettings" Target="../printerSettings/printerSettings3.bin"/><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10" Type="http://schemas.openxmlformats.org/officeDocument/2006/relationships/vmlDrawing" Target="../drawings/vmlDrawing4.vml"/><Relationship Id="rId4" Type="http://schemas.openxmlformats.org/officeDocument/2006/relationships/pivotTable" Target="../pivotTables/pivotTable7.xm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2.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47"/>
  <sheetViews>
    <sheetView showGridLines="0" tabSelected="1" view="pageLayout" zoomScale="160" zoomScaleNormal="100" zoomScalePageLayoutView="160" workbookViewId="0"/>
  </sheetViews>
  <sheetFormatPr defaultRowHeight="14.4" x14ac:dyDescent="0.3"/>
  <cols>
    <col min="9" max="9" width="17.6640625" customWidth="1"/>
    <col min="18" max="18" width="15" customWidth="1"/>
  </cols>
  <sheetData>
    <row r="47" spans="1:1" x14ac:dyDescent="0.3">
      <c r="A47" t="str">
        <f ca="1">CELL("filename")</f>
        <v>C:\Users\ian.kolesinskas\AppData\Local\Microsoft\Windows\Temporary Internet Files\Content.Outlook\0RJ2R0X4\[Performance Draft v9.xlsx]File Description</v>
      </c>
    </row>
  </sheetData>
  <pageMargins left="0.7" right="0.7" top="0.75" bottom="0.75" header="0.3" footer="0.3"/>
  <pageSetup scale="99" orientation="portrait" r:id="rId1"/>
  <headerFooter>
    <oddHeader>&amp;L&amp;G&amp;C&amp;"-,Bold"&amp;A</oddHeader>
    <oddFooter>&amp;LChoi, Andrew&amp;CPage &amp;P of &amp;N&amp;R&amp;D</oddFooter>
  </headerFooter>
  <colBreaks count="1" manualBreakCount="1">
    <brk id="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G72"/>
  <sheetViews>
    <sheetView showGridLines="0" zoomScale="160" zoomScaleNormal="160" workbookViewId="0">
      <selection activeCell="I6" sqref="I6"/>
    </sheetView>
  </sheetViews>
  <sheetFormatPr defaultRowHeight="14.4" x14ac:dyDescent="0.3"/>
  <cols>
    <col min="1" max="1" width="14" bestFit="1" customWidth="1"/>
    <col min="2" max="2" width="9.5546875" bestFit="1" customWidth="1"/>
    <col min="3" max="7" width="9.109375" customWidth="1"/>
    <col min="8" max="9" width="11.33203125" bestFit="1" customWidth="1"/>
    <col min="10" max="14" width="7.33203125" customWidth="1"/>
    <col min="15" max="15" width="11.33203125" bestFit="1" customWidth="1"/>
    <col min="17" max="17" width="11.33203125" bestFit="1" customWidth="1"/>
    <col min="18" max="28" width="7.33203125" customWidth="1"/>
    <col min="29" max="30" width="11.33203125" bestFit="1" customWidth="1"/>
  </cols>
  <sheetData>
    <row r="1" spans="1:7" x14ac:dyDescent="0.3">
      <c r="A1" s="4" t="s">
        <v>105</v>
      </c>
      <c r="B1" t="s" vm="2">
        <v>106</v>
      </c>
    </row>
    <row r="3" spans="1:7" x14ac:dyDescent="0.3">
      <c r="A3" s="4" t="s">
        <v>66</v>
      </c>
      <c r="B3" s="7" t="s">
        <v>56</v>
      </c>
      <c r="C3" s="7" t="s">
        <v>10</v>
      </c>
      <c r="D3" s="7" t="s">
        <v>65</v>
      </c>
      <c r="E3" s="7" t="s">
        <v>16</v>
      </c>
      <c r="F3" s="7" t="s">
        <v>0</v>
      </c>
      <c r="G3" s="7" t="s">
        <v>1</v>
      </c>
    </row>
    <row r="4" spans="1:7" x14ac:dyDescent="0.3">
      <c r="A4" s="3" t="s">
        <v>13</v>
      </c>
      <c r="B4" s="6">
        <v>7689933.1999999993</v>
      </c>
      <c r="C4" s="5">
        <v>223</v>
      </c>
      <c r="D4" s="6">
        <v>1017</v>
      </c>
      <c r="E4" s="5">
        <v>0</v>
      </c>
      <c r="F4" s="5">
        <v>16</v>
      </c>
      <c r="G4" s="10">
        <v>4.5605381165919283</v>
      </c>
    </row>
    <row r="5" spans="1:7" x14ac:dyDescent="0.3">
      <c r="A5" s="8" t="s">
        <v>53</v>
      </c>
      <c r="B5" s="6">
        <v>1676035</v>
      </c>
      <c r="C5" s="5">
        <v>49</v>
      </c>
      <c r="D5" s="6">
        <v>336</v>
      </c>
      <c r="E5" s="5">
        <v>0</v>
      </c>
      <c r="F5" s="5">
        <v>14</v>
      </c>
      <c r="G5" s="10">
        <v>6.8571428571428568</v>
      </c>
    </row>
    <row r="6" spans="1:7" x14ac:dyDescent="0.3">
      <c r="A6" s="11" t="s">
        <v>24</v>
      </c>
      <c r="B6" s="6">
        <v>330743</v>
      </c>
      <c r="C6" s="5">
        <v>10</v>
      </c>
      <c r="D6" s="6">
        <v>89</v>
      </c>
      <c r="E6" s="5">
        <v>4</v>
      </c>
      <c r="F6" s="5">
        <v>14</v>
      </c>
      <c r="G6" s="10">
        <v>8.9</v>
      </c>
    </row>
    <row r="7" spans="1:7" x14ac:dyDescent="0.3">
      <c r="A7" s="11" t="s">
        <v>25</v>
      </c>
      <c r="B7" s="6">
        <v>1345292</v>
      </c>
      <c r="C7" s="5">
        <v>39</v>
      </c>
      <c r="D7" s="6">
        <v>247</v>
      </c>
      <c r="E7" s="5">
        <v>0</v>
      </c>
      <c r="F7" s="5">
        <v>13</v>
      </c>
      <c r="G7" s="10">
        <v>6.333333333333333</v>
      </c>
    </row>
    <row r="8" spans="1:7" x14ac:dyDescent="0.3">
      <c r="A8" s="8" t="s">
        <v>54</v>
      </c>
      <c r="B8" s="6">
        <v>3007507.9999999991</v>
      </c>
      <c r="C8" s="5">
        <v>89</v>
      </c>
      <c r="D8" s="6">
        <v>425</v>
      </c>
      <c r="E8" s="5">
        <v>0</v>
      </c>
      <c r="F8" s="5">
        <v>16</v>
      </c>
      <c r="G8" s="10">
        <v>4.7752808988764048</v>
      </c>
    </row>
    <row r="9" spans="1:7" x14ac:dyDescent="0.3">
      <c r="A9" s="11" t="s">
        <v>27</v>
      </c>
      <c r="B9" s="6">
        <v>1035111</v>
      </c>
      <c r="C9" s="5">
        <v>27</v>
      </c>
      <c r="D9" s="6">
        <v>156</v>
      </c>
      <c r="E9" s="5">
        <v>0</v>
      </c>
      <c r="F9" s="5">
        <v>13</v>
      </c>
      <c r="G9" s="10">
        <v>5.7777777777777777</v>
      </c>
    </row>
    <row r="10" spans="1:7" x14ac:dyDescent="0.3">
      <c r="A10" s="11" t="s">
        <v>28</v>
      </c>
      <c r="B10" s="6">
        <v>873013</v>
      </c>
      <c r="C10" s="5">
        <v>22</v>
      </c>
      <c r="D10" s="6">
        <v>109</v>
      </c>
      <c r="E10" s="5">
        <v>0</v>
      </c>
      <c r="F10" s="5">
        <v>9</v>
      </c>
      <c r="G10" s="10">
        <v>4.9545454545454541</v>
      </c>
    </row>
    <row r="11" spans="1:7" x14ac:dyDescent="0.3">
      <c r="A11" s="11" t="s">
        <v>29</v>
      </c>
      <c r="B11" s="6">
        <v>478545</v>
      </c>
      <c r="C11" s="5">
        <v>15</v>
      </c>
      <c r="D11" s="6">
        <v>71</v>
      </c>
      <c r="E11" s="5">
        <v>0</v>
      </c>
      <c r="F11" s="5">
        <v>16</v>
      </c>
      <c r="G11" s="10">
        <v>4.7333333333333334</v>
      </c>
    </row>
    <row r="12" spans="1:7" x14ac:dyDescent="0.3">
      <c r="A12" s="11" t="s">
        <v>30</v>
      </c>
      <c r="B12" s="6">
        <v>620839.00000000035</v>
      </c>
      <c r="C12" s="5">
        <v>25</v>
      </c>
      <c r="D12" s="6">
        <v>89</v>
      </c>
      <c r="E12" s="5">
        <v>0</v>
      </c>
      <c r="F12" s="5">
        <v>9</v>
      </c>
      <c r="G12" s="10">
        <v>3.56</v>
      </c>
    </row>
    <row r="13" spans="1:7" x14ac:dyDescent="0.3">
      <c r="A13" s="8" t="s">
        <v>52</v>
      </c>
      <c r="B13" s="6">
        <v>3006390.1999999997</v>
      </c>
      <c r="C13" s="5">
        <v>85</v>
      </c>
      <c r="D13" s="6">
        <v>256</v>
      </c>
      <c r="E13" s="5">
        <v>0</v>
      </c>
      <c r="F13" s="5">
        <v>9</v>
      </c>
      <c r="G13" s="10">
        <v>3.0117647058823529</v>
      </c>
    </row>
    <row r="14" spans="1:7" x14ac:dyDescent="0.3">
      <c r="A14" s="11" t="s">
        <v>22</v>
      </c>
      <c r="B14" s="6">
        <v>1200549.7000000002</v>
      </c>
      <c r="C14" s="5">
        <v>33</v>
      </c>
      <c r="D14" s="6">
        <v>102</v>
      </c>
      <c r="E14" s="5">
        <v>0</v>
      </c>
      <c r="F14" s="5">
        <v>8</v>
      </c>
      <c r="G14" s="10">
        <v>3.0909090909090908</v>
      </c>
    </row>
    <row r="15" spans="1:7" x14ac:dyDescent="0.3">
      <c r="A15" s="11" t="s">
        <v>23</v>
      </c>
      <c r="B15" s="6">
        <v>1182070.2000000002</v>
      </c>
      <c r="C15" s="5">
        <v>31</v>
      </c>
      <c r="D15" s="6">
        <v>99</v>
      </c>
      <c r="E15" s="5">
        <v>0</v>
      </c>
      <c r="F15" s="5">
        <v>9</v>
      </c>
      <c r="G15" s="10">
        <v>3.193548387096774</v>
      </c>
    </row>
    <row r="16" spans="1:7" x14ac:dyDescent="0.3">
      <c r="A16" s="11" t="s">
        <v>33</v>
      </c>
      <c r="B16" s="6">
        <v>319367.19999999995</v>
      </c>
      <c r="C16" s="5">
        <v>8</v>
      </c>
      <c r="D16" s="6">
        <v>24</v>
      </c>
      <c r="E16" s="5">
        <v>0</v>
      </c>
      <c r="F16" s="5">
        <v>6</v>
      </c>
      <c r="G16" s="10">
        <v>3</v>
      </c>
    </row>
    <row r="17" spans="1:7" x14ac:dyDescent="0.3">
      <c r="A17" s="11" t="s">
        <v>34</v>
      </c>
      <c r="B17" s="6">
        <v>304403.09999999998</v>
      </c>
      <c r="C17" s="5">
        <v>13</v>
      </c>
      <c r="D17" s="6">
        <v>31</v>
      </c>
      <c r="E17" s="5">
        <v>0</v>
      </c>
      <c r="F17" s="5">
        <v>6</v>
      </c>
      <c r="G17" s="10">
        <v>2.3846153846153846</v>
      </c>
    </row>
    <row r="18" spans="1:7" x14ac:dyDescent="0.3">
      <c r="A18" s="3" t="s">
        <v>17</v>
      </c>
      <c r="B18" s="6">
        <v>7689933.1999999993</v>
      </c>
      <c r="C18" s="5">
        <v>223</v>
      </c>
      <c r="D18" s="6">
        <v>1017</v>
      </c>
      <c r="E18" s="5">
        <v>0</v>
      </c>
      <c r="F18" s="5">
        <v>16</v>
      </c>
      <c r="G18" s="10">
        <v>4.5605381165919283</v>
      </c>
    </row>
    <row r="21" spans="1:7" x14ac:dyDescent="0.3">
      <c r="A21" s="4" t="s">
        <v>105</v>
      </c>
      <c r="B21" t="s" vm="2">
        <v>106</v>
      </c>
    </row>
    <row r="23" spans="1:7" x14ac:dyDescent="0.3">
      <c r="A23" s="4" t="s">
        <v>68</v>
      </c>
      <c r="B23" s="7" t="s">
        <v>10</v>
      </c>
      <c r="C23" s="7" t="s">
        <v>14</v>
      </c>
      <c r="D23" s="7" t="s">
        <v>16</v>
      </c>
      <c r="E23" s="7" t="s">
        <v>0</v>
      </c>
      <c r="F23" s="7" t="s">
        <v>1</v>
      </c>
    </row>
    <row r="24" spans="1:7" x14ac:dyDescent="0.3">
      <c r="A24" s="3" t="s">
        <v>11</v>
      </c>
      <c r="B24" s="5">
        <v>213</v>
      </c>
      <c r="C24" s="6">
        <v>954</v>
      </c>
      <c r="D24" s="5">
        <v>0</v>
      </c>
      <c r="E24" s="5">
        <v>19</v>
      </c>
      <c r="F24" s="10">
        <v>4.47887323943662</v>
      </c>
    </row>
    <row r="25" spans="1:7" x14ac:dyDescent="0.3">
      <c r="A25" s="8" t="s">
        <v>53</v>
      </c>
      <c r="B25" s="5">
        <v>62</v>
      </c>
      <c r="C25" s="6">
        <v>430</v>
      </c>
      <c r="D25" s="5">
        <v>2</v>
      </c>
      <c r="E25" s="5">
        <v>19</v>
      </c>
      <c r="F25" s="10">
        <v>6.935483870967742</v>
      </c>
    </row>
    <row r="26" spans="1:7" x14ac:dyDescent="0.3">
      <c r="A26" s="8" t="s">
        <v>54</v>
      </c>
      <c r="B26" s="5">
        <v>89</v>
      </c>
      <c r="C26" s="6">
        <v>386</v>
      </c>
      <c r="D26" s="5">
        <v>0</v>
      </c>
      <c r="E26" s="5">
        <v>13</v>
      </c>
      <c r="F26" s="10">
        <v>4.3370786516853936</v>
      </c>
    </row>
    <row r="27" spans="1:7" x14ac:dyDescent="0.3">
      <c r="A27" s="8" t="s">
        <v>52</v>
      </c>
      <c r="B27" s="5">
        <v>62</v>
      </c>
      <c r="C27" s="6">
        <v>138</v>
      </c>
      <c r="D27" s="5">
        <v>0</v>
      </c>
      <c r="E27" s="5">
        <v>11</v>
      </c>
      <c r="F27" s="10">
        <v>2.225806451612903</v>
      </c>
    </row>
    <row r="28" spans="1:7" x14ac:dyDescent="0.3">
      <c r="A28" s="3" t="s">
        <v>12</v>
      </c>
      <c r="B28" s="5">
        <v>216</v>
      </c>
      <c r="C28" s="6">
        <v>1082</v>
      </c>
      <c r="D28" s="5">
        <v>0</v>
      </c>
      <c r="E28" s="5">
        <v>14</v>
      </c>
      <c r="F28" s="10">
        <v>5.0092592592592595</v>
      </c>
    </row>
    <row r="29" spans="1:7" x14ac:dyDescent="0.3">
      <c r="A29" s="8" t="s">
        <v>53</v>
      </c>
      <c r="B29" s="5">
        <v>61</v>
      </c>
      <c r="C29" s="6">
        <v>460</v>
      </c>
      <c r="D29" s="5">
        <v>2</v>
      </c>
      <c r="E29" s="5">
        <v>14</v>
      </c>
      <c r="F29" s="10">
        <v>7.5409836065573774</v>
      </c>
    </row>
    <row r="30" spans="1:7" x14ac:dyDescent="0.3">
      <c r="A30" s="8" t="s">
        <v>54</v>
      </c>
      <c r="B30" s="5">
        <v>88</v>
      </c>
      <c r="C30" s="6">
        <v>420</v>
      </c>
      <c r="D30" s="5">
        <v>0</v>
      </c>
      <c r="E30" s="5">
        <v>13</v>
      </c>
      <c r="F30" s="10">
        <v>4.7727272727272725</v>
      </c>
    </row>
    <row r="31" spans="1:7" x14ac:dyDescent="0.3">
      <c r="A31" s="8" t="s">
        <v>52</v>
      </c>
      <c r="B31" s="5">
        <v>67</v>
      </c>
      <c r="C31" s="6">
        <v>202</v>
      </c>
      <c r="D31" s="5">
        <v>0</v>
      </c>
      <c r="E31" s="5">
        <v>11</v>
      </c>
      <c r="F31" s="10">
        <v>3.0149253731343282</v>
      </c>
    </row>
    <row r="32" spans="1:7" x14ac:dyDescent="0.3">
      <c r="A32" s="3" t="s">
        <v>13</v>
      </c>
      <c r="B32" s="5">
        <v>223</v>
      </c>
      <c r="C32" s="6">
        <v>1017</v>
      </c>
      <c r="D32" s="5">
        <v>0</v>
      </c>
      <c r="E32" s="5">
        <v>16</v>
      </c>
      <c r="F32" s="10">
        <v>4.5605381165919283</v>
      </c>
    </row>
    <row r="33" spans="1:6" x14ac:dyDescent="0.3">
      <c r="A33" s="8" t="s">
        <v>53</v>
      </c>
      <c r="B33" s="5">
        <v>49</v>
      </c>
      <c r="C33" s="6">
        <v>336</v>
      </c>
      <c r="D33" s="5">
        <v>0</v>
      </c>
      <c r="E33" s="5">
        <v>14</v>
      </c>
      <c r="F33" s="10">
        <v>6.8571428571428568</v>
      </c>
    </row>
    <row r="34" spans="1:6" x14ac:dyDescent="0.3">
      <c r="A34" s="8" t="s">
        <v>54</v>
      </c>
      <c r="B34" s="5">
        <v>89</v>
      </c>
      <c r="C34" s="6">
        <v>425</v>
      </c>
      <c r="D34" s="5">
        <v>0</v>
      </c>
      <c r="E34" s="5">
        <v>16</v>
      </c>
      <c r="F34" s="10">
        <v>4.7752808988764048</v>
      </c>
    </row>
    <row r="35" spans="1:6" x14ac:dyDescent="0.3">
      <c r="A35" s="8" t="s">
        <v>52</v>
      </c>
      <c r="B35" s="5">
        <v>85</v>
      </c>
      <c r="C35" s="6">
        <v>256</v>
      </c>
      <c r="D35" s="5">
        <v>0</v>
      </c>
      <c r="E35" s="5">
        <v>9</v>
      </c>
      <c r="F35" s="10">
        <v>3.0117647058823529</v>
      </c>
    </row>
    <row r="36" spans="1:6" x14ac:dyDescent="0.3">
      <c r="A36" s="3" t="s">
        <v>17</v>
      </c>
      <c r="B36" s="5">
        <v>652</v>
      </c>
      <c r="C36" s="6">
        <v>3053</v>
      </c>
      <c r="D36" s="5">
        <v>0</v>
      </c>
      <c r="E36" s="5">
        <v>19</v>
      </c>
      <c r="F36" s="10">
        <v>4.6825153374233128</v>
      </c>
    </row>
    <row r="37" spans="1:6" x14ac:dyDescent="0.3">
      <c r="A37" s="4" t="s">
        <v>105</v>
      </c>
      <c r="B37" t="s" vm="2">
        <v>106</v>
      </c>
    </row>
    <row r="39" spans="1:6" x14ac:dyDescent="0.3">
      <c r="A39" s="4" t="s">
        <v>67</v>
      </c>
      <c r="B39" s="7" t="s">
        <v>10</v>
      </c>
      <c r="C39" s="7" t="s">
        <v>14</v>
      </c>
      <c r="D39" s="7" t="s">
        <v>16</v>
      </c>
      <c r="E39" s="7" t="s">
        <v>0</v>
      </c>
      <c r="F39" s="7" t="s">
        <v>1</v>
      </c>
    </row>
    <row r="40" spans="1:6" x14ac:dyDescent="0.3">
      <c r="A40" s="3" t="s">
        <v>11</v>
      </c>
      <c r="B40" s="5">
        <v>213</v>
      </c>
      <c r="C40" s="6">
        <v>954</v>
      </c>
      <c r="D40" s="5">
        <v>0</v>
      </c>
      <c r="E40" s="5">
        <v>19</v>
      </c>
      <c r="F40" s="10">
        <v>4.47887323943662</v>
      </c>
    </row>
    <row r="41" spans="1:6" x14ac:dyDescent="0.3">
      <c r="A41" s="8" t="s">
        <v>24</v>
      </c>
      <c r="B41" s="5">
        <v>10</v>
      </c>
      <c r="C41" s="6">
        <v>81</v>
      </c>
      <c r="D41" s="5">
        <v>3</v>
      </c>
      <c r="E41" s="5">
        <v>14</v>
      </c>
      <c r="F41" s="10">
        <v>8.1</v>
      </c>
    </row>
    <row r="42" spans="1:6" x14ac:dyDescent="0.3">
      <c r="A42" s="8" t="s">
        <v>25</v>
      </c>
      <c r="B42" s="5">
        <v>39</v>
      </c>
      <c r="C42" s="6">
        <v>293</v>
      </c>
      <c r="D42" s="5">
        <v>2</v>
      </c>
      <c r="E42" s="5">
        <v>19</v>
      </c>
      <c r="F42" s="10">
        <v>7.5128205128205128</v>
      </c>
    </row>
    <row r="43" spans="1:6" x14ac:dyDescent="0.3">
      <c r="A43" s="8" t="s">
        <v>26</v>
      </c>
      <c r="B43" s="5">
        <v>13</v>
      </c>
      <c r="C43" s="6">
        <v>56</v>
      </c>
      <c r="D43" s="5">
        <v>2</v>
      </c>
      <c r="E43" s="5">
        <v>8</v>
      </c>
      <c r="F43" s="10">
        <v>4.3076923076923075</v>
      </c>
    </row>
    <row r="44" spans="1:6" x14ac:dyDescent="0.3">
      <c r="A44" s="8" t="s">
        <v>27</v>
      </c>
      <c r="B44" s="5">
        <v>27</v>
      </c>
      <c r="C44" s="6">
        <v>119</v>
      </c>
      <c r="D44" s="5">
        <v>0</v>
      </c>
      <c r="E44" s="5">
        <v>13</v>
      </c>
      <c r="F44" s="10">
        <v>4.4074074074074074</v>
      </c>
    </row>
    <row r="45" spans="1:6" x14ac:dyDescent="0.3">
      <c r="A45" s="8" t="s">
        <v>28</v>
      </c>
      <c r="B45" s="5">
        <v>22</v>
      </c>
      <c r="C45" s="6">
        <v>102</v>
      </c>
      <c r="D45" s="5">
        <v>1</v>
      </c>
      <c r="E45" s="5">
        <v>13</v>
      </c>
      <c r="F45" s="10">
        <v>4.6363636363636367</v>
      </c>
    </row>
    <row r="46" spans="1:6" x14ac:dyDescent="0.3">
      <c r="A46" s="8" t="s">
        <v>29</v>
      </c>
      <c r="B46" s="5">
        <v>15</v>
      </c>
      <c r="C46" s="6">
        <v>65</v>
      </c>
      <c r="D46" s="5">
        <v>1</v>
      </c>
      <c r="E46" s="5">
        <v>10</v>
      </c>
      <c r="F46" s="10">
        <v>4.333333333333333</v>
      </c>
    </row>
    <row r="47" spans="1:6" x14ac:dyDescent="0.3">
      <c r="A47" s="8" t="s">
        <v>30</v>
      </c>
      <c r="B47" s="5">
        <v>25</v>
      </c>
      <c r="C47" s="6">
        <v>100</v>
      </c>
      <c r="D47" s="5">
        <v>0</v>
      </c>
      <c r="E47" s="5">
        <v>11</v>
      </c>
      <c r="F47" s="10">
        <v>4</v>
      </c>
    </row>
    <row r="48" spans="1:6" x14ac:dyDescent="0.3">
      <c r="A48" s="8" t="s">
        <v>22</v>
      </c>
      <c r="B48" s="5">
        <v>33</v>
      </c>
      <c r="C48" s="6">
        <v>75</v>
      </c>
      <c r="D48" s="5">
        <v>0</v>
      </c>
      <c r="E48" s="5">
        <v>5</v>
      </c>
      <c r="F48" s="10">
        <v>2.2727272727272729</v>
      </c>
    </row>
    <row r="49" spans="1:6" x14ac:dyDescent="0.3">
      <c r="A49" s="8" t="s">
        <v>23</v>
      </c>
      <c r="B49" s="5">
        <v>29</v>
      </c>
      <c r="C49" s="6">
        <v>63</v>
      </c>
      <c r="D49" s="5">
        <v>0</v>
      </c>
      <c r="E49" s="5">
        <v>11</v>
      </c>
      <c r="F49" s="10">
        <v>2.1724137931034484</v>
      </c>
    </row>
    <row r="50" spans="1:6" x14ac:dyDescent="0.3">
      <c r="A50" s="3" t="s">
        <v>12</v>
      </c>
      <c r="B50" s="5">
        <v>216</v>
      </c>
      <c r="C50" s="6">
        <v>1082</v>
      </c>
      <c r="D50" s="5">
        <v>0</v>
      </c>
      <c r="E50" s="5">
        <v>14</v>
      </c>
      <c r="F50" s="10">
        <v>5.0092592592592595</v>
      </c>
    </row>
    <row r="51" spans="1:6" x14ac:dyDescent="0.3">
      <c r="A51" s="8" t="s">
        <v>24</v>
      </c>
      <c r="B51" s="5">
        <v>10</v>
      </c>
      <c r="C51" s="6">
        <v>74</v>
      </c>
      <c r="D51" s="5">
        <v>3</v>
      </c>
      <c r="E51" s="5">
        <v>13</v>
      </c>
      <c r="F51" s="10">
        <v>7.4</v>
      </c>
    </row>
    <row r="52" spans="1:6" x14ac:dyDescent="0.3">
      <c r="A52" s="8" t="s">
        <v>25</v>
      </c>
      <c r="B52" s="5">
        <v>39</v>
      </c>
      <c r="C52" s="6">
        <v>310</v>
      </c>
      <c r="D52" s="5">
        <v>2</v>
      </c>
      <c r="E52" s="5">
        <v>14</v>
      </c>
      <c r="F52" s="10">
        <v>7.9487179487179489</v>
      </c>
    </row>
    <row r="53" spans="1:6" x14ac:dyDescent="0.3">
      <c r="A53" s="8" t="s">
        <v>26</v>
      </c>
      <c r="B53" s="5">
        <v>12</v>
      </c>
      <c r="C53" s="6">
        <v>76</v>
      </c>
      <c r="D53" s="5">
        <v>3</v>
      </c>
      <c r="E53" s="5">
        <v>12</v>
      </c>
      <c r="F53" s="10">
        <v>6.333333333333333</v>
      </c>
    </row>
    <row r="54" spans="1:6" x14ac:dyDescent="0.3">
      <c r="A54" s="8" t="s">
        <v>27</v>
      </c>
      <c r="B54" s="5">
        <v>27</v>
      </c>
      <c r="C54" s="6">
        <v>139</v>
      </c>
      <c r="D54" s="5">
        <v>0</v>
      </c>
      <c r="E54" s="5">
        <v>10</v>
      </c>
      <c r="F54" s="10">
        <v>5.1481481481481479</v>
      </c>
    </row>
    <row r="55" spans="1:6" x14ac:dyDescent="0.3">
      <c r="A55" s="8" t="s">
        <v>28</v>
      </c>
      <c r="B55" s="5">
        <v>22</v>
      </c>
      <c r="C55" s="6">
        <v>98</v>
      </c>
      <c r="D55" s="5">
        <v>1</v>
      </c>
      <c r="E55" s="5">
        <v>13</v>
      </c>
      <c r="F55" s="10">
        <v>4.4545454545454541</v>
      </c>
    </row>
    <row r="56" spans="1:6" x14ac:dyDescent="0.3">
      <c r="A56" s="8" t="s">
        <v>29</v>
      </c>
      <c r="B56" s="5">
        <v>15</v>
      </c>
      <c r="C56" s="6">
        <v>68</v>
      </c>
      <c r="D56" s="5">
        <v>1</v>
      </c>
      <c r="E56" s="5">
        <v>8</v>
      </c>
      <c r="F56" s="10">
        <v>4.5333333333333332</v>
      </c>
    </row>
    <row r="57" spans="1:6" x14ac:dyDescent="0.3">
      <c r="A57" s="8" t="s">
        <v>30</v>
      </c>
      <c r="B57" s="5">
        <v>24</v>
      </c>
      <c r="C57" s="6">
        <v>115</v>
      </c>
      <c r="D57" s="5">
        <v>1</v>
      </c>
      <c r="E57" s="5">
        <v>11</v>
      </c>
      <c r="F57" s="10">
        <v>4.791666666666667</v>
      </c>
    </row>
    <row r="58" spans="1:6" x14ac:dyDescent="0.3">
      <c r="A58" s="8" t="s">
        <v>22</v>
      </c>
      <c r="B58" s="5">
        <v>33</v>
      </c>
      <c r="C58" s="6">
        <v>110</v>
      </c>
      <c r="D58" s="5">
        <v>0</v>
      </c>
      <c r="E58" s="5">
        <v>10</v>
      </c>
      <c r="F58" s="10">
        <v>3.3333333333333335</v>
      </c>
    </row>
    <row r="59" spans="1:6" x14ac:dyDescent="0.3">
      <c r="A59" s="8" t="s">
        <v>23</v>
      </c>
      <c r="B59" s="5">
        <v>30</v>
      </c>
      <c r="C59" s="6">
        <v>91</v>
      </c>
      <c r="D59" s="5">
        <v>0</v>
      </c>
      <c r="E59" s="5">
        <v>11</v>
      </c>
      <c r="F59" s="10">
        <v>3.0333333333333332</v>
      </c>
    </row>
    <row r="60" spans="1:6" x14ac:dyDescent="0.3">
      <c r="A60" s="8" t="s">
        <v>33</v>
      </c>
      <c r="B60" s="5">
        <v>4</v>
      </c>
      <c r="C60" s="6">
        <v>1</v>
      </c>
      <c r="D60" s="5">
        <v>0</v>
      </c>
      <c r="E60" s="5">
        <v>1</v>
      </c>
      <c r="F60" s="10">
        <v>0.25</v>
      </c>
    </row>
    <row r="61" spans="1:6" x14ac:dyDescent="0.3">
      <c r="A61" s="3" t="s">
        <v>13</v>
      </c>
      <c r="B61" s="5">
        <v>223</v>
      </c>
      <c r="C61" s="6">
        <v>1017</v>
      </c>
      <c r="D61" s="5">
        <v>0</v>
      </c>
      <c r="E61" s="5">
        <v>16</v>
      </c>
      <c r="F61" s="10">
        <v>4.5605381165919283</v>
      </c>
    </row>
    <row r="62" spans="1:6" x14ac:dyDescent="0.3">
      <c r="A62" s="8" t="s">
        <v>24</v>
      </c>
      <c r="B62" s="5">
        <v>10</v>
      </c>
      <c r="C62" s="6">
        <v>89</v>
      </c>
      <c r="D62" s="5">
        <v>4</v>
      </c>
      <c r="E62" s="5">
        <v>14</v>
      </c>
      <c r="F62" s="10">
        <v>8.9</v>
      </c>
    </row>
    <row r="63" spans="1:6" x14ac:dyDescent="0.3">
      <c r="A63" s="8" t="s">
        <v>25</v>
      </c>
      <c r="B63" s="5">
        <v>39</v>
      </c>
      <c r="C63" s="6">
        <v>247</v>
      </c>
      <c r="D63" s="5">
        <v>0</v>
      </c>
      <c r="E63" s="5">
        <v>13</v>
      </c>
      <c r="F63" s="10">
        <v>6.333333333333333</v>
      </c>
    </row>
    <row r="64" spans="1:6" x14ac:dyDescent="0.3">
      <c r="A64" s="8" t="s">
        <v>27</v>
      </c>
      <c r="B64" s="5">
        <v>27</v>
      </c>
      <c r="C64" s="6">
        <v>156</v>
      </c>
      <c r="D64" s="5">
        <v>0</v>
      </c>
      <c r="E64" s="5">
        <v>13</v>
      </c>
      <c r="F64" s="10">
        <v>5.7777777777777777</v>
      </c>
    </row>
    <row r="65" spans="1:6" x14ac:dyDescent="0.3">
      <c r="A65" s="8" t="s">
        <v>28</v>
      </c>
      <c r="B65" s="5">
        <v>22</v>
      </c>
      <c r="C65" s="6">
        <v>109</v>
      </c>
      <c r="D65" s="5">
        <v>0</v>
      </c>
      <c r="E65" s="5">
        <v>9</v>
      </c>
      <c r="F65" s="10">
        <v>4.9545454545454541</v>
      </c>
    </row>
    <row r="66" spans="1:6" x14ac:dyDescent="0.3">
      <c r="A66" s="8" t="s">
        <v>29</v>
      </c>
      <c r="B66" s="5">
        <v>15</v>
      </c>
      <c r="C66" s="6">
        <v>71</v>
      </c>
      <c r="D66" s="5">
        <v>0</v>
      </c>
      <c r="E66" s="5">
        <v>16</v>
      </c>
      <c r="F66" s="10">
        <v>4.7333333333333334</v>
      </c>
    </row>
    <row r="67" spans="1:6" x14ac:dyDescent="0.3">
      <c r="A67" s="8" t="s">
        <v>30</v>
      </c>
      <c r="B67" s="5">
        <v>25</v>
      </c>
      <c r="C67" s="6">
        <v>89</v>
      </c>
      <c r="D67" s="5">
        <v>0</v>
      </c>
      <c r="E67" s="5">
        <v>9</v>
      </c>
      <c r="F67" s="10">
        <v>3.56</v>
      </c>
    </row>
    <row r="68" spans="1:6" x14ac:dyDescent="0.3">
      <c r="A68" s="8" t="s">
        <v>22</v>
      </c>
      <c r="B68" s="5">
        <v>33</v>
      </c>
      <c r="C68" s="6">
        <v>102</v>
      </c>
      <c r="D68" s="5">
        <v>0</v>
      </c>
      <c r="E68" s="5">
        <v>8</v>
      </c>
      <c r="F68" s="10">
        <v>3.0909090909090908</v>
      </c>
    </row>
    <row r="69" spans="1:6" x14ac:dyDescent="0.3">
      <c r="A69" s="8" t="s">
        <v>23</v>
      </c>
      <c r="B69" s="5">
        <v>31</v>
      </c>
      <c r="C69" s="6">
        <v>99</v>
      </c>
      <c r="D69" s="5">
        <v>0</v>
      </c>
      <c r="E69" s="5">
        <v>9</v>
      </c>
      <c r="F69" s="10">
        <v>3.193548387096774</v>
      </c>
    </row>
    <row r="70" spans="1:6" x14ac:dyDescent="0.3">
      <c r="A70" s="8" t="s">
        <v>33</v>
      </c>
      <c r="B70" s="5">
        <v>8</v>
      </c>
      <c r="C70" s="6">
        <v>24</v>
      </c>
      <c r="D70" s="5">
        <v>0</v>
      </c>
      <c r="E70" s="5">
        <v>6</v>
      </c>
      <c r="F70" s="10">
        <v>3</v>
      </c>
    </row>
    <row r="71" spans="1:6" x14ac:dyDescent="0.3">
      <c r="A71" s="8" t="s">
        <v>34</v>
      </c>
      <c r="B71" s="5">
        <v>13</v>
      </c>
      <c r="C71" s="6">
        <v>31</v>
      </c>
      <c r="D71" s="5">
        <v>0</v>
      </c>
      <c r="E71" s="5">
        <v>6</v>
      </c>
      <c r="F71" s="10">
        <v>2.3846153846153846</v>
      </c>
    </row>
    <row r="72" spans="1:6" x14ac:dyDescent="0.3">
      <c r="A72" s="3" t="s">
        <v>17</v>
      </c>
      <c r="B72" s="5">
        <v>652</v>
      </c>
      <c r="C72" s="6">
        <v>3053</v>
      </c>
      <c r="D72" s="5">
        <v>0</v>
      </c>
      <c r="E72" s="5">
        <v>19</v>
      </c>
      <c r="F72" s="10">
        <v>4.6825153374233128</v>
      </c>
    </row>
  </sheetData>
  <conditionalFormatting pivot="1" sqref="B6:B7 B9:B12 B14:B17">
    <cfRule type="dataBar" priority="10">
      <dataBar>
        <cfvo type="min"/>
        <cfvo type="max"/>
        <color rgb="FF63C384"/>
      </dataBar>
      <extLst>
        <ext xmlns:x14="http://schemas.microsoft.com/office/spreadsheetml/2009/9/main" uri="{B025F937-C7B1-47D3-B67F-A62EFF666E3E}">
          <x14:id>{3A2927E6-FF15-4E3A-BEF2-4EDB7D0DC5F8}</x14:id>
        </ext>
      </extLst>
    </cfRule>
  </conditionalFormatting>
  <conditionalFormatting pivot="1" sqref="D6:D7 D9:D12 D14:D17">
    <cfRule type="dataBar" priority="9">
      <dataBar>
        <cfvo type="min"/>
        <cfvo type="max"/>
        <color rgb="FFFF555A"/>
      </dataBar>
      <extLst>
        <ext xmlns:x14="http://schemas.microsoft.com/office/spreadsheetml/2009/9/main" uri="{B025F937-C7B1-47D3-B67F-A62EFF666E3E}">
          <x14:id>{6FF35025-F878-4280-A7BA-DB611102E3A0}</x14:id>
        </ext>
      </extLst>
    </cfRule>
  </conditionalFormatting>
  <conditionalFormatting pivot="1" sqref="F6:F7 F9:F12 F14:F17">
    <cfRule type="dataBar" priority="8">
      <dataBar>
        <cfvo type="min"/>
        <cfvo type="max"/>
        <color rgb="FFD6007B"/>
      </dataBar>
      <extLst>
        <ext xmlns:x14="http://schemas.microsoft.com/office/spreadsheetml/2009/9/main" uri="{B025F937-C7B1-47D3-B67F-A62EFF666E3E}">
          <x14:id>{7A98490C-4609-48B2-BB2F-5328B7DB5725}</x14:id>
        </ext>
      </extLst>
    </cfRule>
  </conditionalFormatting>
  <conditionalFormatting pivot="1" sqref="G6:G7 G9:G12 G14:G17">
    <cfRule type="dataBar" priority="7">
      <dataBar>
        <cfvo type="min"/>
        <cfvo type="max"/>
        <color rgb="FF008AEF"/>
      </dataBar>
      <extLst>
        <ext xmlns:x14="http://schemas.microsoft.com/office/spreadsheetml/2009/9/main" uri="{B025F937-C7B1-47D3-B67F-A62EFF666E3E}">
          <x14:id>{4AD02467-50F6-48EB-9FEC-7ECA0BAC1269}</x14:id>
        </ext>
      </extLst>
    </cfRule>
  </conditionalFormatting>
  <conditionalFormatting pivot="1" sqref="C25:C27 C29:C31 C33:C35">
    <cfRule type="dataBar" priority="6">
      <dataBar>
        <cfvo type="min"/>
        <cfvo type="max"/>
        <color rgb="FFFF555A"/>
      </dataBar>
      <extLst>
        <ext xmlns:x14="http://schemas.microsoft.com/office/spreadsheetml/2009/9/main" uri="{B025F937-C7B1-47D3-B67F-A62EFF666E3E}">
          <x14:id>{833B8747-8FA4-468F-9FEF-F5C0F183AF10}</x14:id>
        </ext>
      </extLst>
    </cfRule>
  </conditionalFormatting>
  <conditionalFormatting pivot="1" sqref="E25:E27 E29:E31 E33:E35">
    <cfRule type="dataBar" priority="5">
      <dataBar>
        <cfvo type="min"/>
        <cfvo type="max"/>
        <color rgb="FFD6007B"/>
      </dataBar>
      <extLst>
        <ext xmlns:x14="http://schemas.microsoft.com/office/spreadsheetml/2009/9/main" uri="{B025F937-C7B1-47D3-B67F-A62EFF666E3E}">
          <x14:id>{03BDE407-E2D2-43EC-AFBC-707EAF6EF411}</x14:id>
        </ext>
      </extLst>
    </cfRule>
  </conditionalFormatting>
  <conditionalFormatting pivot="1" sqref="F25:F27 F29:F31 F33:F35">
    <cfRule type="dataBar" priority="4">
      <dataBar>
        <cfvo type="min"/>
        <cfvo type="max"/>
        <color rgb="FF008AEF"/>
      </dataBar>
      <extLst>
        <ext xmlns:x14="http://schemas.microsoft.com/office/spreadsheetml/2009/9/main" uri="{B025F937-C7B1-47D3-B67F-A62EFF666E3E}">
          <x14:id>{97737082-40E7-47E5-9AFD-79571421EF49}</x14:id>
        </ext>
      </extLst>
    </cfRule>
  </conditionalFormatting>
  <conditionalFormatting pivot="1" sqref="C41:C49 C51:C60 C62:C71">
    <cfRule type="dataBar" priority="3">
      <dataBar>
        <cfvo type="min"/>
        <cfvo type="max"/>
        <color rgb="FFFF555A"/>
      </dataBar>
      <extLst>
        <ext xmlns:x14="http://schemas.microsoft.com/office/spreadsheetml/2009/9/main" uri="{B025F937-C7B1-47D3-B67F-A62EFF666E3E}">
          <x14:id>{E02C672F-46DF-4702-8D73-127B57DD399E}</x14:id>
        </ext>
      </extLst>
    </cfRule>
  </conditionalFormatting>
  <conditionalFormatting pivot="1" sqref="E41:E49 E51:E60 E62:E71">
    <cfRule type="dataBar" priority="2">
      <dataBar>
        <cfvo type="min"/>
        <cfvo type="max"/>
        <color rgb="FFD6007B"/>
      </dataBar>
      <extLst>
        <ext xmlns:x14="http://schemas.microsoft.com/office/spreadsheetml/2009/9/main" uri="{B025F937-C7B1-47D3-B67F-A62EFF666E3E}">
          <x14:id>{BFABEB4F-B98C-4BA1-8448-B65DBF4C5AF3}</x14:id>
        </ext>
      </extLst>
    </cfRule>
  </conditionalFormatting>
  <conditionalFormatting pivot="1" sqref="F41:F49 F51:F60 F62:F71">
    <cfRule type="dataBar" priority="1">
      <dataBar>
        <cfvo type="min"/>
        <cfvo type="max"/>
        <color rgb="FF008AEF"/>
      </dataBar>
      <extLst>
        <ext xmlns:x14="http://schemas.microsoft.com/office/spreadsheetml/2009/9/main" uri="{B025F937-C7B1-47D3-B67F-A62EFF666E3E}">
          <x14:id>{AB158520-F263-4D51-8399-2E6E957EABDC}</x14:id>
        </ext>
      </extLst>
    </cfRule>
  </conditionalFormatting>
  <pageMargins left="0.7" right="0.7" top="0.75" bottom="0.75" header="0.3" footer="0.3"/>
  <pageSetup scale="99" orientation="portrait" r:id="rId4"/>
  <headerFooter>
    <oddHeader>&amp;L&amp;G&amp;C&amp;"-,Bold"&amp;A</oddHeader>
    <oddFooter>&amp;LChoi, Andrew&amp;CPage &amp;P of &amp;N&amp;R&amp;D</oddFooter>
  </headerFooter>
  <rowBreaks count="1" manualBreakCount="1">
    <brk id="37" max="16383" man="1"/>
  </rowBreaks>
  <legacyDrawingHF r:id="rId5"/>
  <extLst>
    <ext xmlns:x14="http://schemas.microsoft.com/office/spreadsheetml/2009/9/main" uri="{78C0D931-6437-407d-A8EE-F0AAD7539E65}">
      <x14:conditionalFormattings>
        <x14:conditionalFormatting xmlns:xm="http://schemas.microsoft.com/office/excel/2006/main" pivot="1">
          <x14:cfRule type="dataBar" id="{3A2927E6-FF15-4E3A-BEF2-4EDB7D0DC5F8}">
            <x14:dataBar minLength="0" maxLength="100" border="1" negativeBarBorderColorSameAsPositive="0">
              <x14:cfvo type="autoMin"/>
              <x14:cfvo type="autoMax"/>
              <x14:borderColor rgb="FF63C384"/>
              <x14:negativeFillColor rgb="FFFF0000"/>
              <x14:negativeBorderColor rgb="FFFF0000"/>
              <x14:axisColor rgb="FF000000"/>
            </x14:dataBar>
          </x14:cfRule>
          <xm:sqref>B6:B7 B9:B12 B14:B17</xm:sqref>
        </x14:conditionalFormatting>
        <x14:conditionalFormatting xmlns:xm="http://schemas.microsoft.com/office/excel/2006/main" pivot="1">
          <x14:cfRule type="dataBar" id="{6FF35025-F878-4280-A7BA-DB611102E3A0}">
            <x14:dataBar minLength="0" maxLength="100" border="1" negativeBarBorderColorSameAsPositive="0">
              <x14:cfvo type="autoMin"/>
              <x14:cfvo type="autoMax"/>
              <x14:borderColor rgb="FFFF555A"/>
              <x14:negativeFillColor rgb="FFFF0000"/>
              <x14:negativeBorderColor rgb="FFFF0000"/>
              <x14:axisColor rgb="FF000000"/>
            </x14:dataBar>
          </x14:cfRule>
          <xm:sqref>D6:D7 D9:D12 D14:D17</xm:sqref>
        </x14:conditionalFormatting>
        <x14:conditionalFormatting xmlns:xm="http://schemas.microsoft.com/office/excel/2006/main" pivot="1">
          <x14:cfRule type="dataBar" id="{7A98490C-4609-48B2-BB2F-5328B7DB5725}">
            <x14:dataBar minLength="0" maxLength="100" border="1" negativeBarBorderColorSameAsPositive="0">
              <x14:cfvo type="autoMin"/>
              <x14:cfvo type="autoMax"/>
              <x14:borderColor rgb="FFD6007B"/>
              <x14:negativeFillColor rgb="FFFF0000"/>
              <x14:negativeBorderColor rgb="FFFF0000"/>
              <x14:axisColor rgb="FF000000"/>
            </x14:dataBar>
          </x14:cfRule>
          <xm:sqref>F6:F7 F9:F12 F14:F17</xm:sqref>
        </x14:conditionalFormatting>
        <x14:conditionalFormatting xmlns:xm="http://schemas.microsoft.com/office/excel/2006/main" pivot="1">
          <x14:cfRule type="dataBar" id="{4AD02467-50F6-48EB-9FEC-7ECA0BAC1269}">
            <x14:dataBar minLength="0" maxLength="100" border="1" negativeBarBorderColorSameAsPositive="0">
              <x14:cfvo type="autoMin"/>
              <x14:cfvo type="autoMax"/>
              <x14:borderColor rgb="FF008AEF"/>
              <x14:negativeFillColor rgb="FFFF0000"/>
              <x14:negativeBorderColor rgb="FFFF0000"/>
              <x14:axisColor rgb="FF000000"/>
            </x14:dataBar>
          </x14:cfRule>
          <xm:sqref>G6:G7 G9:G12 G14:G17</xm:sqref>
        </x14:conditionalFormatting>
        <x14:conditionalFormatting xmlns:xm="http://schemas.microsoft.com/office/excel/2006/main" pivot="1">
          <x14:cfRule type="dataBar" id="{833B8747-8FA4-468F-9FEF-F5C0F183AF10}">
            <x14:dataBar minLength="0" maxLength="100" border="1" negativeBarBorderColorSameAsPositive="0">
              <x14:cfvo type="autoMin"/>
              <x14:cfvo type="autoMax"/>
              <x14:borderColor rgb="FFFF555A"/>
              <x14:negativeFillColor rgb="FFFF0000"/>
              <x14:negativeBorderColor rgb="FFFF0000"/>
              <x14:axisColor rgb="FF000000"/>
            </x14:dataBar>
          </x14:cfRule>
          <xm:sqref>C25:C27 C29:C31 C33:C35</xm:sqref>
        </x14:conditionalFormatting>
        <x14:conditionalFormatting xmlns:xm="http://schemas.microsoft.com/office/excel/2006/main" pivot="1">
          <x14:cfRule type="dataBar" id="{03BDE407-E2D2-43EC-AFBC-707EAF6EF411}">
            <x14:dataBar minLength="0" maxLength="100" border="1" negativeBarBorderColorSameAsPositive="0">
              <x14:cfvo type="autoMin"/>
              <x14:cfvo type="autoMax"/>
              <x14:borderColor rgb="FFD6007B"/>
              <x14:negativeFillColor rgb="FFFF0000"/>
              <x14:negativeBorderColor rgb="FFFF0000"/>
              <x14:axisColor rgb="FF000000"/>
            </x14:dataBar>
          </x14:cfRule>
          <xm:sqref>E25:E27 E29:E31 E33:E35</xm:sqref>
        </x14:conditionalFormatting>
        <x14:conditionalFormatting xmlns:xm="http://schemas.microsoft.com/office/excel/2006/main" pivot="1">
          <x14:cfRule type="dataBar" id="{97737082-40E7-47E5-9AFD-79571421EF49}">
            <x14:dataBar minLength="0" maxLength="100" border="1" negativeBarBorderColorSameAsPositive="0">
              <x14:cfvo type="autoMin"/>
              <x14:cfvo type="autoMax"/>
              <x14:borderColor rgb="FF008AEF"/>
              <x14:negativeFillColor rgb="FFFF0000"/>
              <x14:negativeBorderColor rgb="FFFF0000"/>
              <x14:axisColor rgb="FF000000"/>
            </x14:dataBar>
          </x14:cfRule>
          <xm:sqref>F25:F27 F29:F31 F33:F35</xm:sqref>
        </x14:conditionalFormatting>
        <x14:conditionalFormatting xmlns:xm="http://schemas.microsoft.com/office/excel/2006/main" pivot="1">
          <x14:cfRule type="dataBar" id="{E02C672F-46DF-4702-8D73-127B57DD399E}">
            <x14:dataBar minLength="0" maxLength="100" border="1" negativeBarBorderColorSameAsPositive="0">
              <x14:cfvo type="autoMin"/>
              <x14:cfvo type="autoMax"/>
              <x14:borderColor rgb="FFFF555A"/>
              <x14:negativeFillColor rgb="FFFF0000"/>
              <x14:negativeBorderColor rgb="FFFF0000"/>
              <x14:axisColor rgb="FF000000"/>
            </x14:dataBar>
          </x14:cfRule>
          <xm:sqref>C41:C49 C51:C60 C62:C71</xm:sqref>
        </x14:conditionalFormatting>
        <x14:conditionalFormatting xmlns:xm="http://schemas.microsoft.com/office/excel/2006/main" pivot="1">
          <x14:cfRule type="dataBar" id="{BFABEB4F-B98C-4BA1-8448-B65DBF4C5AF3}">
            <x14:dataBar minLength="0" maxLength="100" border="1" negativeBarBorderColorSameAsPositive="0">
              <x14:cfvo type="autoMin"/>
              <x14:cfvo type="autoMax"/>
              <x14:borderColor rgb="FFD6007B"/>
              <x14:negativeFillColor rgb="FFFF0000"/>
              <x14:negativeBorderColor rgb="FFFF0000"/>
              <x14:axisColor rgb="FF000000"/>
            </x14:dataBar>
          </x14:cfRule>
          <xm:sqref>E41:E49 E51:E60 E62:E71</xm:sqref>
        </x14:conditionalFormatting>
        <x14:conditionalFormatting xmlns:xm="http://schemas.microsoft.com/office/excel/2006/main" pivot="1">
          <x14:cfRule type="dataBar" id="{AB158520-F263-4D51-8399-2E6E957EABDC}">
            <x14:dataBar minLength="0" maxLength="100" border="1" negativeBarBorderColorSameAsPositive="0">
              <x14:cfvo type="autoMin"/>
              <x14:cfvo type="autoMax"/>
              <x14:borderColor rgb="FF008AEF"/>
              <x14:negativeFillColor rgb="FFFF0000"/>
              <x14:negativeBorderColor rgb="FFFF0000"/>
              <x14:axisColor rgb="FF000000"/>
            </x14:dataBar>
          </x14:cfRule>
          <xm:sqref>F41:F49 F51:F60 F62:F71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1:AB51"/>
  <sheetViews>
    <sheetView showGridLines="0" zoomScale="160" zoomScaleNormal="160" zoomScaleSheetLayoutView="100" workbookViewId="0">
      <selection activeCell="H9" sqref="H9"/>
    </sheetView>
  </sheetViews>
  <sheetFormatPr defaultRowHeight="14.4" x14ac:dyDescent="0.3"/>
  <cols>
    <col min="1" max="1" width="11.33203125" bestFit="1" customWidth="1"/>
    <col min="2" max="2" width="8" customWidth="1"/>
    <col min="3" max="6" width="7.33203125" customWidth="1"/>
    <col min="7" max="9" width="11.33203125" bestFit="1" customWidth="1"/>
    <col min="10" max="14" width="7.33203125" customWidth="1"/>
    <col min="15" max="15" width="11.33203125" bestFit="1" customWidth="1"/>
    <col min="16" max="16" width="11.33203125" customWidth="1"/>
    <col min="18" max="18" width="11.33203125" bestFit="1" customWidth="1"/>
    <col min="19" max="19" width="8.5546875" customWidth="1"/>
    <col min="20" max="27" width="7.33203125" customWidth="1"/>
    <col min="28" max="28" width="11.33203125" bestFit="1" customWidth="1"/>
    <col min="29" max="29" width="7.33203125" customWidth="1"/>
    <col min="30" max="31" width="11.33203125" bestFit="1" customWidth="1"/>
  </cols>
  <sheetData>
    <row r="1" spans="1:28" x14ac:dyDescent="0.3">
      <c r="R1" s="4" t="s">
        <v>105</v>
      </c>
      <c r="S1" t="s" vm="2">
        <v>106</v>
      </c>
    </row>
    <row r="2" spans="1:28" x14ac:dyDescent="0.3">
      <c r="R2" s="4" t="s">
        <v>2</v>
      </c>
      <c r="S2" t="s" vm="1">
        <v>13</v>
      </c>
    </row>
    <row r="4" spans="1:28" x14ac:dyDescent="0.3">
      <c r="R4" s="4" t="s">
        <v>131</v>
      </c>
      <c r="S4" s="4" t="s">
        <v>134</v>
      </c>
    </row>
    <row r="5" spans="1:28" x14ac:dyDescent="0.3">
      <c r="R5" s="4" t="s">
        <v>10</v>
      </c>
      <c r="S5">
        <v>1</v>
      </c>
      <c r="T5">
        <v>3</v>
      </c>
      <c r="U5">
        <v>4</v>
      </c>
      <c r="V5">
        <v>7</v>
      </c>
      <c r="W5">
        <v>9</v>
      </c>
      <c r="X5">
        <v>11</v>
      </c>
      <c r="Y5">
        <v>12</v>
      </c>
      <c r="Z5">
        <v>14</v>
      </c>
      <c r="AA5">
        <v>16</v>
      </c>
      <c r="AB5" t="s">
        <v>17</v>
      </c>
    </row>
    <row r="6" spans="1:28" x14ac:dyDescent="0.3">
      <c r="R6" s="3" t="s">
        <v>53</v>
      </c>
      <c r="S6" s="6"/>
      <c r="T6" s="6"/>
      <c r="U6" s="6"/>
      <c r="V6" s="6"/>
      <c r="W6" s="6"/>
      <c r="X6" s="6"/>
      <c r="Y6" s="6"/>
      <c r="Z6" s="6">
        <v>39</v>
      </c>
      <c r="AA6" s="6">
        <v>10</v>
      </c>
      <c r="AB6" s="6">
        <v>49</v>
      </c>
    </row>
    <row r="7" spans="1:28" x14ac:dyDescent="0.3">
      <c r="A7" s="3"/>
      <c r="B7" s="6"/>
      <c r="C7" s="6"/>
      <c r="D7" s="6"/>
      <c r="E7" s="6"/>
      <c r="F7" s="6"/>
      <c r="R7" s="8" t="s">
        <v>24</v>
      </c>
      <c r="S7" s="6"/>
      <c r="T7" s="6"/>
      <c r="U7" s="6"/>
      <c r="V7" s="6"/>
      <c r="W7" s="6"/>
      <c r="X7" s="6"/>
      <c r="Y7" s="6"/>
      <c r="Z7" s="6"/>
      <c r="AA7" s="6">
        <v>10</v>
      </c>
      <c r="AB7" s="6">
        <v>10</v>
      </c>
    </row>
    <row r="8" spans="1:28" x14ac:dyDescent="0.3">
      <c r="A8" s="4" t="s">
        <v>105</v>
      </c>
      <c r="B8" t="s" vm="2">
        <v>106</v>
      </c>
      <c r="I8" s="4" t="s">
        <v>105</v>
      </c>
      <c r="J8" t="s" vm="2">
        <v>106</v>
      </c>
      <c r="R8" s="8" t="s">
        <v>25</v>
      </c>
      <c r="S8" s="6"/>
      <c r="T8" s="6"/>
      <c r="U8" s="6"/>
      <c r="V8" s="6"/>
      <c r="W8" s="6"/>
      <c r="X8" s="6"/>
      <c r="Y8" s="6"/>
      <c r="Z8" s="6">
        <v>39</v>
      </c>
      <c r="AA8" s="6"/>
      <c r="AB8" s="6">
        <v>39</v>
      </c>
    </row>
    <row r="9" spans="1:28" x14ac:dyDescent="0.3">
      <c r="A9" s="4" t="s">
        <v>2</v>
      </c>
      <c r="B9" t="s" vm="1">
        <v>13</v>
      </c>
      <c r="I9" s="4" t="s">
        <v>2</v>
      </c>
      <c r="J9" t="s" vm="1">
        <v>13</v>
      </c>
      <c r="R9" s="3" t="s">
        <v>54</v>
      </c>
      <c r="S9" s="6"/>
      <c r="T9" s="6"/>
      <c r="U9" s="6"/>
      <c r="V9" s="6">
        <v>25</v>
      </c>
      <c r="W9" s="6">
        <v>15</v>
      </c>
      <c r="X9" s="6">
        <v>22</v>
      </c>
      <c r="Y9" s="6">
        <v>27</v>
      </c>
      <c r="Z9" s="6"/>
      <c r="AA9" s="6"/>
      <c r="AB9" s="6">
        <v>89</v>
      </c>
    </row>
    <row r="10" spans="1:28" x14ac:dyDescent="0.3">
      <c r="R10" s="8" t="s">
        <v>27</v>
      </c>
      <c r="S10" s="6"/>
      <c r="T10" s="6"/>
      <c r="U10" s="6"/>
      <c r="V10" s="6"/>
      <c r="W10" s="6"/>
      <c r="X10" s="6"/>
      <c r="Y10" s="6">
        <v>27</v>
      </c>
      <c r="Z10" s="6"/>
      <c r="AA10" s="6"/>
      <c r="AB10" s="6">
        <v>27</v>
      </c>
    </row>
    <row r="11" spans="1:28" x14ac:dyDescent="0.3">
      <c r="A11" s="4" t="s">
        <v>35</v>
      </c>
      <c r="B11" s="4" t="s">
        <v>117</v>
      </c>
      <c r="I11" s="4" t="s">
        <v>48</v>
      </c>
      <c r="J11" s="4" t="s">
        <v>117</v>
      </c>
      <c r="R11" s="8" t="s">
        <v>28</v>
      </c>
      <c r="S11" s="6"/>
      <c r="T11" s="6"/>
      <c r="U11" s="6"/>
      <c r="V11" s="6"/>
      <c r="W11" s="6"/>
      <c r="X11" s="6">
        <v>22</v>
      </c>
      <c r="Y11" s="6"/>
      <c r="Z11" s="6"/>
      <c r="AA11" s="6"/>
      <c r="AB11" s="6">
        <v>22</v>
      </c>
    </row>
    <row r="12" spans="1:28" x14ac:dyDescent="0.3">
      <c r="A12" s="4" t="s">
        <v>10</v>
      </c>
      <c r="B12" s="7" t="s">
        <v>42</v>
      </c>
      <c r="C12" s="7" t="s">
        <v>43</v>
      </c>
      <c r="D12" s="7" t="s">
        <v>44</v>
      </c>
      <c r="E12" s="7" t="s">
        <v>45</v>
      </c>
      <c r="F12" s="7" t="s">
        <v>46</v>
      </c>
      <c r="G12" t="s">
        <v>17</v>
      </c>
      <c r="I12" s="4" t="s">
        <v>10</v>
      </c>
      <c r="J12">
        <v>1</v>
      </c>
      <c r="K12">
        <v>2</v>
      </c>
      <c r="L12">
        <v>3</v>
      </c>
      <c r="M12">
        <v>4</v>
      </c>
      <c r="N12">
        <v>5</v>
      </c>
      <c r="O12" t="s">
        <v>17</v>
      </c>
      <c r="R12" s="8" t="s">
        <v>29</v>
      </c>
      <c r="S12" s="6"/>
      <c r="T12" s="6"/>
      <c r="U12" s="6"/>
      <c r="V12" s="6"/>
      <c r="W12" s="6">
        <v>15</v>
      </c>
      <c r="X12" s="6"/>
      <c r="Y12" s="6"/>
      <c r="Z12" s="6"/>
      <c r="AA12" s="6"/>
      <c r="AB12" s="6">
        <v>15</v>
      </c>
    </row>
    <row r="13" spans="1:28" x14ac:dyDescent="0.3">
      <c r="A13" s="3" t="s">
        <v>53</v>
      </c>
      <c r="B13" s="6">
        <v>15</v>
      </c>
      <c r="C13" s="6">
        <v>9</v>
      </c>
      <c r="D13" s="6">
        <v>5</v>
      </c>
      <c r="E13" s="6">
        <v>8</v>
      </c>
      <c r="F13" s="6">
        <v>12</v>
      </c>
      <c r="G13" s="6">
        <v>49</v>
      </c>
      <c r="I13" s="3" t="s">
        <v>53</v>
      </c>
      <c r="J13" s="6">
        <v>2</v>
      </c>
      <c r="K13" s="6">
        <v>4</v>
      </c>
      <c r="L13" s="6">
        <v>10</v>
      </c>
      <c r="M13" s="6">
        <v>12</v>
      </c>
      <c r="N13" s="6">
        <v>21</v>
      </c>
      <c r="O13" s="6">
        <v>49</v>
      </c>
      <c r="P13" s="6"/>
      <c r="R13" s="8" t="s">
        <v>30</v>
      </c>
      <c r="S13" s="6"/>
      <c r="T13" s="6"/>
      <c r="U13" s="6"/>
      <c r="V13" s="6">
        <v>25</v>
      </c>
      <c r="W13" s="6"/>
      <c r="X13" s="6"/>
      <c r="Y13" s="6"/>
      <c r="Z13" s="6"/>
      <c r="AA13" s="6"/>
      <c r="AB13" s="6">
        <v>25</v>
      </c>
    </row>
    <row r="14" spans="1:28" x14ac:dyDescent="0.3">
      <c r="A14" s="8" t="s">
        <v>24</v>
      </c>
      <c r="B14" s="6">
        <v>2</v>
      </c>
      <c r="C14" s="6">
        <v>1</v>
      </c>
      <c r="D14" s="6">
        <v>2</v>
      </c>
      <c r="E14" s="6">
        <v>2</v>
      </c>
      <c r="F14" s="6">
        <v>3</v>
      </c>
      <c r="G14" s="6">
        <v>10</v>
      </c>
      <c r="I14" s="8" t="s">
        <v>24</v>
      </c>
      <c r="J14" s="6"/>
      <c r="K14" s="6"/>
      <c r="L14" s="6">
        <v>1</v>
      </c>
      <c r="M14" s="6">
        <v>2</v>
      </c>
      <c r="N14" s="6">
        <v>7</v>
      </c>
      <c r="O14" s="6">
        <v>10</v>
      </c>
      <c r="P14" s="6"/>
      <c r="R14" s="3" t="s">
        <v>52</v>
      </c>
      <c r="S14" s="6">
        <v>21</v>
      </c>
      <c r="T14" s="6">
        <v>31</v>
      </c>
      <c r="U14" s="6">
        <v>33</v>
      </c>
      <c r="V14" s="6"/>
      <c r="W14" s="6"/>
      <c r="X14" s="6"/>
      <c r="Y14" s="6"/>
      <c r="Z14" s="6"/>
      <c r="AA14" s="6"/>
      <c r="AB14" s="6">
        <v>85</v>
      </c>
    </row>
    <row r="15" spans="1:28" x14ac:dyDescent="0.3">
      <c r="A15" s="8" t="s">
        <v>25</v>
      </c>
      <c r="B15" s="6">
        <v>13</v>
      </c>
      <c r="C15" s="6">
        <v>8</v>
      </c>
      <c r="D15" s="6">
        <v>3</v>
      </c>
      <c r="E15" s="6">
        <v>6</v>
      </c>
      <c r="F15" s="6">
        <v>9</v>
      </c>
      <c r="G15" s="6">
        <v>39</v>
      </c>
      <c r="I15" s="8" t="s">
        <v>25</v>
      </c>
      <c r="J15" s="6">
        <v>2</v>
      </c>
      <c r="K15" s="6">
        <v>4</v>
      </c>
      <c r="L15" s="6">
        <v>9</v>
      </c>
      <c r="M15" s="6">
        <v>10</v>
      </c>
      <c r="N15" s="6">
        <v>14</v>
      </c>
      <c r="O15" s="6">
        <v>39</v>
      </c>
      <c r="P15" s="6"/>
      <c r="R15" s="8" t="s">
        <v>22</v>
      </c>
      <c r="S15" s="6"/>
      <c r="T15" s="6"/>
      <c r="U15" s="6">
        <v>33</v>
      </c>
      <c r="V15" s="6"/>
      <c r="W15" s="6"/>
      <c r="X15" s="6"/>
      <c r="Y15" s="6"/>
      <c r="Z15" s="6"/>
      <c r="AA15" s="6"/>
      <c r="AB15" s="6">
        <v>33</v>
      </c>
    </row>
    <row r="16" spans="1:28" x14ac:dyDescent="0.3">
      <c r="A16" s="3" t="s">
        <v>54</v>
      </c>
      <c r="B16" s="6">
        <v>4</v>
      </c>
      <c r="C16" s="6">
        <v>3</v>
      </c>
      <c r="D16" s="6">
        <v>11</v>
      </c>
      <c r="E16" s="6">
        <v>16</v>
      </c>
      <c r="F16" s="6">
        <v>55</v>
      </c>
      <c r="G16" s="6">
        <v>89</v>
      </c>
      <c r="I16" s="3" t="s">
        <v>54</v>
      </c>
      <c r="J16" s="6">
        <v>13</v>
      </c>
      <c r="K16" s="6">
        <v>18</v>
      </c>
      <c r="L16" s="6">
        <v>22</v>
      </c>
      <c r="M16" s="6">
        <v>23</v>
      </c>
      <c r="N16" s="6">
        <v>13</v>
      </c>
      <c r="O16" s="6">
        <v>89</v>
      </c>
      <c r="P16" s="6"/>
      <c r="R16" s="8" t="s">
        <v>23</v>
      </c>
      <c r="S16" s="6"/>
      <c r="T16" s="6">
        <v>31</v>
      </c>
      <c r="U16" s="6"/>
      <c r="V16" s="6"/>
      <c r="W16" s="6"/>
      <c r="X16" s="6"/>
      <c r="Y16" s="6"/>
      <c r="Z16" s="6"/>
      <c r="AA16" s="6"/>
      <c r="AB16" s="6">
        <v>31</v>
      </c>
    </row>
    <row r="17" spans="1:28" x14ac:dyDescent="0.3">
      <c r="A17" s="8" t="s">
        <v>27</v>
      </c>
      <c r="B17" s="6"/>
      <c r="C17" s="6"/>
      <c r="D17" s="6">
        <v>1</v>
      </c>
      <c r="E17" s="6">
        <v>1</v>
      </c>
      <c r="F17" s="6">
        <v>25</v>
      </c>
      <c r="G17" s="6">
        <v>27</v>
      </c>
      <c r="I17" s="8" t="s">
        <v>27</v>
      </c>
      <c r="J17" s="6">
        <v>2</v>
      </c>
      <c r="K17" s="6">
        <v>5</v>
      </c>
      <c r="L17" s="6">
        <v>5</v>
      </c>
      <c r="M17" s="6">
        <v>7</v>
      </c>
      <c r="N17" s="6">
        <v>8</v>
      </c>
      <c r="O17" s="6">
        <v>27</v>
      </c>
      <c r="P17" s="6"/>
      <c r="R17" s="8" t="s">
        <v>33</v>
      </c>
      <c r="S17" s="6">
        <v>8</v>
      </c>
      <c r="T17" s="6"/>
      <c r="U17" s="6"/>
      <c r="V17" s="6"/>
      <c r="W17" s="6"/>
      <c r="X17" s="6"/>
      <c r="Y17" s="6"/>
      <c r="Z17" s="6"/>
      <c r="AA17" s="6"/>
      <c r="AB17" s="6">
        <v>8</v>
      </c>
    </row>
    <row r="18" spans="1:28" x14ac:dyDescent="0.3">
      <c r="A18" s="8" t="s">
        <v>28</v>
      </c>
      <c r="B18" s="6">
        <v>1</v>
      </c>
      <c r="C18" s="6">
        <v>1</v>
      </c>
      <c r="D18" s="6">
        <v>4</v>
      </c>
      <c r="E18" s="6">
        <v>4</v>
      </c>
      <c r="F18" s="6">
        <v>12</v>
      </c>
      <c r="G18" s="6">
        <v>22</v>
      </c>
      <c r="I18" s="8" t="s">
        <v>28</v>
      </c>
      <c r="J18" s="6">
        <v>2</v>
      </c>
      <c r="K18" s="6">
        <v>4</v>
      </c>
      <c r="L18" s="6">
        <v>5</v>
      </c>
      <c r="M18" s="6">
        <v>9</v>
      </c>
      <c r="N18" s="6">
        <v>2</v>
      </c>
      <c r="O18" s="6">
        <v>22</v>
      </c>
      <c r="P18" s="6"/>
      <c r="R18" s="8" t="s">
        <v>34</v>
      </c>
      <c r="S18" s="6">
        <v>13</v>
      </c>
      <c r="T18" s="6"/>
      <c r="U18" s="6"/>
      <c r="V18" s="6"/>
      <c r="W18" s="6"/>
      <c r="X18" s="6"/>
      <c r="Y18" s="6"/>
      <c r="Z18" s="6"/>
      <c r="AA18" s="6"/>
      <c r="AB18" s="6">
        <v>13</v>
      </c>
    </row>
    <row r="19" spans="1:28" x14ac:dyDescent="0.3">
      <c r="A19" s="8" t="s">
        <v>29</v>
      </c>
      <c r="B19" s="6"/>
      <c r="C19" s="6"/>
      <c r="D19" s="6">
        <v>3</v>
      </c>
      <c r="E19" s="6">
        <v>5</v>
      </c>
      <c r="F19" s="6">
        <v>7</v>
      </c>
      <c r="G19" s="6">
        <v>15</v>
      </c>
      <c r="I19" s="8" t="s">
        <v>29</v>
      </c>
      <c r="J19" s="6">
        <v>4</v>
      </c>
      <c r="K19" s="6">
        <v>1</v>
      </c>
      <c r="L19" s="6">
        <v>4</v>
      </c>
      <c r="M19" s="6">
        <v>4</v>
      </c>
      <c r="N19" s="6">
        <v>2</v>
      </c>
      <c r="O19" s="6">
        <v>15</v>
      </c>
      <c r="P19" s="6"/>
      <c r="R19" s="3" t="s">
        <v>17</v>
      </c>
      <c r="S19" s="6">
        <v>21</v>
      </c>
      <c r="T19" s="6">
        <v>31</v>
      </c>
      <c r="U19" s="6">
        <v>33</v>
      </c>
      <c r="V19" s="6">
        <v>25</v>
      </c>
      <c r="W19" s="6">
        <v>15</v>
      </c>
      <c r="X19" s="6">
        <v>22</v>
      </c>
      <c r="Y19" s="6">
        <v>27</v>
      </c>
      <c r="Z19" s="6">
        <v>39</v>
      </c>
      <c r="AA19" s="6">
        <v>10</v>
      </c>
      <c r="AB19" s="6">
        <v>223</v>
      </c>
    </row>
    <row r="20" spans="1:28" x14ac:dyDescent="0.3">
      <c r="A20" s="8" t="s">
        <v>30</v>
      </c>
      <c r="B20" s="6">
        <v>3</v>
      </c>
      <c r="C20" s="6">
        <v>2</v>
      </c>
      <c r="D20" s="6">
        <v>3</v>
      </c>
      <c r="E20" s="6">
        <v>6</v>
      </c>
      <c r="F20" s="6">
        <v>11</v>
      </c>
      <c r="G20" s="6">
        <v>25</v>
      </c>
      <c r="I20" s="8" t="s">
        <v>30</v>
      </c>
      <c r="J20" s="6">
        <v>5</v>
      </c>
      <c r="K20" s="6">
        <v>8</v>
      </c>
      <c r="L20" s="6">
        <v>8</v>
      </c>
      <c r="M20" s="6">
        <v>3</v>
      </c>
      <c r="N20" s="6">
        <v>1</v>
      </c>
      <c r="O20" s="6">
        <v>25</v>
      </c>
      <c r="P20" s="6"/>
    </row>
    <row r="21" spans="1:28" x14ac:dyDescent="0.3">
      <c r="A21" s="3" t="s">
        <v>52</v>
      </c>
      <c r="B21" s="6">
        <v>67</v>
      </c>
      <c r="C21" s="6">
        <v>7</v>
      </c>
      <c r="D21" s="6">
        <v>4</v>
      </c>
      <c r="E21" s="6">
        <v>4</v>
      </c>
      <c r="F21" s="6">
        <v>3</v>
      </c>
      <c r="G21" s="6">
        <v>85</v>
      </c>
      <c r="I21" s="3" t="s">
        <v>52</v>
      </c>
      <c r="J21" s="6">
        <v>21</v>
      </c>
      <c r="K21" s="6">
        <v>29</v>
      </c>
      <c r="L21" s="6">
        <v>26</v>
      </c>
      <c r="M21" s="6">
        <v>7</v>
      </c>
      <c r="N21" s="6">
        <v>2</v>
      </c>
      <c r="O21" s="6">
        <v>85</v>
      </c>
      <c r="P21" s="6"/>
    </row>
    <row r="22" spans="1:28" x14ac:dyDescent="0.3">
      <c r="A22" s="8" t="s">
        <v>22</v>
      </c>
      <c r="B22" s="6">
        <v>27</v>
      </c>
      <c r="C22" s="6">
        <v>4</v>
      </c>
      <c r="D22" s="6">
        <v>1</v>
      </c>
      <c r="E22" s="6"/>
      <c r="F22" s="6">
        <v>1</v>
      </c>
      <c r="G22" s="6">
        <v>33</v>
      </c>
      <c r="I22" s="8" t="s">
        <v>22</v>
      </c>
      <c r="J22" s="6">
        <v>9</v>
      </c>
      <c r="K22" s="6">
        <v>9</v>
      </c>
      <c r="L22" s="6">
        <v>11</v>
      </c>
      <c r="M22" s="6">
        <v>3</v>
      </c>
      <c r="N22" s="6">
        <v>1</v>
      </c>
      <c r="O22" s="6">
        <v>33</v>
      </c>
      <c r="P22" s="6"/>
    </row>
    <row r="23" spans="1:28" x14ac:dyDescent="0.3">
      <c r="A23" s="8" t="s">
        <v>23</v>
      </c>
      <c r="B23" s="6">
        <v>23</v>
      </c>
      <c r="C23" s="6">
        <v>2</v>
      </c>
      <c r="D23" s="6">
        <v>3</v>
      </c>
      <c r="E23" s="6">
        <v>1</v>
      </c>
      <c r="F23" s="6">
        <v>2</v>
      </c>
      <c r="G23" s="6">
        <v>31</v>
      </c>
      <c r="I23" s="8" t="s">
        <v>23</v>
      </c>
      <c r="J23" s="6">
        <v>5</v>
      </c>
      <c r="K23" s="6">
        <v>13</v>
      </c>
      <c r="L23" s="6">
        <v>11</v>
      </c>
      <c r="M23" s="6">
        <v>1</v>
      </c>
      <c r="N23" s="6">
        <v>1</v>
      </c>
      <c r="O23" s="6">
        <v>31</v>
      </c>
      <c r="P23" s="6"/>
      <c r="R23" s="4" t="s">
        <v>105</v>
      </c>
      <c r="S23" t="s" vm="2">
        <v>106</v>
      </c>
    </row>
    <row r="24" spans="1:28" x14ac:dyDescent="0.3">
      <c r="A24" s="8" t="s">
        <v>33</v>
      </c>
      <c r="B24" s="6">
        <v>8</v>
      </c>
      <c r="C24" s="6"/>
      <c r="D24" s="6"/>
      <c r="E24" s="6"/>
      <c r="F24" s="6"/>
      <c r="G24" s="6">
        <v>8</v>
      </c>
      <c r="I24" s="8" t="s">
        <v>33</v>
      </c>
      <c r="J24" s="6">
        <v>2</v>
      </c>
      <c r="K24" s="6">
        <v>2</v>
      </c>
      <c r="L24" s="6">
        <v>3</v>
      </c>
      <c r="M24" s="6">
        <v>1</v>
      </c>
      <c r="N24" s="6"/>
      <c r="O24" s="6">
        <v>8</v>
      </c>
      <c r="P24" s="6"/>
      <c r="R24" s="4" t="s">
        <v>2</v>
      </c>
      <c r="S24" t="s" vm="1">
        <v>13</v>
      </c>
    </row>
    <row r="25" spans="1:28" x14ac:dyDescent="0.3">
      <c r="A25" s="8" t="s">
        <v>34</v>
      </c>
      <c r="B25" s="6">
        <v>9</v>
      </c>
      <c r="C25" s="6">
        <v>1</v>
      </c>
      <c r="D25" s="6"/>
      <c r="E25" s="6">
        <v>3</v>
      </c>
      <c r="F25" s="6"/>
      <c r="G25" s="6">
        <v>13</v>
      </c>
      <c r="I25" s="8" t="s">
        <v>34</v>
      </c>
      <c r="J25" s="6">
        <v>5</v>
      </c>
      <c r="K25" s="6">
        <v>5</v>
      </c>
      <c r="L25" s="6">
        <v>1</v>
      </c>
      <c r="M25" s="6">
        <v>2</v>
      </c>
      <c r="N25" s="6"/>
      <c r="O25" s="6">
        <v>13</v>
      </c>
      <c r="P25" s="6"/>
    </row>
    <row r="26" spans="1:28" x14ac:dyDescent="0.3">
      <c r="A26" s="3" t="s">
        <v>17</v>
      </c>
      <c r="B26" s="6">
        <v>86</v>
      </c>
      <c r="C26" s="6">
        <v>19</v>
      </c>
      <c r="D26" s="6">
        <v>20</v>
      </c>
      <c r="E26" s="6">
        <v>28</v>
      </c>
      <c r="F26" s="6">
        <v>70</v>
      </c>
      <c r="G26" s="6">
        <v>223</v>
      </c>
      <c r="I26" s="3" t="s">
        <v>17</v>
      </c>
      <c r="J26" s="6">
        <v>36</v>
      </c>
      <c r="K26" s="6">
        <v>51</v>
      </c>
      <c r="L26" s="6">
        <v>58</v>
      </c>
      <c r="M26" s="6">
        <v>42</v>
      </c>
      <c r="N26" s="6">
        <v>36</v>
      </c>
      <c r="O26" s="6">
        <v>223</v>
      </c>
      <c r="P26" s="6"/>
      <c r="R26" s="4" t="s">
        <v>130</v>
      </c>
      <c r="S26" s="4" t="s">
        <v>135</v>
      </c>
    </row>
    <row r="27" spans="1:28" x14ac:dyDescent="0.3">
      <c r="P27" s="6"/>
      <c r="R27" s="4" t="s">
        <v>10</v>
      </c>
      <c r="S27">
        <v>1</v>
      </c>
      <c r="T27">
        <v>3</v>
      </c>
      <c r="U27">
        <v>4</v>
      </c>
      <c r="V27">
        <v>7</v>
      </c>
      <c r="W27">
        <v>9</v>
      </c>
      <c r="X27">
        <v>11</v>
      </c>
      <c r="Y27">
        <v>12</v>
      </c>
      <c r="Z27">
        <v>14</v>
      </c>
      <c r="AA27">
        <v>16</v>
      </c>
      <c r="AB27" t="s">
        <v>17</v>
      </c>
    </row>
    <row r="28" spans="1:28" x14ac:dyDescent="0.3">
      <c r="P28" s="6"/>
      <c r="R28" s="3" t="s">
        <v>53</v>
      </c>
      <c r="S28" s="2">
        <v>0</v>
      </c>
      <c r="T28" s="2">
        <v>0</v>
      </c>
      <c r="U28" s="2">
        <v>0</v>
      </c>
      <c r="V28" s="2">
        <v>0</v>
      </c>
      <c r="W28" s="2">
        <v>0</v>
      </c>
      <c r="X28" s="2">
        <v>0</v>
      </c>
      <c r="Y28" s="2">
        <v>0</v>
      </c>
      <c r="Z28" s="2">
        <v>0.17488789237668162</v>
      </c>
      <c r="AA28" s="2">
        <v>4.4843049327354258E-2</v>
      </c>
      <c r="AB28" s="2">
        <v>0.21973094170403587</v>
      </c>
    </row>
    <row r="29" spans="1:28" x14ac:dyDescent="0.3">
      <c r="R29" s="8" t="s">
        <v>24</v>
      </c>
      <c r="S29" s="2">
        <v>0</v>
      </c>
      <c r="T29" s="2">
        <v>0</v>
      </c>
      <c r="U29" s="2">
        <v>0</v>
      </c>
      <c r="V29" s="2">
        <v>0</v>
      </c>
      <c r="W29" s="2">
        <v>0</v>
      </c>
      <c r="X29" s="2">
        <v>0</v>
      </c>
      <c r="Y29" s="2">
        <v>0</v>
      </c>
      <c r="Z29" s="2">
        <v>0</v>
      </c>
      <c r="AA29" s="2">
        <v>4.4843049327354258E-2</v>
      </c>
      <c r="AB29" s="2">
        <v>4.4843049327354258E-2</v>
      </c>
    </row>
    <row r="30" spans="1:28" x14ac:dyDescent="0.3">
      <c r="A30" s="4" t="s">
        <v>105</v>
      </c>
      <c r="B30" t="s" vm="2">
        <v>106</v>
      </c>
      <c r="I30" s="4" t="s">
        <v>105</v>
      </c>
      <c r="J30" t="s" vm="2">
        <v>106</v>
      </c>
      <c r="R30" s="8" t="s">
        <v>25</v>
      </c>
      <c r="S30" s="2">
        <v>0</v>
      </c>
      <c r="T30" s="2">
        <v>0</v>
      </c>
      <c r="U30" s="2">
        <v>0</v>
      </c>
      <c r="V30" s="2">
        <v>0</v>
      </c>
      <c r="W30" s="2">
        <v>0</v>
      </c>
      <c r="X30" s="2">
        <v>0</v>
      </c>
      <c r="Y30" s="2">
        <v>0</v>
      </c>
      <c r="Z30" s="2">
        <v>0.17488789237668162</v>
      </c>
      <c r="AA30" s="2">
        <v>0</v>
      </c>
      <c r="AB30" s="2">
        <v>0.17488789237668162</v>
      </c>
    </row>
    <row r="31" spans="1:28" x14ac:dyDescent="0.3">
      <c r="A31" s="4" t="s">
        <v>2</v>
      </c>
      <c r="B31" t="s" vm="1">
        <v>13</v>
      </c>
      <c r="I31" s="4" t="s">
        <v>2</v>
      </c>
      <c r="J31" t="s" vm="1">
        <v>13</v>
      </c>
      <c r="R31" s="3" t="s">
        <v>54</v>
      </c>
      <c r="S31" s="2">
        <v>0</v>
      </c>
      <c r="T31" s="2">
        <v>0</v>
      </c>
      <c r="U31" s="2">
        <v>0</v>
      </c>
      <c r="V31" s="2">
        <v>0.11210762331838565</v>
      </c>
      <c r="W31" s="2">
        <v>6.726457399103139E-2</v>
      </c>
      <c r="X31" s="2">
        <v>9.8654708520179366E-2</v>
      </c>
      <c r="Y31" s="2">
        <v>0.1210762331838565</v>
      </c>
      <c r="Z31" s="2">
        <v>0</v>
      </c>
      <c r="AA31" s="2">
        <v>0</v>
      </c>
      <c r="AB31" s="2">
        <v>0.3991031390134529</v>
      </c>
    </row>
    <row r="32" spans="1:28" x14ac:dyDescent="0.3">
      <c r="R32" s="8" t="s">
        <v>27</v>
      </c>
      <c r="S32" s="2">
        <v>0</v>
      </c>
      <c r="T32" s="2">
        <v>0</v>
      </c>
      <c r="U32" s="2">
        <v>0</v>
      </c>
      <c r="V32" s="2">
        <v>0</v>
      </c>
      <c r="W32" s="2">
        <v>0</v>
      </c>
      <c r="X32" s="2">
        <v>0</v>
      </c>
      <c r="Y32" s="2">
        <v>0.1210762331838565</v>
      </c>
      <c r="Z32" s="2">
        <v>0</v>
      </c>
      <c r="AA32" s="2">
        <v>0</v>
      </c>
      <c r="AB32" s="2">
        <v>0.1210762331838565</v>
      </c>
    </row>
    <row r="33" spans="1:28" x14ac:dyDescent="0.3">
      <c r="A33" s="4" t="s">
        <v>35</v>
      </c>
      <c r="B33" s="4" t="s">
        <v>117</v>
      </c>
      <c r="I33" s="4" t="s">
        <v>48</v>
      </c>
      <c r="J33" s="4" t="s">
        <v>117</v>
      </c>
      <c r="R33" s="8" t="s">
        <v>28</v>
      </c>
      <c r="S33" s="2">
        <v>0</v>
      </c>
      <c r="T33" s="2">
        <v>0</v>
      </c>
      <c r="U33" s="2">
        <v>0</v>
      </c>
      <c r="V33" s="2">
        <v>0</v>
      </c>
      <c r="W33" s="2">
        <v>0</v>
      </c>
      <c r="X33" s="2">
        <v>9.8654708520179366E-2</v>
      </c>
      <c r="Y33" s="2">
        <v>0</v>
      </c>
      <c r="Z33" s="2">
        <v>0</v>
      </c>
      <c r="AA33" s="2">
        <v>0</v>
      </c>
      <c r="AB33" s="2">
        <v>9.8654708520179366E-2</v>
      </c>
    </row>
    <row r="34" spans="1:28" x14ac:dyDescent="0.3">
      <c r="A34" s="4" t="s">
        <v>10</v>
      </c>
      <c r="B34" s="7" t="s">
        <v>42</v>
      </c>
      <c r="C34" s="7" t="s">
        <v>43</v>
      </c>
      <c r="D34" s="7" t="s">
        <v>44</v>
      </c>
      <c r="E34" s="7" t="s">
        <v>45</v>
      </c>
      <c r="F34" s="7" t="s">
        <v>46</v>
      </c>
      <c r="G34" t="s">
        <v>17</v>
      </c>
      <c r="I34" s="4" t="s">
        <v>10</v>
      </c>
      <c r="J34">
        <v>1</v>
      </c>
      <c r="K34">
        <v>2</v>
      </c>
      <c r="L34">
        <v>3</v>
      </c>
      <c r="M34">
        <v>4</v>
      </c>
      <c r="N34">
        <v>5</v>
      </c>
      <c r="O34" t="s">
        <v>17</v>
      </c>
      <c r="R34" s="8" t="s">
        <v>29</v>
      </c>
      <c r="S34" s="2">
        <v>0</v>
      </c>
      <c r="T34" s="2">
        <v>0</v>
      </c>
      <c r="U34" s="2">
        <v>0</v>
      </c>
      <c r="V34" s="2">
        <v>0</v>
      </c>
      <c r="W34" s="2">
        <v>6.726457399103139E-2</v>
      </c>
      <c r="X34" s="2">
        <v>0</v>
      </c>
      <c r="Y34" s="2">
        <v>0</v>
      </c>
      <c r="Z34" s="2">
        <v>0</v>
      </c>
      <c r="AA34" s="2">
        <v>0</v>
      </c>
      <c r="AB34" s="2">
        <v>6.726457399103139E-2</v>
      </c>
    </row>
    <row r="35" spans="1:28" x14ac:dyDescent="0.3">
      <c r="A35" s="3" t="s">
        <v>53</v>
      </c>
      <c r="B35" s="2">
        <v>6.726457399103139E-2</v>
      </c>
      <c r="C35" s="2">
        <v>4.0358744394618833E-2</v>
      </c>
      <c r="D35" s="2">
        <v>2.2421524663677129E-2</v>
      </c>
      <c r="E35" s="2">
        <v>3.5874439461883408E-2</v>
      </c>
      <c r="F35" s="2">
        <v>5.3811659192825115E-2</v>
      </c>
      <c r="G35" s="2">
        <v>0.21973094170403587</v>
      </c>
      <c r="I35" s="3" t="s">
        <v>53</v>
      </c>
      <c r="J35" s="2">
        <v>8.9686098654708519E-3</v>
      </c>
      <c r="K35" s="2">
        <v>1.7937219730941704E-2</v>
      </c>
      <c r="L35" s="2">
        <v>4.4843049327354258E-2</v>
      </c>
      <c r="M35" s="2">
        <v>5.3811659192825115E-2</v>
      </c>
      <c r="N35" s="2">
        <v>9.417040358744394E-2</v>
      </c>
      <c r="O35" s="2">
        <v>0.21973094170403587</v>
      </c>
      <c r="R35" s="8" t="s">
        <v>30</v>
      </c>
      <c r="S35" s="2">
        <v>0</v>
      </c>
      <c r="T35" s="2">
        <v>0</v>
      </c>
      <c r="U35" s="2">
        <v>0</v>
      </c>
      <c r="V35" s="2">
        <v>0.11210762331838565</v>
      </c>
      <c r="W35" s="2">
        <v>0</v>
      </c>
      <c r="X35" s="2">
        <v>0</v>
      </c>
      <c r="Y35" s="2">
        <v>0</v>
      </c>
      <c r="Z35" s="2">
        <v>0</v>
      </c>
      <c r="AA35" s="2">
        <v>0</v>
      </c>
      <c r="AB35" s="2">
        <v>0.11210762331838565</v>
      </c>
    </row>
    <row r="36" spans="1:28" x14ac:dyDescent="0.3">
      <c r="A36" s="8" t="s">
        <v>24</v>
      </c>
      <c r="B36" s="2">
        <v>8.9686098654708519E-3</v>
      </c>
      <c r="C36" s="2">
        <v>4.4843049327354259E-3</v>
      </c>
      <c r="D36" s="2">
        <v>8.9686098654708519E-3</v>
      </c>
      <c r="E36" s="2">
        <v>8.9686098654708519E-3</v>
      </c>
      <c r="F36" s="2">
        <v>1.3452914798206279E-2</v>
      </c>
      <c r="G36" s="2">
        <v>4.4843049327354258E-2</v>
      </c>
      <c r="I36" s="8" t="s">
        <v>24</v>
      </c>
      <c r="J36" s="2">
        <v>0</v>
      </c>
      <c r="K36" s="2">
        <v>0</v>
      </c>
      <c r="L36" s="2">
        <v>4.4843049327354259E-3</v>
      </c>
      <c r="M36" s="2">
        <v>8.9686098654708519E-3</v>
      </c>
      <c r="N36" s="2">
        <v>3.1390134529147982E-2</v>
      </c>
      <c r="O36" s="2">
        <v>4.4843049327354258E-2</v>
      </c>
      <c r="P36" s="2"/>
      <c r="R36" s="3" t="s">
        <v>52</v>
      </c>
      <c r="S36" s="2">
        <v>9.417040358744394E-2</v>
      </c>
      <c r="T36" s="2">
        <v>0.13901345291479822</v>
      </c>
      <c r="U36" s="2">
        <v>0.14798206278026907</v>
      </c>
      <c r="V36" s="2">
        <v>0</v>
      </c>
      <c r="W36" s="2">
        <v>0</v>
      </c>
      <c r="X36" s="2">
        <v>0</v>
      </c>
      <c r="Y36" s="2">
        <v>0</v>
      </c>
      <c r="Z36" s="2">
        <v>0</v>
      </c>
      <c r="AA36" s="2">
        <v>0</v>
      </c>
      <c r="AB36" s="2">
        <v>0.3811659192825112</v>
      </c>
    </row>
    <row r="37" spans="1:28" x14ac:dyDescent="0.3">
      <c r="A37" s="8" t="s">
        <v>25</v>
      </c>
      <c r="B37" s="2">
        <v>5.829596412556054E-2</v>
      </c>
      <c r="C37" s="2">
        <v>3.5874439461883408E-2</v>
      </c>
      <c r="D37" s="2">
        <v>1.3452914798206279E-2</v>
      </c>
      <c r="E37" s="2">
        <v>2.6905829596412557E-2</v>
      </c>
      <c r="F37" s="2">
        <v>4.0358744394618833E-2</v>
      </c>
      <c r="G37" s="2">
        <v>0.17488789237668162</v>
      </c>
      <c r="I37" s="8" t="s">
        <v>25</v>
      </c>
      <c r="J37" s="2">
        <v>8.9686098654708519E-3</v>
      </c>
      <c r="K37" s="2">
        <v>1.7937219730941704E-2</v>
      </c>
      <c r="L37" s="2">
        <v>4.0358744394618833E-2</v>
      </c>
      <c r="M37" s="2">
        <v>4.4843049327354258E-2</v>
      </c>
      <c r="N37" s="2">
        <v>6.2780269058295965E-2</v>
      </c>
      <c r="O37" s="2">
        <v>0.17488789237668162</v>
      </c>
      <c r="P37" s="2"/>
      <c r="R37" s="8" t="s">
        <v>22</v>
      </c>
      <c r="S37" s="2">
        <v>0</v>
      </c>
      <c r="T37" s="2">
        <v>0</v>
      </c>
      <c r="U37" s="2">
        <v>0.14798206278026907</v>
      </c>
      <c r="V37" s="2">
        <v>0</v>
      </c>
      <c r="W37" s="2">
        <v>0</v>
      </c>
      <c r="X37" s="2">
        <v>0</v>
      </c>
      <c r="Y37" s="2">
        <v>0</v>
      </c>
      <c r="Z37" s="2">
        <v>0</v>
      </c>
      <c r="AA37" s="2">
        <v>0</v>
      </c>
      <c r="AB37" s="2">
        <v>0.14798206278026907</v>
      </c>
    </row>
    <row r="38" spans="1:28" x14ac:dyDescent="0.3">
      <c r="A38" s="3" t="s">
        <v>54</v>
      </c>
      <c r="B38" s="2">
        <v>1.7937219730941704E-2</v>
      </c>
      <c r="C38" s="2">
        <v>1.3452914798206279E-2</v>
      </c>
      <c r="D38" s="2">
        <v>4.9327354260089683E-2</v>
      </c>
      <c r="E38" s="2">
        <v>7.1748878923766815E-2</v>
      </c>
      <c r="F38" s="2">
        <v>0.24663677130044842</v>
      </c>
      <c r="G38" s="2">
        <v>0.3991031390134529</v>
      </c>
      <c r="I38" s="3" t="s">
        <v>54</v>
      </c>
      <c r="J38" s="2">
        <v>5.829596412556054E-2</v>
      </c>
      <c r="K38" s="2">
        <v>8.0717488789237665E-2</v>
      </c>
      <c r="L38" s="2">
        <v>9.8654708520179366E-2</v>
      </c>
      <c r="M38" s="2">
        <v>0.1031390134529148</v>
      </c>
      <c r="N38" s="2">
        <v>5.829596412556054E-2</v>
      </c>
      <c r="O38" s="2">
        <v>0.3991031390134529</v>
      </c>
      <c r="P38" s="2"/>
      <c r="R38" s="8" t="s">
        <v>23</v>
      </c>
      <c r="S38" s="2">
        <v>0</v>
      </c>
      <c r="T38" s="2">
        <v>0.13901345291479822</v>
      </c>
      <c r="U38" s="2">
        <v>0</v>
      </c>
      <c r="V38" s="2">
        <v>0</v>
      </c>
      <c r="W38" s="2">
        <v>0</v>
      </c>
      <c r="X38" s="2">
        <v>0</v>
      </c>
      <c r="Y38" s="2">
        <v>0</v>
      </c>
      <c r="Z38" s="2">
        <v>0</v>
      </c>
      <c r="AA38" s="2">
        <v>0</v>
      </c>
      <c r="AB38" s="2">
        <v>0.13901345291479822</v>
      </c>
    </row>
    <row r="39" spans="1:28" x14ac:dyDescent="0.3">
      <c r="A39" s="8" t="s">
        <v>27</v>
      </c>
      <c r="B39" s="2">
        <v>0</v>
      </c>
      <c r="C39" s="2">
        <v>0</v>
      </c>
      <c r="D39" s="2">
        <v>4.4843049327354259E-3</v>
      </c>
      <c r="E39" s="2">
        <v>4.4843049327354259E-3</v>
      </c>
      <c r="F39" s="2">
        <v>0.11210762331838565</v>
      </c>
      <c r="G39" s="2">
        <v>0.1210762331838565</v>
      </c>
      <c r="I39" s="8" t="s">
        <v>27</v>
      </c>
      <c r="J39" s="2">
        <v>8.9686098654708519E-3</v>
      </c>
      <c r="K39" s="2">
        <v>2.2421524663677129E-2</v>
      </c>
      <c r="L39" s="2">
        <v>2.2421524663677129E-2</v>
      </c>
      <c r="M39" s="2">
        <v>3.1390134529147982E-2</v>
      </c>
      <c r="N39" s="2">
        <v>3.5874439461883408E-2</v>
      </c>
      <c r="O39" s="2">
        <v>0.1210762331838565</v>
      </c>
      <c r="P39" s="2"/>
      <c r="R39" s="8" t="s">
        <v>33</v>
      </c>
      <c r="S39" s="2">
        <v>3.5874439461883408E-2</v>
      </c>
      <c r="T39" s="2">
        <v>0</v>
      </c>
      <c r="U39" s="2">
        <v>0</v>
      </c>
      <c r="V39" s="2">
        <v>0</v>
      </c>
      <c r="W39" s="2">
        <v>0</v>
      </c>
      <c r="X39" s="2">
        <v>0</v>
      </c>
      <c r="Y39" s="2">
        <v>0</v>
      </c>
      <c r="Z39" s="2">
        <v>0</v>
      </c>
      <c r="AA39" s="2">
        <v>0</v>
      </c>
      <c r="AB39" s="2">
        <v>3.5874439461883408E-2</v>
      </c>
    </row>
    <row r="40" spans="1:28" x14ac:dyDescent="0.3">
      <c r="A40" s="8" t="s">
        <v>28</v>
      </c>
      <c r="B40" s="2">
        <v>4.4843049327354259E-3</v>
      </c>
      <c r="C40" s="2">
        <v>4.4843049327354259E-3</v>
      </c>
      <c r="D40" s="2">
        <v>1.7937219730941704E-2</v>
      </c>
      <c r="E40" s="2">
        <v>1.7937219730941704E-2</v>
      </c>
      <c r="F40" s="2">
        <v>5.3811659192825115E-2</v>
      </c>
      <c r="G40" s="2">
        <v>9.8654708520179366E-2</v>
      </c>
      <c r="I40" s="8" t="s">
        <v>28</v>
      </c>
      <c r="J40" s="2">
        <v>8.9686098654708519E-3</v>
      </c>
      <c r="K40" s="2">
        <v>1.7937219730941704E-2</v>
      </c>
      <c r="L40" s="2">
        <v>2.2421524663677129E-2</v>
      </c>
      <c r="M40" s="2">
        <v>4.0358744394618833E-2</v>
      </c>
      <c r="N40" s="2">
        <v>8.9686098654708519E-3</v>
      </c>
      <c r="O40" s="2">
        <v>9.8654708520179366E-2</v>
      </c>
      <c r="P40" s="2"/>
      <c r="R40" s="8" t="s">
        <v>34</v>
      </c>
      <c r="S40" s="2">
        <v>5.829596412556054E-2</v>
      </c>
      <c r="T40" s="2">
        <v>0</v>
      </c>
      <c r="U40" s="2">
        <v>0</v>
      </c>
      <c r="V40" s="2">
        <v>0</v>
      </c>
      <c r="W40" s="2">
        <v>0</v>
      </c>
      <c r="X40" s="2">
        <v>0</v>
      </c>
      <c r="Y40" s="2">
        <v>0</v>
      </c>
      <c r="Z40" s="2">
        <v>0</v>
      </c>
      <c r="AA40" s="2">
        <v>0</v>
      </c>
      <c r="AB40" s="2">
        <v>5.829596412556054E-2</v>
      </c>
    </row>
    <row r="41" spans="1:28" x14ac:dyDescent="0.3">
      <c r="A41" s="8" t="s">
        <v>29</v>
      </c>
      <c r="B41" s="2">
        <v>0</v>
      </c>
      <c r="C41" s="2">
        <v>0</v>
      </c>
      <c r="D41" s="2">
        <v>1.3452914798206279E-2</v>
      </c>
      <c r="E41" s="2">
        <v>2.2421524663677129E-2</v>
      </c>
      <c r="F41" s="2">
        <v>3.1390134529147982E-2</v>
      </c>
      <c r="G41" s="2">
        <v>6.726457399103139E-2</v>
      </c>
      <c r="I41" s="8" t="s">
        <v>29</v>
      </c>
      <c r="J41" s="2">
        <v>1.7937219730941704E-2</v>
      </c>
      <c r="K41" s="2">
        <v>4.4843049327354259E-3</v>
      </c>
      <c r="L41" s="2">
        <v>1.7937219730941704E-2</v>
      </c>
      <c r="M41" s="2">
        <v>1.7937219730941704E-2</v>
      </c>
      <c r="N41" s="2">
        <v>8.9686098654708519E-3</v>
      </c>
      <c r="O41" s="2">
        <v>6.726457399103139E-2</v>
      </c>
      <c r="P41" s="2"/>
      <c r="R41" s="3" t="s">
        <v>17</v>
      </c>
      <c r="S41" s="2">
        <v>9.417040358744394E-2</v>
      </c>
      <c r="T41" s="2">
        <v>0.13901345291479822</v>
      </c>
      <c r="U41" s="2">
        <v>0.14798206278026907</v>
      </c>
      <c r="V41" s="2">
        <v>0.11210762331838565</v>
      </c>
      <c r="W41" s="2">
        <v>6.726457399103139E-2</v>
      </c>
      <c r="X41" s="2">
        <v>9.8654708520179366E-2</v>
      </c>
      <c r="Y41" s="2">
        <v>0.1210762331838565</v>
      </c>
      <c r="Z41" s="2">
        <v>0.17488789237668162</v>
      </c>
      <c r="AA41" s="2">
        <v>4.4843049327354258E-2</v>
      </c>
      <c r="AB41" s="2">
        <v>1</v>
      </c>
    </row>
    <row r="42" spans="1:28" x14ac:dyDescent="0.3">
      <c r="A42" s="8" t="s">
        <v>30</v>
      </c>
      <c r="B42" s="2">
        <v>1.3452914798206279E-2</v>
      </c>
      <c r="C42" s="2">
        <v>8.9686098654708519E-3</v>
      </c>
      <c r="D42" s="2">
        <v>1.3452914798206279E-2</v>
      </c>
      <c r="E42" s="2">
        <v>2.6905829596412557E-2</v>
      </c>
      <c r="F42" s="2">
        <v>4.9327354260089683E-2</v>
      </c>
      <c r="G42" s="2">
        <v>0.11210762331838565</v>
      </c>
      <c r="I42" s="8" t="s">
        <v>30</v>
      </c>
      <c r="J42" s="2">
        <v>2.2421524663677129E-2</v>
      </c>
      <c r="K42" s="2">
        <v>3.5874439461883408E-2</v>
      </c>
      <c r="L42" s="2">
        <v>3.5874439461883408E-2</v>
      </c>
      <c r="M42" s="2">
        <v>1.3452914798206279E-2</v>
      </c>
      <c r="N42" s="2">
        <v>4.4843049327354259E-3</v>
      </c>
      <c r="O42" s="2">
        <v>0.11210762331838565</v>
      </c>
      <c r="P42" s="2"/>
    </row>
    <row r="43" spans="1:28" x14ac:dyDescent="0.3">
      <c r="A43" s="3" t="s">
        <v>52</v>
      </c>
      <c r="B43" s="2">
        <v>0.30044843049327352</v>
      </c>
      <c r="C43" s="2">
        <v>3.1390134529147982E-2</v>
      </c>
      <c r="D43" s="2">
        <v>1.7937219730941704E-2</v>
      </c>
      <c r="E43" s="2">
        <v>1.7937219730941704E-2</v>
      </c>
      <c r="F43" s="2">
        <v>1.3452914798206279E-2</v>
      </c>
      <c r="G43" s="2">
        <v>0.3811659192825112</v>
      </c>
      <c r="I43" s="3" t="s">
        <v>52</v>
      </c>
      <c r="J43" s="2">
        <v>9.417040358744394E-2</v>
      </c>
      <c r="K43" s="2">
        <v>0.13004484304932734</v>
      </c>
      <c r="L43" s="2">
        <v>0.11659192825112108</v>
      </c>
      <c r="M43" s="2">
        <v>3.1390134529147982E-2</v>
      </c>
      <c r="N43" s="2">
        <v>8.9686098654708519E-3</v>
      </c>
      <c r="O43" s="2">
        <v>0.3811659192825112</v>
      </c>
      <c r="P43" s="2"/>
    </row>
    <row r="44" spans="1:28" x14ac:dyDescent="0.3">
      <c r="A44" s="8" t="s">
        <v>22</v>
      </c>
      <c r="B44" s="2">
        <v>0.1210762331838565</v>
      </c>
      <c r="C44" s="2">
        <v>1.7937219730941704E-2</v>
      </c>
      <c r="D44" s="2">
        <v>4.4843049327354259E-3</v>
      </c>
      <c r="E44" s="2">
        <v>0</v>
      </c>
      <c r="F44" s="2">
        <v>4.4843049327354259E-3</v>
      </c>
      <c r="G44" s="2">
        <v>0.14798206278026907</v>
      </c>
      <c r="I44" s="8" t="s">
        <v>22</v>
      </c>
      <c r="J44" s="2">
        <v>4.0358744394618833E-2</v>
      </c>
      <c r="K44" s="2">
        <v>4.0358744394618833E-2</v>
      </c>
      <c r="L44" s="2">
        <v>4.9327354260089683E-2</v>
      </c>
      <c r="M44" s="2">
        <v>1.3452914798206279E-2</v>
      </c>
      <c r="N44" s="2">
        <v>4.4843049327354259E-3</v>
      </c>
      <c r="O44" s="2">
        <v>0.14798206278026907</v>
      </c>
      <c r="P44" s="2"/>
    </row>
    <row r="45" spans="1:28" x14ac:dyDescent="0.3">
      <c r="A45" s="8" t="s">
        <v>23</v>
      </c>
      <c r="B45" s="2">
        <v>0.1031390134529148</v>
      </c>
      <c r="C45" s="2">
        <v>8.9686098654708519E-3</v>
      </c>
      <c r="D45" s="2">
        <v>1.3452914798206279E-2</v>
      </c>
      <c r="E45" s="2">
        <v>4.4843049327354259E-3</v>
      </c>
      <c r="F45" s="2">
        <v>8.9686098654708519E-3</v>
      </c>
      <c r="G45" s="2">
        <v>0.13901345291479822</v>
      </c>
      <c r="I45" s="8" t="s">
        <v>23</v>
      </c>
      <c r="J45" s="2">
        <v>2.2421524663677129E-2</v>
      </c>
      <c r="K45" s="2">
        <v>5.829596412556054E-2</v>
      </c>
      <c r="L45" s="2">
        <v>4.9327354260089683E-2</v>
      </c>
      <c r="M45" s="2">
        <v>4.4843049327354259E-3</v>
      </c>
      <c r="N45" s="2">
        <v>4.4843049327354259E-3</v>
      </c>
      <c r="O45" s="2">
        <v>0.13901345291479822</v>
      </c>
      <c r="P45" s="2"/>
    </row>
    <row r="46" spans="1:28" x14ac:dyDescent="0.3">
      <c r="A46" s="8" t="s">
        <v>33</v>
      </c>
      <c r="B46" s="2">
        <v>3.5874439461883408E-2</v>
      </c>
      <c r="C46" s="2">
        <v>0</v>
      </c>
      <c r="D46" s="2">
        <v>0</v>
      </c>
      <c r="E46" s="2">
        <v>0</v>
      </c>
      <c r="F46" s="2">
        <v>0</v>
      </c>
      <c r="G46" s="2">
        <v>3.5874439461883408E-2</v>
      </c>
      <c r="I46" s="8" t="s">
        <v>33</v>
      </c>
      <c r="J46" s="2">
        <v>8.9686098654708519E-3</v>
      </c>
      <c r="K46" s="2">
        <v>8.9686098654708519E-3</v>
      </c>
      <c r="L46" s="2">
        <v>1.3452914798206279E-2</v>
      </c>
      <c r="M46" s="2">
        <v>4.4843049327354259E-3</v>
      </c>
      <c r="N46" s="2">
        <v>0</v>
      </c>
      <c r="O46" s="2">
        <v>3.5874439461883408E-2</v>
      </c>
      <c r="P46" s="2"/>
    </row>
    <row r="47" spans="1:28" x14ac:dyDescent="0.3">
      <c r="A47" s="8" t="s">
        <v>34</v>
      </c>
      <c r="B47" s="2">
        <v>4.0358744394618833E-2</v>
      </c>
      <c r="C47" s="2">
        <v>4.4843049327354259E-3</v>
      </c>
      <c r="D47" s="2">
        <v>0</v>
      </c>
      <c r="E47" s="2">
        <v>1.3452914798206279E-2</v>
      </c>
      <c r="F47" s="2">
        <v>0</v>
      </c>
      <c r="G47" s="2">
        <v>5.829596412556054E-2</v>
      </c>
      <c r="I47" s="8" t="s">
        <v>34</v>
      </c>
      <c r="J47" s="2">
        <v>2.2421524663677129E-2</v>
      </c>
      <c r="K47" s="2">
        <v>2.2421524663677129E-2</v>
      </c>
      <c r="L47" s="2">
        <v>4.4843049327354259E-3</v>
      </c>
      <c r="M47" s="2">
        <v>8.9686098654708519E-3</v>
      </c>
      <c r="N47" s="2">
        <v>0</v>
      </c>
      <c r="O47" s="2">
        <v>5.829596412556054E-2</v>
      </c>
      <c r="P47" s="2"/>
    </row>
    <row r="48" spans="1:28" x14ac:dyDescent="0.3">
      <c r="A48" s="3" t="s">
        <v>17</v>
      </c>
      <c r="B48" s="2">
        <v>0.38565022421524664</v>
      </c>
      <c r="C48" s="2">
        <v>8.520179372197309E-2</v>
      </c>
      <c r="D48" s="2">
        <v>8.9686098654708515E-2</v>
      </c>
      <c r="E48" s="2">
        <v>0.12556053811659193</v>
      </c>
      <c r="F48" s="2">
        <v>0.31390134529147984</v>
      </c>
      <c r="G48" s="2">
        <v>1</v>
      </c>
      <c r="I48" s="3" t="s">
        <v>17</v>
      </c>
      <c r="J48" s="2">
        <v>0.16143497757847533</v>
      </c>
      <c r="K48" s="2">
        <v>0.22869955156950672</v>
      </c>
      <c r="L48" s="2">
        <v>0.26008968609865468</v>
      </c>
      <c r="M48" s="2">
        <v>0.18834080717488788</v>
      </c>
      <c r="N48" s="2">
        <v>0.16143497757847533</v>
      </c>
      <c r="O48" s="2">
        <v>1</v>
      </c>
      <c r="P48" s="2"/>
    </row>
    <row r="49" spans="16:16" x14ac:dyDescent="0.3">
      <c r="P49" s="2"/>
    </row>
    <row r="50" spans="16:16" x14ac:dyDescent="0.3">
      <c r="P50" s="2"/>
    </row>
    <row r="51" spans="16:16" x14ac:dyDescent="0.3">
      <c r="P51" s="2"/>
    </row>
  </sheetData>
  <conditionalFormatting pivot="1" sqref="B14:D15 B17:D20 B22:D25">
    <cfRule type="colorScale" priority="33">
      <colorScale>
        <cfvo type="min"/>
        <cfvo type="max"/>
        <color rgb="FFFCFCFF"/>
        <color rgb="FF63BE7B"/>
      </colorScale>
    </cfRule>
  </conditionalFormatting>
  <conditionalFormatting pivot="1" sqref="E14:F15 E17:F20 E22:F25">
    <cfRule type="colorScale" priority="32">
      <colorScale>
        <cfvo type="min"/>
        <cfvo type="max"/>
        <color rgb="FFFCFCFF"/>
        <color rgb="FFF8696B"/>
      </colorScale>
    </cfRule>
  </conditionalFormatting>
  <conditionalFormatting pivot="1" sqref="B36:D37 B39:D42 B44:D47">
    <cfRule type="colorScale" priority="31">
      <colorScale>
        <cfvo type="min"/>
        <cfvo type="max"/>
        <color rgb="FFFCFCFF"/>
        <color rgb="FF63BE7B"/>
      </colorScale>
    </cfRule>
  </conditionalFormatting>
  <conditionalFormatting pivot="1" sqref="E36:F37 E39:F42 E44:F47">
    <cfRule type="colorScale" priority="30">
      <colorScale>
        <cfvo type="min"/>
        <cfvo type="max"/>
        <color rgb="FFFCFCFF"/>
        <color rgb="FFF8696B"/>
      </colorScale>
    </cfRule>
  </conditionalFormatting>
  <conditionalFormatting pivot="1" sqref="J14:L15 J17:L20 J22:L25">
    <cfRule type="colorScale" priority="29">
      <colorScale>
        <cfvo type="min"/>
        <cfvo type="max"/>
        <color rgb="FFFCFCFF"/>
        <color rgb="FF63BE7B"/>
      </colorScale>
    </cfRule>
  </conditionalFormatting>
  <conditionalFormatting pivot="1" sqref="J36:L37 J39:L42 J44:L47">
    <cfRule type="colorScale" priority="28">
      <colorScale>
        <cfvo type="min"/>
        <cfvo type="max"/>
        <color rgb="FFFCFCFF"/>
        <color rgb="FF63BE7B"/>
      </colorScale>
    </cfRule>
  </conditionalFormatting>
  <conditionalFormatting pivot="1" sqref="M14:N15 M17:N20 M22:N25">
    <cfRule type="colorScale" priority="27">
      <colorScale>
        <cfvo type="min"/>
        <cfvo type="max"/>
        <color rgb="FFFCFCFF"/>
        <color rgb="FFF8696B"/>
      </colorScale>
    </cfRule>
  </conditionalFormatting>
  <conditionalFormatting pivot="1" sqref="M36:N37 M39:N42 M44:N47">
    <cfRule type="colorScale" priority="26">
      <colorScale>
        <cfvo type="min"/>
        <cfvo type="max"/>
        <color rgb="FFFCFCFF"/>
        <color rgb="FFF8696B"/>
      </colorScale>
    </cfRule>
  </conditionalFormatting>
  <conditionalFormatting pivot="1" sqref="S7:AA8 S10:AA13 S15:AA18">
    <cfRule type="colorScale" priority="25">
      <colorScale>
        <cfvo type="min"/>
        <cfvo type="max"/>
        <color rgb="FFFCFCFF"/>
        <color rgb="FF63BE7B"/>
      </colorScale>
    </cfRule>
  </conditionalFormatting>
  <conditionalFormatting pivot="1" sqref="S29:AA30 S32:AA35 S37:AA40">
    <cfRule type="colorScale" priority="24">
      <colorScale>
        <cfvo type="min"/>
        <cfvo type="max"/>
        <color rgb="FFFCFCFF"/>
        <color rgb="FF63BE7B"/>
      </colorScale>
    </cfRule>
  </conditionalFormatting>
  <conditionalFormatting pivot="1" sqref="AA7:AA8 AA10:AA13 AA15:AA18">
    <cfRule type="colorScale" priority="4">
      <colorScale>
        <cfvo type="min"/>
        <cfvo type="max"/>
        <color rgb="FFFCFCFF"/>
        <color rgb="FFF8696B"/>
      </colorScale>
    </cfRule>
  </conditionalFormatting>
  <conditionalFormatting pivot="1" sqref="AA29:AA30 AA32:AA35 AA37:AA40">
    <cfRule type="colorScale" priority="3">
      <colorScale>
        <cfvo type="min"/>
        <cfvo type="max"/>
        <color rgb="FFFCFCFF"/>
        <color rgb="FFF8696B"/>
      </colorScale>
    </cfRule>
  </conditionalFormatting>
  <conditionalFormatting pivot="1" sqref="Z7:Z8 Z10:Z13 Z15:Z18">
    <cfRule type="colorScale" priority="2">
      <colorScale>
        <cfvo type="min"/>
        <cfvo type="max"/>
        <color rgb="FFFCFCFF"/>
        <color rgb="FFF8696B"/>
      </colorScale>
    </cfRule>
  </conditionalFormatting>
  <conditionalFormatting pivot="1" sqref="Z29:Z30 Z32:Z35 Z37:Z40">
    <cfRule type="colorScale" priority="1">
      <colorScale>
        <cfvo type="min"/>
        <cfvo type="max"/>
        <color rgb="FFFCFCFF"/>
        <color rgb="FFF8696B"/>
      </colorScale>
    </cfRule>
  </conditionalFormatting>
  <pageMargins left="0.7" right="0.7" top="0.75" bottom="0.75" header="0.3" footer="0.3"/>
  <pageSetup scale="99" orientation="portrait" r:id="rId7"/>
  <headerFooter>
    <oddHeader>&amp;L&amp;G&amp;C&amp;"-,Bold"&amp;A</oddHeader>
    <oddFooter>&amp;LChoi, Andrew&amp;CPage &amp;P of &amp;N&amp;R&amp;D</oddFooter>
  </headerFooter>
  <colBreaks count="1" manualBreakCount="1">
    <brk id="16" max="1048575" man="1"/>
  </colBreaks>
  <drawing r:id="rId8"/>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sheetPr>
  <dimension ref="A3:O89"/>
  <sheetViews>
    <sheetView showGridLines="0" zoomScale="160" zoomScaleNormal="160" workbookViewId="0">
      <selection activeCell="E3" sqref="E3"/>
    </sheetView>
  </sheetViews>
  <sheetFormatPr defaultRowHeight="14.4" x14ac:dyDescent="0.3"/>
  <cols>
    <col min="1" max="1" width="13.5546875" bestFit="1" customWidth="1"/>
    <col min="2" max="16" width="8.6640625" customWidth="1"/>
    <col min="17" max="27" width="9.5546875" customWidth="1"/>
    <col min="28" max="29" width="11.33203125" customWidth="1"/>
    <col min="30" max="30" width="11.33203125" bestFit="1" customWidth="1"/>
  </cols>
  <sheetData>
    <row r="3" spans="1:15" x14ac:dyDescent="0.3">
      <c r="A3" s="4" t="s">
        <v>105</v>
      </c>
      <c r="B3" t="s">
        <v>106</v>
      </c>
    </row>
    <row r="4" spans="1:15" x14ac:dyDescent="0.3">
      <c r="A4" s="4" t="s">
        <v>2</v>
      </c>
      <c r="B4" t="s">
        <v>13</v>
      </c>
    </row>
    <row r="6" spans="1:15" x14ac:dyDescent="0.3">
      <c r="A6" s="4" t="s">
        <v>58</v>
      </c>
      <c r="B6" s="4" t="s">
        <v>47</v>
      </c>
    </row>
    <row r="7" spans="1:15" ht="28.8" x14ac:dyDescent="0.3">
      <c r="B7" t="s">
        <v>53</v>
      </c>
      <c r="D7" s="12" t="s">
        <v>60</v>
      </c>
      <c r="E7" t="s">
        <v>54</v>
      </c>
      <c r="I7" s="12" t="s">
        <v>61</v>
      </c>
      <c r="J7" t="s">
        <v>52</v>
      </c>
      <c r="N7" s="12" t="s">
        <v>62</v>
      </c>
      <c r="O7" s="12" t="s">
        <v>17</v>
      </c>
    </row>
    <row r="8" spans="1:15" x14ac:dyDescent="0.3">
      <c r="A8" s="4" t="s">
        <v>55</v>
      </c>
      <c r="B8" s="7" t="s">
        <v>24</v>
      </c>
      <c r="C8" s="7" t="s">
        <v>25</v>
      </c>
      <c r="D8" s="12"/>
      <c r="E8" s="7" t="s">
        <v>27</v>
      </c>
      <c r="F8" s="7" t="s">
        <v>28</v>
      </c>
      <c r="G8" s="7" t="s">
        <v>29</v>
      </c>
      <c r="H8" s="7" t="s">
        <v>30</v>
      </c>
      <c r="I8" s="12"/>
      <c r="J8" s="7" t="s">
        <v>22</v>
      </c>
      <c r="K8" s="7" t="s">
        <v>23</v>
      </c>
      <c r="L8" s="7" t="s">
        <v>33</v>
      </c>
      <c r="M8" s="7" t="s">
        <v>34</v>
      </c>
      <c r="N8" s="12"/>
      <c r="O8" s="12"/>
    </row>
    <row r="9" spans="1:15" x14ac:dyDescent="0.3">
      <c r="A9" s="3" t="s">
        <v>119</v>
      </c>
      <c r="B9" s="5">
        <v>6</v>
      </c>
      <c r="C9" s="5">
        <v>10</v>
      </c>
      <c r="D9" s="5">
        <v>16</v>
      </c>
      <c r="E9" s="5">
        <v>7</v>
      </c>
      <c r="F9" s="5">
        <v>2</v>
      </c>
      <c r="G9" s="5"/>
      <c r="H9" s="5"/>
      <c r="I9" s="5">
        <v>9</v>
      </c>
      <c r="J9" s="5"/>
      <c r="K9" s="5"/>
      <c r="L9" s="5"/>
      <c r="M9" s="5"/>
      <c r="N9" s="5"/>
      <c r="O9" s="5">
        <v>25</v>
      </c>
    </row>
    <row r="10" spans="1:15" x14ac:dyDescent="0.3">
      <c r="A10" s="8">
        <v>41</v>
      </c>
      <c r="B10" s="5">
        <v>2</v>
      </c>
      <c r="C10" s="5"/>
      <c r="D10" s="5">
        <v>2</v>
      </c>
      <c r="E10" s="5"/>
      <c r="F10" s="5"/>
      <c r="G10" s="5"/>
      <c r="H10" s="5"/>
      <c r="I10" s="5"/>
      <c r="J10" s="5"/>
      <c r="K10" s="5"/>
      <c r="L10" s="5"/>
      <c r="M10" s="5"/>
      <c r="N10" s="5"/>
      <c r="O10" s="5">
        <v>2</v>
      </c>
    </row>
    <row r="11" spans="1:15" x14ac:dyDescent="0.3">
      <c r="A11" s="8">
        <v>39</v>
      </c>
      <c r="B11" s="5">
        <v>1</v>
      </c>
      <c r="C11" s="5">
        <v>6</v>
      </c>
      <c r="D11" s="5">
        <v>7</v>
      </c>
      <c r="E11" s="5"/>
      <c r="F11" s="5"/>
      <c r="G11" s="5"/>
      <c r="H11" s="5"/>
      <c r="I11" s="5"/>
      <c r="J11" s="5"/>
      <c r="K11" s="5"/>
      <c r="L11" s="5"/>
      <c r="M11" s="5"/>
      <c r="N11" s="5"/>
      <c r="O11" s="5">
        <v>7</v>
      </c>
    </row>
    <row r="12" spans="1:15" x14ac:dyDescent="0.3">
      <c r="A12" s="8">
        <v>38</v>
      </c>
      <c r="B12" s="5">
        <v>1</v>
      </c>
      <c r="C12" s="5"/>
      <c r="D12" s="5">
        <v>1</v>
      </c>
      <c r="E12" s="5"/>
      <c r="F12" s="5"/>
      <c r="G12" s="5"/>
      <c r="H12" s="5"/>
      <c r="I12" s="5"/>
      <c r="J12" s="5"/>
      <c r="K12" s="5"/>
      <c r="L12" s="5"/>
      <c r="M12" s="5"/>
      <c r="N12" s="5"/>
      <c r="O12" s="5">
        <v>1</v>
      </c>
    </row>
    <row r="13" spans="1:15" x14ac:dyDescent="0.3">
      <c r="A13" s="8">
        <v>37</v>
      </c>
      <c r="B13" s="5">
        <v>1</v>
      </c>
      <c r="C13" s="5">
        <v>3</v>
      </c>
      <c r="D13" s="5">
        <v>4</v>
      </c>
      <c r="E13" s="5">
        <v>7</v>
      </c>
      <c r="F13" s="5"/>
      <c r="G13" s="5"/>
      <c r="H13" s="5"/>
      <c r="I13" s="5">
        <v>7</v>
      </c>
      <c r="J13" s="5"/>
      <c r="K13" s="5"/>
      <c r="L13" s="5"/>
      <c r="M13" s="5"/>
      <c r="N13" s="5"/>
      <c r="O13" s="5">
        <v>11</v>
      </c>
    </row>
    <row r="14" spans="1:15" x14ac:dyDescent="0.3">
      <c r="A14" s="8">
        <v>36</v>
      </c>
      <c r="B14" s="5"/>
      <c r="C14" s="5">
        <v>1</v>
      </c>
      <c r="D14" s="5">
        <v>1</v>
      </c>
      <c r="E14" s="5"/>
      <c r="F14" s="5">
        <v>2</v>
      </c>
      <c r="G14" s="5"/>
      <c r="H14" s="5"/>
      <c r="I14" s="5">
        <v>2</v>
      </c>
      <c r="J14" s="5"/>
      <c r="K14" s="5"/>
      <c r="L14" s="5"/>
      <c r="M14" s="5"/>
      <c r="N14" s="5"/>
      <c r="O14" s="5">
        <v>3</v>
      </c>
    </row>
    <row r="15" spans="1:15" x14ac:dyDescent="0.3">
      <c r="A15" s="8">
        <v>35</v>
      </c>
      <c r="B15" s="5">
        <v>1</v>
      </c>
      <c r="C15" s="5"/>
      <c r="D15" s="5">
        <v>1</v>
      </c>
      <c r="E15" s="5"/>
      <c r="F15" s="5"/>
      <c r="G15" s="5"/>
      <c r="H15" s="5"/>
      <c r="I15" s="5"/>
      <c r="J15" s="5"/>
      <c r="K15" s="5"/>
      <c r="L15" s="5"/>
      <c r="M15" s="5"/>
      <c r="N15" s="5"/>
      <c r="O15" s="5">
        <v>1</v>
      </c>
    </row>
    <row r="16" spans="1:15" x14ac:dyDescent="0.3">
      <c r="A16" s="3" t="s">
        <v>120</v>
      </c>
      <c r="B16" s="5">
        <v>4</v>
      </c>
      <c r="C16" s="5">
        <v>12</v>
      </c>
      <c r="D16" s="5">
        <v>16</v>
      </c>
      <c r="E16" s="5">
        <v>13</v>
      </c>
      <c r="F16" s="5">
        <v>10</v>
      </c>
      <c r="G16" s="5">
        <v>3</v>
      </c>
      <c r="H16" s="5">
        <v>1</v>
      </c>
      <c r="I16" s="5">
        <v>27</v>
      </c>
      <c r="J16" s="5"/>
      <c r="K16" s="5"/>
      <c r="L16" s="5"/>
      <c r="M16" s="5"/>
      <c r="N16" s="5"/>
      <c r="O16" s="5">
        <v>43</v>
      </c>
    </row>
    <row r="17" spans="1:15" x14ac:dyDescent="0.3">
      <c r="A17" s="8">
        <v>34</v>
      </c>
      <c r="B17" s="5">
        <v>1</v>
      </c>
      <c r="C17" s="5">
        <v>2</v>
      </c>
      <c r="D17" s="5">
        <v>3</v>
      </c>
      <c r="E17" s="5">
        <v>7</v>
      </c>
      <c r="F17" s="5"/>
      <c r="G17" s="5">
        <v>1</v>
      </c>
      <c r="H17" s="5"/>
      <c r="I17" s="5">
        <v>8</v>
      </c>
      <c r="J17" s="5"/>
      <c r="K17" s="5"/>
      <c r="L17" s="5"/>
      <c r="M17" s="5"/>
      <c r="N17" s="5"/>
      <c r="O17" s="5">
        <v>11</v>
      </c>
    </row>
    <row r="18" spans="1:15" x14ac:dyDescent="0.3">
      <c r="A18" s="8">
        <v>33</v>
      </c>
      <c r="B18" s="5">
        <v>3</v>
      </c>
      <c r="C18" s="5">
        <v>3</v>
      </c>
      <c r="D18" s="5">
        <v>6</v>
      </c>
      <c r="E18" s="5">
        <v>1</v>
      </c>
      <c r="F18" s="5">
        <v>4</v>
      </c>
      <c r="G18" s="5"/>
      <c r="H18" s="5"/>
      <c r="I18" s="5">
        <v>5</v>
      </c>
      <c r="J18" s="5"/>
      <c r="K18" s="5"/>
      <c r="L18" s="5"/>
      <c r="M18" s="5"/>
      <c r="N18" s="5"/>
      <c r="O18" s="5">
        <v>11</v>
      </c>
    </row>
    <row r="19" spans="1:15" x14ac:dyDescent="0.3">
      <c r="A19" s="8">
        <v>32</v>
      </c>
      <c r="B19" s="5"/>
      <c r="C19" s="5"/>
      <c r="D19" s="5"/>
      <c r="E19" s="5"/>
      <c r="F19" s="5"/>
      <c r="G19" s="5">
        <v>1</v>
      </c>
      <c r="H19" s="5">
        <v>1</v>
      </c>
      <c r="I19" s="5">
        <v>2</v>
      </c>
      <c r="J19" s="5"/>
      <c r="K19" s="5"/>
      <c r="L19" s="5"/>
      <c r="M19" s="5"/>
      <c r="N19" s="5"/>
      <c r="O19" s="5">
        <v>2</v>
      </c>
    </row>
    <row r="20" spans="1:15" x14ac:dyDescent="0.3">
      <c r="A20" s="8">
        <v>31</v>
      </c>
      <c r="B20" s="5"/>
      <c r="C20" s="5">
        <v>4</v>
      </c>
      <c r="D20" s="5">
        <v>4</v>
      </c>
      <c r="E20" s="5">
        <v>5</v>
      </c>
      <c r="F20" s="5">
        <v>3</v>
      </c>
      <c r="G20" s="5">
        <v>1</v>
      </c>
      <c r="H20" s="5"/>
      <c r="I20" s="5">
        <v>9</v>
      </c>
      <c r="J20" s="5"/>
      <c r="K20" s="5"/>
      <c r="L20" s="5"/>
      <c r="M20" s="5"/>
      <c r="N20" s="5"/>
      <c r="O20" s="5">
        <v>13</v>
      </c>
    </row>
    <row r="21" spans="1:15" x14ac:dyDescent="0.3">
      <c r="A21" s="8">
        <v>30</v>
      </c>
      <c r="B21" s="5"/>
      <c r="C21" s="5">
        <v>3</v>
      </c>
      <c r="D21" s="5">
        <v>3</v>
      </c>
      <c r="E21" s="5"/>
      <c r="F21" s="5">
        <v>3</v>
      </c>
      <c r="G21" s="5"/>
      <c r="H21" s="5"/>
      <c r="I21" s="5">
        <v>3</v>
      </c>
      <c r="J21" s="5"/>
      <c r="K21" s="5"/>
      <c r="L21" s="5"/>
      <c r="M21" s="5"/>
      <c r="N21" s="5"/>
      <c r="O21" s="5">
        <v>6</v>
      </c>
    </row>
    <row r="22" spans="1:15" x14ac:dyDescent="0.3">
      <c r="A22" s="3" t="s">
        <v>118</v>
      </c>
      <c r="B22" s="5"/>
      <c r="C22" s="5">
        <v>17</v>
      </c>
      <c r="D22" s="5">
        <v>17</v>
      </c>
      <c r="E22" s="5">
        <v>7</v>
      </c>
      <c r="F22" s="5">
        <v>10</v>
      </c>
      <c r="G22" s="5">
        <v>12</v>
      </c>
      <c r="H22" s="5">
        <v>24</v>
      </c>
      <c r="I22" s="5">
        <v>53</v>
      </c>
      <c r="J22" s="5">
        <v>33</v>
      </c>
      <c r="K22" s="5">
        <v>31</v>
      </c>
      <c r="L22" s="5">
        <v>8</v>
      </c>
      <c r="M22" s="5">
        <v>13</v>
      </c>
      <c r="N22" s="5">
        <v>85</v>
      </c>
      <c r="O22" s="5">
        <v>155</v>
      </c>
    </row>
    <row r="23" spans="1:15" x14ac:dyDescent="0.3">
      <c r="A23" s="8">
        <v>29</v>
      </c>
      <c r="B23" s="5"/>
      <c r="C23" s="5">
        <v>2</v>
      </c>
      <c r="D23" s="5">
        <v>2</v>
      </c>
      <c r="E23" s="5"/>
      <c r="F23" s="5">
        <v>1</v>
      </c>
      <c r="G23" s="5">
        <v>2</v>
      </c>
      <c r="H23" s="5">
        <v>2</v>
      </c>
      <c r="I23" s="5">
        <v>5</v>
      </c>
      <c r="J23" s="5"/>
      <c r="K23" s="5"/>
      <c r="L23" s="5"/>
      <c r="M23" s="5"/>
      <c r="N23" s="5"/>
      <c r="O23" s="5">
        <v>7</v>
      </c>
    </row>
    <row r="24" spans="1:15" x14ac:dyDescent="0.3">
      <c r="A24" s="8">
        <v>28</v>
      </c>
      <c r="B24" s="5"/>
      <c r="C24" s="5">
        <v>4</v>
      </c>
      <c r="D24" s="5">
        <v>4</v>
      </c>
      <c r="E24" s="5">
        <v>4</v>
      </c>
      <c r="F24" s="5">
        <v>1</v>
      </c>
      <c r="G24" s="5">
        <v>4</v>
      </c>
      <c r="H24" s="5"/>
      <c r="I24" s="5">
        <v>9</v>
      </c>
      <c r="J24" s="5"/>
      <c r="K24" s="5"/>
      <c r="L24" s="5"/>
      <c r="M24" s="5"/>
      <c r="N24" s="5"/>
      <c r="O24" s="5">
        <v>13</v>
      </c>
    </row>
    <row r="25" spans="1:15" x14ac:dyDescent="0.3">
      <c r="A25" s="8">
        <v>27</v>
      </c>
      <c r="B25" s="5"/>
      <c r="C25" s="5">
        <v>3</v>
      </c>
      <c r="D25" s="5">
        <v>3</v>
      </c>
      <c r="E25" s="5"/>
      <c r="F25" s="5">
        <v>3</v>
      </c>
      <c r="G25" s="5">
        <v>1</v>
      </c>
      <c r="H25" s="5"/>
      <c r="I25" s="5">
        <v>4</v>
      </c>
      <c r="J25" s="5"/>
      <c r="K25" s="5"/>
      <c r="L25" s="5"/>
      <c r="M25" s="5"/>
      <c r="N25" s="5"/>
      <c r="O25" s="5">
        <v>7</v>
      </c>
    </row>
    <row r="26" spans="1:15" x14ac:dyDescent="0.3">
      <c r="A26" s="8">
        <v>26</v>
      </c>
      <c r="B26" s="5"/>
      <c r="C26" s="5"/>
      <c r="D26" s="5"/>
      <c r="E26" s="5">
        <v>1</v>
      </c>
      <c r="F26" s="5">
        <v>1</v>
      </c>
      <c r="G26" s="5"/>
      <c r="H26" s="5">
        <v>2</v>
      </c>
      <c r="I26" s="5">
        <v>4</v>
      </c>
      <c r="J26" s="5"/>
      <c r="K26" s="5"/>
      <c r="L26" s="5"/>
      <c r="M26" s="5"/>
      <c r="N26" s="5"/>
      <c r="O26" s="5">
        <v>4</v>
      </c>
    </row>
    <row r="27" spans="1:15" x14ac:dyDescent="0.3">
      <c r="A27" s="8">
        <v>25</v>
      </c>
      <c r="B27" s="5"/>
      <c r="C27" s="5">
        <v>3</v>
      </c>
      <c r="D27" s="5">
        <v>3</v>
      </c>
      <c r="E27" s="5">
        <v>2</v>
      </c>
      <c r="F27" s="5"/>
      <c r="G27" s="5"/>
      <c r="H27" s="5"/>
      <c r="I27" s="5">
        <v>2</v>
      </c>
      <c r="J27" s="5"/>
      <c r="K27" s="5"/>
      <c r="L27" s="5"/>
      <c r="M27" s="5"/>
      <c r="N27" s="5"/>
      <c r="O27" s="5">
        <v>5</v>
      </c>
    </row>
    <row r="28" spans="1:15" x14ac:dyDescent="0.3">
      <c r="A28" s="8">
        <v>24</v>
      </c>
      <c r="B28" s="5"/>
      <c r="C28" s="5">
        <v>1</v>
      </c>
      <c r="D28" s="5">
        <v>1</v>
      </c>
      <c r="E28" s="5"/>
      <c r="F28" s="5">
        <v>1</v>
      </c>
      <c r="G28" s="5"/>
      <c r="H28" s="5">
        <v>3</v>
      </c>
      <c r="I28" s="5">
        <v>4</v>
      </c>
      <c r="J28" s="5"/>
      <c r="K28" s="5"/>
      <c r="L28" s="5"/>
      <c r="M28" s="5"/>
      <c r="N28" s="5"/>
      <c r="O28" s="5">
        <v>5</v>
      </c>
    </row>
    <row r="29" spans="1:15" x14ac:dyDescent="0.3">
      <c r="A29" s="8">
        <v>23</v>
      </c>
      <c r="B29" s="5"/>
      <c r="C29" s="5">
        <v>1</v>
      </c>
      <c r="D29" s="5">
        <v>1</v>
      </c>
      <c r="E29" s="5"/>
      <c r="F29" s="5">
        <v>2</v>
      </c>
      <c r="G29" s="5">
        <v>1</v>
      </c>
      <c r="H29" s="5">
        <v>4</v>
      </c>
      <c r="I29" s="5">
        <v>7</v>
      </c>
      <c r="J29" s="5"/>
      <c r="K29" s="5"/>
      <c r="L29" s="5"/>
      <c r="M29" s="5"/>
      <c r="N29" s="5"/>
      <c r="O29" s="5">
        <v>8</v>
      </c>
    </row>
    <row r="30" spans="1:15" x14ac:dyDescent="0.3">
      <c r="A30" s="8">
        <v>22</v>
      </c>
      <c r="B30" s="5"/>
      <c r="C30" s="5">
        <v>3</v>
      </c>
      <c r="D30" s="5">
        <v>3</v>
      </c>
      <c r="E30" s="5"/>
      <c r="F30" s="5"/>
      <c r="G30" s="5">
        <v>1</v>
      </c>
      <c r="H30" s="5">
        <v>2</v>
      </c>
      <c r="I30" s="5">
        <v>3</v>
      </c>
      <c r="J30" s="5"/>
      <c r="K30" s="5">
        <v>1</v>
      </c>
      <c r="L30" s="5"/>
      <c r="M30" s="5"/>
      <c r="N30" s="5">
        <v>1</v>
      </c>
      <c r="O30" s="5">
        <v>7</v>
      </c>
    </row>
    <row r="31" spans="1:15" x14ac:dyDescent="0.3">
      <c r="A31" s="8">
        <v>21</v>
      </c>
      <c r="B31" s="5"/>
      <c r="C31" s="5"/>
      <c r="D31" s="5"/>
      <c r="E31" s="5"/>
      <c r="F31" s="5"/>
      <c r="G31" s="5"/>
      <c r="H31" s="5">
        <v>2</v>
      </c>
      <c r="I31" s="5">
        <v>2</v>
      </c>
      <c r="J31" s="5">
        <v>1</v>
      </c>
      <c r="K31" s="5"/>
      <c r="L31" s="5"/>
      <c r="M31" s="5"/>
      <c r="N31" s="5">
        <v>1</v>
      </c>
      <c r="O31" s="5">
        <v>3</v>
      </c>
    </row>
    <row r="32" spans="1:15" x14ac:dyDescent="0.3">
      <c r="A32" s="8">
        <v>20</v>
      </c>
      <c r="B32" s="5"/>
      <c r="C32" s="5"/>
      <c r="D32" s="5"/>
      <c r="E32" s="5"/>
      <c r="F32" s="5"/>
      <c r="G32" s="5">
        <v>1</v>
      </c>
      <c r="H32" s="5">
        <v>4</v>
      </c>
      <c r="I32" s="5">
        <v>5</v>
      </c>
      <c r="J32" s="5">
        <v>2</v>
      </c>
      <c r="K32" s="5">
        <v>1</v>
      </c>
      <c r="L32" s="5"/>
      <c r="M32" s="5"/>
      <c r="N32" s="5">
        <v>3</v>
      </c>
      <c r="O32" s="5">
        <v>8</v>
      </c>
    </row>
    <row r="33" spans="1:15" x14ac:dyDescent="0.3">
      <c r="A33" s="8">
        <v>19</v>
      </c>
      <c r="B33" s="5"/>
      <c r="C33" s="5"/>
      <c r="D33" s="5"/>
      <c r="E33" s="5"/>
      <c r="F33" s="5"/>
      <c r="G33" s="5"/>
      <c r="H33" s="5">
        <v>1</v>
      </c>
      <c r="I33" s="5">
        <v>1</v>
      </c>
      <c r="J33" s="5"/>
      <c r="K33" s="5"/>
      <c r="L33" s="5"/>
      <c r="M33" s="5"/>
      <c r="N33" s="5"/>
      <c r="O33" s="5">
        <v>1</v>
      </c>
    </row>
    <row r="34" spans="1:15" x14ac:dyDescent="0.3">
      <c r="A34" s="8">
        <v>18</v>
      </c>
      <c r="B34" s="5"/>
      <c r="C34" s="5"/>
      <c r="D34" s="5"/>
      <c r="E34" s="5"/>
      <c r="F34" s="5"/>
      <c r="G34" s="5">
        <v>2</v>
      </c>
      <c r="H34" s="5">
        <v>1</v>
      </c>
      <c r="I34" s="5">
        <v>3</v>
      </c>
      <c r="J34" s="5">
        <v>2</v>
      </c>
      <c r="K34" s="5">
        <v>2</v>
      </c>
      <c r="L34" s="5"/>
      <c r="M34" s="5"/>
      <c r="N34" s="5">
        <v>4</v>
      </c>
      <c r="O34" s="5">
        <v>7</v>
      </c>
    </row>
    <row r="35" spans="1:15" x14ac:dyDescent="0.3">
      <c r="A35" s="8">
        <v>17</v>
      </c>
      <c r="B35" s="5"/>
      <c r="C35" s="5"/>
      <c r="D35" s="5"/>
      <c r="E35" s="5"/>
      <c r="F35" s="5"/>
      <c r="G35" s="5"/>
      <c r="H35" s="5"/>
      <c r="I35" s="5"/>
      <c r="J35" s="5">
        <v>2</v>
      </c>
      <c r="K35" s="5">
        <v>2</v>
      </c>
      <c r="L35" s="5"/>
      <c r="M35" s="5"/>
      <c r="N35" s="5">
        <v>4</v>
      </c>
      <c r="O35" s="5">
        <v>4</v>
      </c>
    </row>
    <row r="36" spans="1:15" x14ac:dyDescent="0.3">
      <c r="A36" s="8">
        <v>16</v>
      </c>
      <c r="B36" s="5"/>
      <c r="C36" s="5"/>
      <c r="D36" s="5"/>
      <c r="E36" s="5"/>
      <c r="F36" s="5">
        <v>1</v>
      </c>
      <c r="G36" s="5"/>
      <c r="H36" s="5"/>
      <c r="I36" s="5">
        <v>1</v>
      </c>
      <c r="J36" s="5">
        <v>1</v>
      </c>
      <c r="K36" s="5">
        <v>2</v>
      </c>
      <c r="L36" s="5"/>
      <c r="M36" s="5"/>
      <c r="N36" s="5">
        <v>3</v>
      </c>
      <c r="O36" s="5">
        <v>4</v>
      </c>
    </row>
    <row r="37" spans="1:15" x14ac:dyDescent="0.3">
      <c r="A37" s="8">
        <v>15</v>
      </c>
      <c r="B37" s="5"/>
      <c r="C37" s="5"/>
      <c r="D37" s="5"/>
      <c r="E37" s="5"/>
      <c r="F37" s="5"/>
      <c r="G37" s="5"/>
      <c r="H37" s="5">
        <v>2</v>
      </c>
      <c r="I37" s="5">
        <v>2</v>
      </c>
      <c r="J37" s="5">
        <v>9</v>
      </c>
      <c r="K37" s="5">
        <v>1</v>
      </c>
      <c r="L37" s="5">
        <v>1</v>
      </c>
      <c r="M37" s="5">
        <v>4</v>
      </c>
      <c r="N37" s="5">
        <v>15</v>
      </c>
      <c r="O37" s="5">
        <v>17</v>
      </c>
    </row>
    <row r="38" spans="1:15" x14ac:dyDescent="0.3">
      <c r="A38" s="8">
        <v>14</v>
      </c>
      <c r="B38" s="5"/>
      <c r="C38" s="5"/>
      <c r="D38" s="5"/>
      <c r="E38" s="5"/>
      <c r="F38" s="5"/>
      <c r="G38" s="5"/>
      <c r="H38" s="5"/>
      <c r="I38" s="5"/>
      <c r="J38" s="5"/>
      <c r="K38" s="5">
        <v>7</v>
      </c>
      <c r="L38" s="5"/>
      <c r="M38" s="5"/>
      <c r="N38" s="5">
        <v>7</v>
      </c>
      <c r="O38" s="5">
        <v>7</v>
      </c>
    </row>
    <row r="39" spans="1:15" x14ac:dyDescent="0.3">
      <c r="A39" s="8">
        <v>12</v>
      </c>
      <c r="B39" s="5"/>
      <c r="C39" s="5"/>
      <c r="D39" s="5"/>
      <c r="E39" s="5"/>
      <c r="F39" s="5"/>
      <c r="G39" s="5"/>
      <c r="H39" s="5">
        <v>1</v>
      </c>
      <c r="I39" s="5">
        <v>1</v>
      </c>
      <c r="J39" s="5">
        <v>7</v>
      </c>
      <c r="K39" s="5"/>
      <c r="L39" s="5">
        <v>3</v>
      </c>
      <c r="M39" s="5">
        <v>2</v>
      </c>
      <c r="N39" s="5">
        <v>12</v>
      </c>
      <c r="O39" s="5">
        <v>13</v>
      </c>
    </row>
    <row r="40" spans="1:15" x14ac:dyDescent="0.3">
      <c r="A40" s="8">
        <v>11</v>
      </c>
      <c r="B40" s="5"/>
      <c r="C40" s="5"/>
      <c r="D40" s="5"/>
      <c r="E40" s="5"/>
      <c r="F40" s="5"/>
      <c r="G40" s="5"/>
      <c r="H40" s="5"/>
      <c r="I40" s="5"/>
      <c r="J40" s="5">
        <v>1</v>
      </c>
      <c r="K40" s="5">
        <v>11</v>
      </c>
      <c r="L40" s="5"/>
      <c r="M40" s="5"/>
      <c r="N40" s="5">
        <v>12</v>
      </c>
      <c r="O40" s="5">
        <v>12</v>
      </c>
    </row>
    <row r="41" spans="1:15" x14ac:dyDescent="0.3">
      <c r="A41" s="8">
        <v>10</v>
      </c>
      <c r="B41" s="5"/>
      <c r="C41" s="5"/>
      <c r="D41" s="5"/>
      <c r="E41" s="5"/>
      <c r="F41" s="5"/>
      <c r="G41" s="5"/>
      <c r="H41" s="5"/>
      <c r="I41" s="5"/>
      <c r="J41" s="5"/>
      <c r="K41" s="5">
        <v>1</v>
      </c>
      <c r="L41" s="5"/>
      <c r="M41" s="5"/>
      <c r="N41" s="5">
        <v>1</v>
      </c>
      <c r="O41" s="5">
        <v>1</v>
      </c>
    </row>
    <row r="42" spans="1:15" x14ac:dyDescent="0.3">
      <c r="A42" s="8">
        <v>9</v>
      </c>
      <c r="B42" s="5"/>
      <c r="C42" s="5"/>
      <c r="D42" s="5"/>
      <c r="E42" s="5"/>
      <c r="F42" s="5"/>
      <c r="G42" s="5"/>
      <c r="H42" s="5"/>
      <c r="I42" s="5"/>
      <c r="J42" s="5">
        <v>8</v>
      </c>
      <c r="K42" s="5"/>
      <c r="L42" s="5">
        <v>2</v>
      </c>
      <c r="M42" s="5">
        <v>3</v>
      </c>
      <c r="N42" s="5">
        <v>13</v>
      </c>
      <c r="O42" s="5">
        <v>13</v>
      </c>
    </row>
    <row r="43" spans="1:15" x14ac:dyDescent="0.3">
      <c r="A43" s="8">
        <v>8</v>
      </c>
      <c r="B43" s="5"/>
      <c r="C43" s="5"/>
      <c r="D43" s="5"/>
      <c r="E43" s="5"/>
      <c r="F43" s="5"/>
      <c r="G43" s="5"/>
      <c r="H43" s="5"/>
      <c r="I43" s="5"/>
      <c r="J43" s="5"/>
      <c r="K43" s="5">
        <v>3</v>
      </c>
      <c r="L43" s="5"/>
      <c r="M43" s="5">
        <v>1</v>
      </c>
      <c r="N43" s="5">
        <v>4</v>
      </c>
      <c r="O43" s="5">
        <v>4</v>
      </c>
    </row>
    <row r="44" spans="1:15" x14ac:dyDescent="0.3">
      <c r="A44" s="8">
        <v>6</v>
      </c>
      <c r="B44" s="5"/>
      <c r="C44" s="5"/>
      <c r="D44" s="5"/>
      <c r="E44" s="5"/>
      <c r="F44" s="5"/>
      <c r="G44" s="5"/>
      <c r="H44" s="5"/>
      <c r="I44" s="5"/>
      <c r="J44" s="5"/>
      <c r="K44" s="5"/>
      <c r="L44" s="5">
        <v>2</v>
      </c>
      <c r="M44" s="5">
        <v>3</v>
      </c>
      <c r="N44" s="5">
        <v>5</v>
      </c>
      <c r="O44" s="5">
        <v>5</v>
      </c>
    </row>
    <row r="45" spans="1:15" x14ac:dyDescent="0.3">
      <c r="A45" s="3" t="s">
        <v>17</v>
      </c>
      <c r="B45" s="5">
        <v>10</v>
      </c>
      <c r="C45" s="5">
        <v>39</v>
      </c>
      <c r="D45" s="5">
        <v>49</v>
      </c>
      <c r="E45" s="5">
        <v>27</v>
      </c>
      <c r="F45" s="5">
        <v>22</v>
      </c>
      <c r="G45" s="5">
        <v>15</v>
      </c>
      <c r="H45" s="5">
        <v>25</v>
      </c>
      <c r="I45" s="5">
        <v>89</v>
      </c>
      <c r="J45" s="5">
        <v>33</v>
      </c>
      <c r="K45" s="5">
        <v>31</v>
      </c>
      <c r="L45" s="5">
        <v>8</v>
      </c>
      <c r="M45" s="5">
        <v>13</v>
      </c>
      <c r="N45" s="5">
        <v>85</v>
      </c>
      <c r="O45" s="5">
        <v>223</v>
      </c>
    </row>
    <row r="46" spans="1:15" x14ac:dyDescent="0.3">
      <c r="A46" s="3"/>
      <c r="B46" s="5"/>
      <c r="C46" s="5"/>
      <c r="D46" s="5"/>
      <c r="E46" s="5"/>
      <c r="F46" s="5"/>
      <c r="G46" s="5"/>
      <c r="H46" s="5"/>
      <c r="I46" s="5"/>
      <c r="J46" s="5"/>
      <c r="K46" s="5"/>
      <c r="L46" s="5"/>
      <c r="M46" s="5"/>
      <c r="N46" s="5"/>
      <c r="O46" s="5"/>
    </row>
    <row r="47" spans="1:15" x14ac:dyDescent="0.3">
      <c r="A47" s="4" t="s">
        <v>105</v>
      </c>
      <c r="B47" t="s">
        <v>106</v>
      </c>
      <c r="C47" s="5"/>
      <c r="D47" s="5"/>
      <c r="E47" s="5"/>
      <c r="F47" s="5"/>
      <c r="G47" s="5"/>
      <c r="H47" s="5"/>
      <c r="I47" s="5"/>
      <c r="J47" s="5"/>
      <c r="K47" s="5"/>
      <c r="L47" s="5"/>
      <c r="M47" s="5"/>
      <c r="N47" s="5"/>
      <c r="O47" s="5"/>
    </row>
    <row r="48" spans="1:15" x14ac:dyDescent="0.3">
      <c r="A48" s="4" t="s">
        <v>2</v>
      </c>
      <c r="B48" t="s">
        <v>13</v>
      </c>
    </row>
    <row r="50" spans="1:15" x14ac:dyDescent="0.3">
      <c r="A50" s="4" t="s">
        <v>58</v>
      </c>
      <c r="B50" s="4" t="s">
        <v>47</v>
      </c>
    </row>
    <row r="51" spans="1:15" ht="28.8" x14ac:dyDescent="0.3">
      <c r="B51" t="s">
        <v>53</v>
      </c>
      <c r="D51" s="12" t="s">
        <v>60</v>
      </c>
      <c r="E51" t="s">
        <v>54</v>
      </c>
      <c r="I51" s="12" t="s">
        <v>61</v>
      </c>
      <c r="J51" t="s">
        <v>52</v>
      </c>
      <c r="N51" s="12" t="s">
        <v>62</v>
      </c>
      <c r="O51" s="12" t="s">
        <v>17</v>
      </c>
    </row>
    <row r="52" spans="1:15" x14ac:dyDescent="0.3">
      <c r="A52" s="4" t="s">
        <v>55</v>
      </c>
      <c r="B52" s="7" t="s">
        <v>24</v>
      </c>
      <c r="C52" s="7" t="s">
        <v>25</v>
      </c>
      <c r="D52" s="12"/>
      <c r="E52" s="7" t="s">
        <v>27</v>
      </c>
      <c r="F52" s="7" t="s">
        <v>28</v>
      </c>
      <c r="G52" s="7" t="s">
        <v>29</v>
      </c>
      <c r="H52" s="7" t="s">
        <v>30</v>
      </c>
      <c r="I52" s="12"/>
      <c r="J52" s="7" t="s">
        <v>22</v>
      </c>
      <c r="K52" s="7" t="s">
        <v>23</v>
      </c>
      <c r="L52" s="7" t="s">
        <v>33</v>
      </c>
      <c r="M52" s="7" t="s">
        <v>34</v>
      </c>
      <c r="N52" s="12"/>
      <c r="O52" s="12"/>
    </row>
    <row r="53" spans="1:15" x14ac:dyDescent="0.3">
      <c r="A53" s="3" t="s">
        <v>119</v>
      </c>
      <c r="B53" s="2">
        <v>2.6905829596412557E-2</v>
      </c>
      <c r="C53" s="2">
        <v>4.4843049327354258E-2</v>
      </c>
      <c r="D53" s="2">
        <v>7.1748878923766815E-2</v>
      </c>
      <c r="E53" s="2">
        <v>3.1390134529147982E-2</v>
      </c>
      <c r="F53" s="2">
        <v>8.9686098654708519E-3</v>
      </c>
      <c r="G53" s="2">
        <v>0</v>
      </c>
      <c r="H53" s="2">
        <v>0</v>
      </c>
      <c r="I53" s="2">
        <v>4.0358744394618833E-2</v>
      </c>
      <c r="J53" s="2">
        <v>0</v>
      </c>
      <c r="K53" s="2">
        <v>0</v>
      </c>
      <c r="L53" s="2">
        <v>0</v>
      </c>
      <c r="M53" s="2">
        <v>0</v>
      </c>
      <c r="N53" s="2">
        <v>0</v>
      </c>
      <c r="O53" s="2">
        <v>0.11210762331838565</v>
      </c>
    </row>
    <row r="54" spans="1:15" x14ac:dyDescent="0.3">
      <c r="A54" s="8">
        <v>41</v>
      </c>
      <c r="B54" s="2">
        <v>8.9686098654708519E-3</v>
      </c>
      <c r="C54" s="2">
        <v>0</v>
      </c>
      <c r="D54" s="2">
        <v>8.9686098654708519E-3</v>
      </c>
      <c r="E54" s="2">
        <v>0</v>
      </c>
      <c r="F54" s="2">
        <v>0</v>
      </c>
      <c r="G54" s="2">
        <v>0</v>
      </c>
      <c r="H54" s="2">
        <v>0</v>
      </c>
      <c r="I54" s="2">
        <v>0</v>
      </c>
      <c r="J54" s="2">
        <v>0</v>
      </c>
      <c r="K54" s="2">
        <v>0</v>
      </c>
      <c r="L54" s="2">
        <v>0</v>
      </c>
      <c r="M54" s="2">
        <v>0</v>
      </c>
      <c r="N54" s="2">
        <v>0</v>
      </c>
      <c r="O54" s="2">
        <v>8.9686098654708519E-3</v>
      </c>
    </row>
    <row r="55" spans="1:15" x14ac:dyDescent="0.3">
      <c r="A55" s="8">
        <v>39</v>
      </c>
      <c r="B55" s="2">
        <v>4.4843049327354259E-3</v>
      </c>
      <c r="C55" s="2">
        <v>2.6905829596412557E-2</v>
      </c>
      <c r="D55" s="2">
        <v>3.1390134529147982E-2</v>
      </c>
      <c r="E55" s="2">
        <v>0</v>
      </c>
      <c r="F55" s="2">
        <v>0</v>
      </c>
      <c r="G55" s="2">
        <v>0</v>
      </c>
      <c r="H55" s="2">
        <v>0</v>
      </c>
      <c r="I55" s="2">
        <v>0</v>
      </c>
      <c r="J55" s="2">
        <v>0</v>
      </c>
      <c r="K55" s="2">
        <v>0</v>
      </c>
      <c r="L55" s="2">
        <v>0</v>
      </c>
      <c r="M55" s="2">
        <v>0</v>
      </c>
      <c r="N55" s="2">
        <v>0</v>
      </c>
      <c r="O55" s="2">
        <v>3.1390134529147982E-2</v>
      </c>
    </row>
    <row r="56" spans="1:15" x14ac:dyDescent="0.3">
      <c r="A56" s="8">
        <v>38</v>
      </c>
      <c r="B56" s="2">
        <v>4.4843049327354259E-3</v>
      </c>
      <c r="C56" s="2">
        <v>0</v>
      </c>
      <c r="D56" s="2">
        <v>4.4843049327354259E-3</v>
      </c>
      <c r="E56" s="2">
        <v>0</v>
      </c>
      <c r="F56" s="2">
        <v>0</v>
      </c>
      <c r="G56" s="2">
        <v>0</v>
      </c>
      <c r="H56" s="2">
        <v>0</v>
      </c>
      <c r="I56" s="2">
        <v>0</v>
      </c>
      <c r="J56" s="2">
        <v>0</v>
      </c>
      <c r="K56" s="2">
        <v>0</v>
      </c>
      <c r="L56" s="2">
        <v>0</v>
      </c>
      <c r="M56" s="2">
        <v>0</v>
      </c>
      <c r="N56" s="2">
        <v>0</v>
      </c>
      <c r="O56" s="2">
        <v>4.4843049327354259E-3</v>
      </c>
    </row>
    <row r="57" spans="1:15" x14ac:dyDescent="0.3">
      <c r="A57" s="8">
        <v>37</v>
      </c>
      <c r="B57" s="2">
        <v>4.4843049327354259E-3</v>
      </c>
      <c r="C57" s="2">
        <v>1.3452914798206279E-2</v>
      </c>
      <c r="D57" s="2">
        <v>1.7937219730941704E-2</v>
      </c>
      <c r="E57" s="2">
        <v>3.1390134529147982E-2</v>
      </c>
      <c r="F57" s="2">
        <v>0</v>
      </c>
      <c r="G57" s="2">
        <v>0</v>
      </c>
      <c r="H57" s="2">
        <v>0</v>
      </c>
      <c r="I57" s="2">
        <v>3.1390134529147982E-2</v>
      </c>
      <c r="J57" s="2">
        <v>0</v>
      </c>
      <c r="K57" s="2">
        <v>0</v>
      </c>
      <c r="L57" s="2">
        <v>0</v>
      </c>
      <c r="M57" s="2">
        <v>0</v>
      </c>
      <c r="N57" s="2">
        <v>0</v>
      </c>
      <c r="O57" s="2">
        <v>4.9327354260089683E-2</v>
      </c>
    </row>
    <row r="58" spans="1:15" x14ac:dyDescent="0.3">
      <c r="A58" s="8">
        <v>36</v>
      </c>
      <c r="B58" s="2">
        <v>0</v>
      </c>
      <c r="C58" s="2">
        <v>4.4843049327354259E-3</v>
      </c>
      <c r="D58" s="2">
        <v>4.4843049327354259E-3</v>
      </c>
      <c r="E58" s="2">
        <v>0</v>
      </c>
      <c r="F58" s="2">
        <v>8.9686098654708519E-3</v>
      </c>
      <c r="G58" s="2">
        <v>0</v>
      </c>
      <c r="H58" s="2">
        <v>0</v>
      </c>
      <c r="I58" s="2">
        <v>8.9686098654708519E-3</v>
      </c>
      <c r="J58" s="2">
        <v>0</v>
      </c>
      <c r="K58" s="2">
        <v>0</v>
      </c>
      <c r="L58" s="2">
        <v>0</v>
      </c>
      <c r="M58" s="2">
        <v>0</v>
      </c>
      <c r="N58" s="2">
        <v>0</v>
      </c>
      <c r="O58" s="2">
        <v>1.3452914798206279E-2</v>
      </c>
    </row>
    <row r="59" spans="1:15" x14ac:dyDescent="0.3">
      <c r="A59" s="8">
        <v>35</v>
      </c>
      <c r="B59" s="2">
        <v>4.4843049327354259E-3</v>
      </c>
      <c r="C59" s="2">
        <v>0</v>
      </c>
      <c r="D59" s="2">
        <v>4.4843049327354259E-3</v>
      </c>
      <c r="E59" s="2">
        <v>0</v>
      </c>
      <c r="F59" s="2">
        <v>0</v>
      </c>
      <c r="G59" s="2">
        <v>0</v>
      </c>
      <c r="H59" s="2">
        <v>0</v>
      </c>
      <c r="I59" s="2">
        <v>0</v>
      </c>
      <c r="J59" s="2">
        <v>0</v>
      </c>
      <c r="K59" s="2">
        <v>0</v>
      </c>
      <c r="L59" s="2">
        <v>0</v>
      </c>
      <c r="M59" s="2">
        <v>0</v>
      </c>
      <c r="N59" s="2">
        <v>0</v>
      </c>
      <c r="O59" s="2">
        <v>4.4843049327354259E-3</v>
      </c>
    </row>
    <row r="60" spans="1:15" x14ac:dyDescent="0.3">
      <c r="A60" s="3" t="s">
        <v>120</v>
      </c>
      <c r="B60" s="2">
        <v>1.7937219730941704E-2</v>
      </c>
      <c r="C60" s="2">
        <v>5.3811659192825115E-2</v>
      </c>
      <c r="D60" s="2">
        <v>7.1748878923766815E-2</v>
      </c>
      <c r="E60" s="2">
        <v>5.829596412556054E-2</v>
      </c>
      <c r="F60" s="2">
        <v>4.4843049327354258E-2</v>
      </c>
      <c r="G60" s="2">
        <v>1.3452914798206279E-2</v>
      </c>
      <c r="H60" s="2">
        <v>4.4843049327354259E-3</v>
      </c>
      <c r="I60" s="2">
        <v>0.1210762331838565</v>
      </c>
      <c r="J60" s="2">
        <v>0</v>
      </c>
      <c r="K60" s="2">
        <v>0</v>
      </c>
      <c r="L60" s="2">
        <v>0</v>
      </c>
      <c r="M60" s="2">
        <v>0</v>
      </c>
      <c r="N60" s="2">
        <v>0</v>
      </c>
      <c r="O60" s="2">
        <v>0.19282511210762332</v>
      </c>
    </row>
    <row r="61" spans="1:15" x14ac:dyDescent="0.3">
      <c r="A61" s="8">
        <v>34</v>
      </c>
      <c r="B61" s="2">
        <v>4.4843049327354259E-3</v>
      </c>
      <c r="C61" s="2">
        <v>8.9686098654708519E-3</v>
      </c>
      <c r="D61" s="2">
        <v>1.3452914798206279E-2</v>
      </c>
      <c r="E61" s="2">
        <v>3.1390134529147982E-2</v>
      </c>
      <c r="F61" s="2">
        <v>0</v>
      </c>
      <c r="G61" s="2">
        <v>4.4843049327354259E-3</v>
      </c>
      <c r="H61" s="2">
        <v>0</v>
      </c>
      <c r="I61" s="2">
        <v>3.5874439461883408E-2</v>
      </c>
      <c r="J61" s="2">
        <v>0</v>
      </c>
      <c r="K61" s="2">
        <v>0</v>
      </c>
      <c r="L61" s="2">
        <v>0</v>
      </c>
      <c r="M61" s="2">
        <v>0</v>
      </c>
      <c r="N61" s="2">
        <v>0</v>
      </c>
      <c r="O61" s="2">
        <v>4.9327354260089683E-2</v>
      </c>
    </row>
    <row r="62" spans="1:15" x14ac:dyDescent="0.3">
      <c r="A62" s="8">
        <v>33</v>
      </c>
      <c r="B62" s="2">
        <v>1.3452914798206279E-2</v>
      </c>
      <c r="C62" s="2">
        <v>1.3452914798206279E-2</v>
      </c>
      <c r="D62" s="2">
        <v>2.6905829596412557E-2</v>
      </c>
      <c r="E62" s="2">
        <v>4.4843049327354259E-3</v>
      </c>
      <c r="F62" s="2">
        <v>1.7937219730941704E-2</v>
      </c>
      <c r="G62" s="2">
        <v>0</v>
      </c>
      <c r="H62" s="2">
        <v>0</v>
      </c>
      <c r="I62" s="2">
        <v>2.2421524663677129E-2</v>
      </c>
      <c r="J62" s="2">
        <v>0</v>
      </c>
      <c r="K62" s="2">
        <v>0</v>
      </c>
      <c r="L62" s="2">
        <v>0</v>
      </c>
      <c r="M62" s="2">
        <v>0</v>
      </c>
      <c r="N62" s="2">
        <v>0</v>
      </c>
      <c r="O62" s="2">
        <v>4.9327354260089683E-2</v>
      </c>
    </row>
    <row r="63" spans="1:15" x14ac:dyDescent="0.3">
      <c r="A63" s="8">
        <v>32</v>
      </c>
      <c r="B63" s="2">
        <v>0</v>
      </c>
      <c r="C63" s="2">
        <v>0</v>
      </c>
      <c r="D63" s="2">
        <v>0</v>
      </c>
      <c r="E63" s="2">
        <v>0</v>
      </c>
      <c r="F63" s="2">
        <v>0</v>
      </c>
      <c r="G63" s="2">
        <v>4.4843049327354259E-3</v>
      </c>
      <c r="H63" s="2">
        <v>4.4843049327354259E-3</v>
      </c>
      <c r="I63" s="2">
        <v>8.9686098654708519E-3</v>
      </c>
      <c r="J63" s="2">
        <v>0</v>
      </c>
      <c r="K63" s="2">
        <v>0</v>
      </c>
      <c r="L63" s="2">
        <v>0</v>
      </c>
      <c r="M63" s="2">
        <v>0</v>
      </c>
      <c r="N63" s="2">
        <v>0</v>
      </c>
      <c r="O63" s="2">
        <v>8.9686098654708519E-3</v>
      </c>
    </row>
    <row r="64" spans="1:15" x14ac:dyDescent="0.3">
      <c r="A64" s="8">
        <v>31</v>
      </c>
      <c r="B64" s="2">
        <v>0</v>
      </c>
      <c r="C64" s="2">
        <v>1.7937219730941704E-2</v>
      </c>
      <c r="D64" s="2">
        <v>1.7937219730941704E-2</v>
      </c>
      <c r="E64" s="2">
        <v>2.2421524663677129E-2</v>
      </c>
      <c r="F64" s="2">
        <v>1.3452914798206279E-2</v>
      </c>
      <c r="G64" s="2">
        <v>4.4843049327354259E-3</v>
      </c>
      <c r="H64" s="2">
        <v>0</v>
      </c>
      <c r="I64" s="2">
        <v>4.0358744394618833E-2</v>
      </c>
      <c r="J64" s="2">
        <v>0</v>
      </c>
      <c r="K64" s="2">
        <v>0</v>
      </c>
      <c r="L64" s="2">
        <v>0</v>
      </c>
      <c r="M64" s="2">
        <v>0</v>
      </c>
      <c r="N64" s="2">
        <v>0</v>
      </c>
      <c r="O64" s="2">
        <v>5.829596412556054E-2</v>
      </c>
    </row>
    <row r="65" spans="1:15" x14ac:dyDescent="0.3">
      <c r="A65" s="8">
        <v>30</v>
      </c>
      <c r="B65" s="2">
        <v>0</v>
      </c>
      <c r="C65" s="2">
        <v>1.3452914798206279E-2</v>
      </c>
      <c r="D65" s="2">
        <v>1.3452914798206279E-2</v>
      </c>
      <c r="E65" s="2">
        <v>0</v>
      </c>
      <c r="F65" s="2">
        <v>1.3452914798206279E-2</v>
      </c>
      <c r="G65" s="2">
        <v>0</v>
      </c>
      <c r="H65" s="2">
        <v>0</v>
      </c>
      <c r="I65" s="2">
        <v>1.3452914798206279E-2</v>
      </c>
      <c r="J65" s="2">
        <v>0</v>
      </c>
      <c r="K65" s="2">
        <v>0</v>
      </c>
      <c r="L65" s="2">
        <v>0</v>
      </c>
      <c r="M65" s="2">
        <v>0</v>
      </c>
      <c r="N65" s="2">
        <v>0</v>
      </c>
      <c r="O65" s="2">
        <v>2.6905829596412557E-2</v>
      </c>
    </row>
    <row r="66" spans="1:15" x14ac:dyDescent="0.3">
      <c r="A66" s="3" t="s">
        <v>118</v>
      </c>
      <c r="B66" s="2">
        <v>0</v>
      </c>
      <c r="C66" s="2">
        <v>7.623318385650224E-2</v>
      </c>
      <c r="D66" s="2">
        <v>7.623318385650224E-2</v>
      </c>
      <c r="E66" s="2">
        <v>3.1390134529147982E-2</v>
      </c>
      <c r="F66" s="2">
        <v>4.4843049327354258E-2</v>
      </c>
      <c r="G66" s="2">
        <v>5.3811659192825115E-2</v>
      </c>
      <c r="H66" s="2">
        <v>0.10762331838565023</v>
      </c>
      <c r="I66" s="2">
        <v>0.23766816143497757</v>
      </c>
      <c r="J66" s="2">
        <v>0.14798206278026907</v>
      </c>
      <c r="K66" s="2">
        <v>0.13901345291479822</v>
      </c>
      <c r="L66" s="2">
        <v>3.5874439461883408E-2</v>
      </c>
      <c r="M66" s="2">
        <v>5.829596412556054E-2</v>
      </c>
      <c r="N66" s="2">
        <v>0.3811659192825112</v>
      </c>
      <c r="O66" s="2">
        <v>0.69506726457399104</v>
      </c>
    </row>
    <row r="67" spans="1:15" x14ac:dyDescent="0.3">
      <c r="A67" s="8">
        <v>29</v>
      </c>
      <c r="B67" s="2">
        <v>0</v>
      </c>
      <c r="C67" s="2">
        <v>8.9686098654708519E-3</v>
      </c>
      <c r="D67" s="2">
        <v>8.9686098654708519E-3</v>
      </c>
      <c r="E67" s="2">
        <v>0</v>
      </c>
      <c r="F67" s="2">
        <v>4.4843049327354259E-3</v>
      </c>
      <c r="G67" s="2">
        <v>8.9686098654708519E-3</v>
      </c>
      <c r="H67" s="2">
        <v>8.9686098654708519E-3</v>
      </c>
      <c r="I67" s="2">
        <v>2.2421524663677129E-2</v>
      </c>
      <c r="J67" s="2">
        <v>0</v>
      </c>
      <c r="K67" s="2">
        <v>0</v>
      </c>
      <c r="L67" s="2">
        <v>0</v>
      </c>
      <c r="M67" s="2">
        <v>0</v>
      </c>
      <c r="N67" s="2">
        <v>0</v>
      </c>
      <c r="O67" s="2">
        <v>3.1390134529147982E-2</v>
      </c>
    </row>
    <row r="68" spans="1:15" x14ac:dyDescent="0.3">
      <c r="A68" s="8">
        <v>28</v>
      </c>
      <c r="B68" s="2">
        <v>0</v>
      </c>
      <c r="C68" s="2">
        <v>1.7937219730941704E-2</v>
      </c>
      <c r="D68" s="2">
        <v>1.7937219730941704E-2</v>
      </c>
      <c r="E68" s="2">
        <v>1.7937219730941704E-2</v>
      </c>
      <c r="F68" s="2">
        <v>4.4843049327354259E-3</v>
      </c>
      <c r="G68" s="2">
        <v>1.7937219730941704E-2</v>
      </c>
      <c r="H68" s="2">
        <v>0</v>
      </c>
      <c r="I68" s="2">
        <v>4.0358744394618833E-2</v>
      </c>
      <c r="J68" s="2">
        <v>0</v>
      </c>
      <c r="K68" s="2">
        <v>0</v>
      </c>
      <c r="L68" s="2">
        <v>0</v>
      </c>
      <c r="M68" s="2">
        <v>0</v>
      </c>
      <c r="N68" s="2">
        <v>0</v>
      </c>
      <c r="O68" s="2">
        <v>5.829596412556054E-2</v>
      </c>
    </row>
    <row r="69" spans="1:15" x14ac:dyDescent="0.3">
      <c r="A69" s="8">
        <v>27</v>
      </c>
      <c r="B69" s="2">
        <v>0</v>
      </c>
      <c r="C69" s="2">
        <v>1.3452914798206279E-2</v>
      </c>
      <c r="D69" s="2">
        <v>1.3452914798206279E-2</v>
      </c>
      <c r="E69" s="2">
        <v>0</v>
      </c>
      <c r="F69" s="2">
        <v>1.3452914798206279E-2</v>
      </c>
      <c r="G69" s="2">
        <v>4.4843049327354259E-3</v>
      </c>
      <c r="H69" s="2">
        <v>0</v>
      </c>
      <c r="I69" s="2">
        <v>1.7937219730941704E-2</v>
      </c>
      <c r="J69" s="2">
        <v>0</v>
      </c>
      <c r="K69" s="2">
        <v>0</v>
      </c>
      <c r="L69" s="2">
        <v>0</v>
      </c>
      <c r="M69" s="2">
        <v>0</v>
      </c>
      <c r="N69" s="2">
        <v>0</v>
      </c>
      <c r="O69" s="2">
        <v>3.1390134529147982E-2</v>
      </c>
    </row>
    <row r="70" spans="1:15" x14ac:dyDescent="0.3">
      <c r="A70" s="8">
        <v>26</v>
      </c>
      <c r="B70" s="2">
        <v>0</v>
      </c>
      <c r="C70" s="2">
        <v>0</v>
      </c>
      <c r="D70" s="2">
        <v>0</v>
      </c>
      <c r="E70" s="2">
        <v>4.4843049327354259E-3</v>
      </c>
      <c r="F70" s="2">
        <v>4.4843049327354259E-3</v>
      </c>
      <c r="G70" s="2">
        <v>0</v>
      </c>
      <c r="H70" s="2">
        <v>8.9686098654708519E-3</v>
      </c>
      <c r="I70" s="2">
        <v>1.7937219730941704E-2</v>
      </c>
      <c r="J70" s="2">
        <v>0</v>
      </c>
      <c r="K70" s="2">
        <v>0</v>
      </c>
      <c r="L70" s="2">
        <v>0</v>
      </c>
      <c r="M70" s="2">
        <v>0</v>
      </c>
      <c r="N70" s="2">
        <v>0</v>
      </c>
      <c r="O70" s="2">
        <v>1.7937219730941704E-2</v>
      </c>
    </row>
    <row r="71" spans="1:15" x14ac:dyDescent="0.3">
      <c r="A71" s="8">
        <v>25</v>
      </c>
      <c r="B71" s="2">
        <v>0</v>
      </c>
      <c r="C71" s="2">
        <v>1.3452914798206279E-2</v>
      </c>
      <c r="D71" s="2">
        <v>1.3452914798206279E-2</v>
      </c>
      <c r="E71" s="2">
        <v>8.9686098654708519E-3</v>
      </c>
      <c r="F71" s="2">
        <v>0</v>
      </c>
      <c r="G71" s="2">
        <v>0</v>
      </c>
      <c r="H71" s="2">
        <v>0</v>
      </c>
      <c r="I71" s="2">
        <v>8.9686098654708519E-3</v>
      </c>
      <c r="J71" s="2">
        <v>0</v>
      </c>
      <c r="K71" s="2">
        <v>0</v>
      </c>
      <c r="L71" s="2">
        <v>0</v>
      </c>
      <c r="M71" s="2">
        <v>0</v>
      </c>
      <c r="N71" s="2">
        <v>0</v>
      </c>
      <c r="O71" s="2">
        <v>2.2421524663677129E-2</v>
      </c>
    </row>
    <row r="72" spans="1:15" x14ac:dyDescent="0.3">
      <c r="A72" s="8">
        <v>24</v>
      </c>
      <c r="B72" s="2">
        <v>0</v>
      </c>
      <c r="C72" s="2">
        <v>4.4843049327354259E-3</v>
      </c>
      <c r="D72" s="2">
        <v>4.4843049327354259E-3</v>
      </c>
      <c r="E72" s="2">
        <v>0</v>
      </c>
      <c r="F72" s="2">
        <v>4.4843049327354259E-3</v>
      </c>
      <c r="G72" s="2">
        <v>0</v>
      </c>
      <c r="H72" s="2">
        <v>1.3452914798206279E-2</v>
      </c>
      <c r="I72" s="2">
        <v>1.7937219730941704E-2</v>
      </c>
      <c r="J72" s="2">
        <v>0</v>
      </c>
      <c r="K72" s="2">
        <v>0</v>
      </c>
      <c r="L72" s="2">
        <v>0</v>
      </c>
      <c r="M72" s="2">
        <v>0</v>
      </c>
      <c r="N72" s="2">
        <v>0</v>
      </c>
      <c r="O72" s="2">
        <v>2.2421524663677129E-2</v>
      </c>
    </row>
    <row r="73" spans="1:15" x14ac:dyDescent="0.3">
      <c r="A73" s="8">
        <v>23</v>
      </c>
      <c r="B73" s="2">
        <v>0</v>
      </c>
      <c r="C73" s="2">
        <v>4.4843049327354259E-3</v>
      </c>
      <c r="D73" s="2">
        <v>4.4843049327354259E-3</v>
      </c>
      <c r="E73" s="2">
        <v>0</v>
      </c>
      <c r="F73" s="2">
        <v>8.9686098654708519E-3</v>
      </c>
      <c r="G73" s="2">
        <v>4.4843049327354259E-3</v>
      </c>
      <c r="H73" s="2">
        <v>1.7937219730941704E-2</v>
      </c>
      <c r="I73" s="2">
        <v>3.1390134529147982E-2</v>
      </c>
      <c r="J73" s="2">
        <v>0</v>
      </c>
      <c r="K73" s="2">
        <v>0</v>
      </c>
      <c r="L73" s="2">
        <v>0</v>
      </c>
      <c r="M73" s="2">
        <v>0</v>
      </c>
      <c r="N73" s="2">
        <v>0</v>
      </c>
      <c r="O73" s="2">
        <v>3.5874439461883408E-2</v>
      </c>
    </row>
    <row r="74" spans="1:15" x14ac:dyDescent="0.3">
      <c r="A74" s="8">
        <v>22</v>
      </c>
      <c r="B74" s="2">
        <v>0</v>
      </c>
      <c r="C74" s="2">
        <v>1.3452914798206279E-2</v>
      </c>
      <c r="D74" s="2">
        <v>1.3452914798206279E-2</v>
      </c>
      <c r="E74" s="2">
        <v>0</v>
      </c>
      <c r="F74" s="2">
        <v>0</v>
      </c>
      <c r="G74" s="2">
        <v>4.4843049327354259E-3</v>
      </c>
      <c r="H74" s="2">
        <v>8.9686098654708519E-3</v>
      </c>
      <c r="I74" s="2">
        <v>1.3452914798206279E-2</v>
      </c>
      <c r="J74" s="2">
        <v>0</v>
      </c>
      <c r="K74" s="2">
        <v>4.4843049327354259E-3</v>
      </c>
      <c r="L74" s="2">
        <v>0</v>
      </c>
      <c r="M74" s="2">
        <v>0</v>
      </c>
      <c r="N74" s="2">
        <v>4.4843049327354259E-3</v>
      </c>
      <c r="O74" s="2">
        <v>3.1390134529147982E-2</v>
      </c>
    </row>
    <row r="75" spans="1:15" x14ac:dyDescent="0.3">
      <c r="A75" s="8">
        <v>21</v>
      </c>
      <c r="B75" s="2">
        <v>0</v>
      </c>
      <c r="C75" s="2">
        <v>0</v>
      </c>
      <c r="D75" s="2">
        <v>0</v>
      </c>
      <c r="E75" s="2">
        <v>0</v>
      </c>
      <c r="F75" s="2">
        <v>0</v>
      </c>
      <c r="G75" s="2">
        <v>0</v>
      </c>
      <c r="H75" s="2">
        <v>8.9686098654708519E-3</v>
      </c>
      <c r="I75" s="2">
        <v>8.9686098654708519E-3</v>
      </c>
      <c r="J75" s="2">
        <v>4.4843049327354259E-3</v>
      </c>
      <c r="K75" s="2">
        <v>0</v>
      </c>
      <c r="L75" s="2">
        <v>0</v>
      </c>
      <c r="M75" s="2">
        <v>0</v>
      </c>
      <c r="N75" s="2">
        <v>4.4843049327354259E-3</v>
      </c>
      <c r="O75" s="2">
        <v>1.3452914798206279E-2</v>
      </c>
    </row>
    <row r="76" spans="1:15" x14ac:dyDescent="0.3">
      <c r="A76" s="8">
        <v>20</v>
      </c>
      <c r="B76" s="2">
        <v>0</v>
      </c>
      <c r="C76" s="2">
        <v>0</v>
      </c>
      <c r="D76" s="2">
        <v>0</v>
      </c>
      <c r="E76" s="2">
        <v>0</v>
      </c>
      <c r="F76" s="2">
        <v>0</v>
      </c>
      <c r="G76" s="2">
        <v>4.4843049327354259E-3</v>
      </c>
      <c r="H76" s="2">
        <v>1.7937219730941704E-2</v>
      </c>
      <c r="I76" s="2">
        <v>2.2421524663677129E-2</v>
      </c>
      <c r="J76" s="2">
        <v>8.9686098654708519E-3</v>
      </c>
      <c r="K76" s="2">
        <v>4.4843049327354259E-3</v>
      </c>
      <c r="L76" s="2">
        <v>0</v>
      </c>
      <c r="M76" s="2">
        <v>0</v>
      </c>
      <c r="N76" s="2">
        <v>1.3452914798206279E-2</v>
      </c>
      <c r="O76" s="2">
        <v>3.5874439461883408E-2</v>
      </c>
    </row>
    <row r="77" spans="1:15" x14ac:dyDescent="0.3">
      <c r="A77" s="8">
        <v>19</v>
      </c>
      <c r="B77" s="2">
        <v>0</v>
      </c>
      <c r="C77" s="2">
        <v>0</v>
      </c>
      <c r="D77" s="2">
        <v>0</v>
      </c>
      <c r="E77" s="2">
        <v>0</v>
      </c>
      <c r="F77" s="2">
        <v>0</v>
      </c>
      <c r="G77" s="2">
        <v>0</v>
      </c>
      <c r="H77" s="2">
        <v>4.4843049327354259E-3</v>
      </c>
      <c r="I77" s="2">
        <v>4.4843049327354259E-3</v>
      </c>
      <c r="J77" s="2">
        <v>0</v>
      </c>
      <c r="K77" s="2">
        <v>0</v>
      </c>
      <c r="L77" s="2">
        <v>0</v>
      </c>
      <c r="M77" s="2">
        <v>0</v>
      </c>
      <c r="N77" s="2">
        <v>0</v>
      </c>
      <c r="O77" s="2">
        <v>4.4843049327354259E-3</v>
      </c>
    </row>
    <row r="78" spans="1:15" x14ac:dyDescent="0.3">
      <c r="A78" s="8">
        <v>18</v>
      </c>
      <c r="B78" s="2">
        <v>0</v>
      </c>
      <c r="C78" s="2">
        <v>0</v>
      </c>
      <c r="D78" s="2">
        <v>0</v>
      </c>
      <c r="E78" s="2">
        <v>0</v>
      </c>
      <c r="F78" s="2">
        <v>0</v>
      </c>
      <c r="G78" s="2">
        <v>8.9686098654708519E-3</v>
      </c>
      <c r="H78" s="2">
        <v>4.4843049327354259E-3</v>
      </c>
      <c r="I78" s="2">
        <v>1.3452914798206279E-2</v>
      </c>
      <c r="J78" s="2">
        <v>8.9686098654708519E-3</v>
      </c>
      <c r="K78" s="2">
        <v>8.9686098654708519E-3</v>
      </c>
      <c r="L78" s="2">
        <v>0</v>
      </c>
      <c r="M78" s="2">
        <v>0</v>
      </c>
      <c r="N78" s="2">
        <v>1.7937219730941704E-2</v>
      </c>
      <c r="O78" s="2">
        <v>3.1390134529147982E-2</v>
      </c>
    </row>
    <row r="79" spans="1:15" x14ac:dyDescent="0.3">
      <c r="A79" s="8">
        <v>17</v>
      </c>
      <c r="B79" s="2">
        <v>0</v>
      </c>
      <c r="C79" s="2">
        <v>0</v>
      </c>
      <c r="D79" s="2">
        <v>0</v>
      </c>
      <c r="E79" s="2">
        <v>0</v>
      </c>
      <c r="F79" s="2">
        <v>0</v>
      </c>
      <c r="G79" s="2">
        <v>0</v>
      </c>
      <c r="H79" s="2">
        <v>0</v>
      </c>
      <c r="I79" s="2">
        <v>0</v>
      </c>
      <c r="J79" s="2">
        <v>8.9686098654708519E-3</v>
      </c>
      <c r="K79" s="2">
        <v>8.9686098654708519E-3</v>
      </c>
      <c r="L79" s="2">
        <v>0</v>
      </c>
      <c r="M79" s="2">
        <v>0</v>
      </c>
      <c r="N79" s="2">
        <v>1.7937219730941704E-2</v>
      </c>
      <c r="O79" s="2">
        <v>1.7937219730941704E-2</v>
      </c>
    </row>
    <row r="80" spans="1:15" x14ac:dyDescent="0.3">
      <c r="A80" s="8">
        <v>16</v>
      </c>
      <c r="B80" s="2">
        <v>0</v>
      </c>
      <c r="C80" s="2">
        <v>0</v>
      </c>
      <c r="D80" s="2">
        <v>0</v>
      </c>
      <c r="E80" s="2">
        <v>0</v>
      </c>
      <c r="F80" s="2">
        <v>4.4843049327354259E-3</v>
      </c>
      <c r="G80" s="2">
        <v>0</v>
      </c>
      <c r="H80" s="2">
        <v>0</v>
      </c>
      <c r="I80" s="2">
        <v>4.4843049327354259E-3</v>
      </c>
      <c r="J80" s="2">
        <v>4.4843049327354259E-3</v>
      </c>
      <c r="K80" s="2">
        <v>8.9686098654708519E-3</v>
      </c>
      <c r="L80" s="2">
        <v>0</v>
      </c>
      <c r="M80" s="2">
        <v>0</v>
      </c>
      <c r="N80" s="2">
        <v>1.3452914798206279E-2</v>
      </c>
      <c r="O80" s="2">
        <v>1.7937219730941704E-2</v>
      </c>
    </row>
    <row r="81" spans="1:15" x14ac:dyDescent="0.3">
      <c r="A81" s="8">
        <v>15</v>
      </c>
      <c r="B81" s="2">
        <v>0</v>
      </c>
      <c r="C81" s="2">
        <v>0</v>
      </c>
      <c r="D81" s="2">
        <v>0</v>
      </c>
      <c r="E81" s="2">
        <v>0</v>
      </c>
      <c r="F81" s="2">
        <v>0</v>
      </c>
      <c r="G81" s="2">
        <v>0</v>
      </c>
      <c r="H81" s="2">
        <v>8.9686098654708519E-3</v>
      </c>
      <c r="I81" s="2">
        <v>8.9686098654708519E-3</v>
      </c>
      <c r="J81" s="2">
        <v>4.0358744394618833E-2</v>
      </c>
      <c r="K81" s="2">
        <v>4.4843049327354259E-3</v>
      </c>
      <c r="L81" s="2">
        <v>4.4843049327354259E-3</v>
      </c>
      <c r="M81" s="2">
        <v>1.7937219730941704E-2</v>
      </c>
      <c r="N81" s="2">
        <v>6.726457399103139E-2</v>
      </c>
      <c r="O81" s="2">
        <v>7.623318385650224E-2</v>
      </c>
    </row>
    <row r="82" spans="1:15" x14ac:dyDescent="0.3">
      <c r="A82" s="8">
        <v>14</v>
      </c>
      <c r="B82" s="2">
        <v>0</v>
      </c>
      <c r="C82" s="2">
        <v>0</v>
      </c>
      <c r="D82" s="2">
        <v>0</v>
      </c>
      <c r="E82" s="2">
        <v>0</v>
      </c>
      <c r="F82" s="2">
        <v>0</v>
      </c>
      <c r="G82" s="2">
        <v>0</v>
      </c>
      <c r="H82" s="2">
        <v>0</v>
      </c>
      <c r="I82" s="2">
        <v>0</v>
      </c>
      <c r="J82" s="2">
        <v>0</v>
      </c>
      <c r="K82" s="2">
        <v>3.1390134529147982E-2</v>
      </c>
      <c r="L82" s="2">
        <v>0</v>
      </c>
      <c r="M82" s="2">
        <v>0</v>
      </c>
      <c r="N82" s="2">
        <v>3.1390134529147982E-2</v>
      </c>
      <c r="O82" s="2">
        <v>3.1390134529147982E-2</v>
      </c>
    </row>
    <row r="83" spans="1:15" x14ac:dyDescent="0.3">
      <c r="A83" s="8">
        <v>12</v>
      </c>
      <c r="B83" s="2">
        <v>0</v>
      </c>
      <c r="C83" s="2">
        <v>0</v>
      </c>
      <c r="D83" s="2">
        <v>0</v>
      </c>
      <c r="E83" s="2">
        <v>0</v>
      </c>
      <c r="F83" s="2">
        <v>0</v>
      </c>
      <c r="G83" s="2">
        <v>0</v>
      </c>
      <c r="H83" s="2">
        <v>4.4843049327354259E-3</v>
      </c>
      <c r="I83" s="2">
        <v>4.4843049327354259E-3</v>
      </c>
      <c r="J83" s="2">
        <v>3.1390134529147982E-2</v>
      </c>
      <c r="K83" s="2">
        <v>0</v>
      </c>
      <c r="L83" s="2">
        <v>1.3452914798206279E-2</v>
      </c>
      <c r="M83" s="2">
        <v>8.9686098654708519E-3</v>
      </c>
      <c r="N83" s="2">
        <v>5.3811659192825115E-2</v>
      </c>
      <c r="O83" s="2">
        <v>5.829596412556054E-2</v>
      </c>
    </row>
    <row r="84" spans="1:15" x14ac:dyDescent="0.3">
      <c r="A84" s="8">
        <v>11</v>
      </c>
      <c r="B84" s="2">
        <v>0</v>
      </c>
      <c r="C84" s="2">
        <v>0</v>
      </c>
      <c r="D84" s="2">
        <v>0</v>
      </c>
      <c r="E84" s="2">
        <v>0</v>
      </c>
      <c r="F84" s="2">
        <v>0</v>
      </c>
      <c r="G84" s="2">
        <v>0</v>
      </c>
      <c r="H84" s="2">
        <v>0</v>
      </c>
      <c r="I84" s="2">
        <v>0</v>
      </c>
      <c r="J84" s="2">
        <v>4.4843049327354259E-3</v>
      </c>
      <c r="K84" s="2">
        <v>4.9327354260089683E-2</v>
      </c>
      <c r="L84" s="2">
        <v>0</v>
      </c>
      <c r="M84" s="2">
        <v>0</v>
      </c>
      <c r="N84" s="2">
        <v>5.3811659192825115E-2</v>
      </c>
      <c r="O84" s="2">
        <v>5.3811659192825115E-2</v>
      </c>
    </row>
    <row r="85" spans="1:15" x14ac:dyDescent="0.3">
      <c r="A85" s="8">
        <v>10</v>
      </c>
      <c r="B85" s="2">
        <v>0</v>
      </c>
      <c r="C85" s="2">
        <v>0</v>
      </c>
      <c r="D85" s="2">
        <v>0</v>
      </c>
      <c r="E85" s="2">
        <v>0</v>
      </c>
      <c r="F85" s="2">
        <v>0</v>
      </c>
      <c r="G85" s="2">
        <v>0</v>
      </c>
      <c r="H85" s="2">
        <v>0</v>
      </c>
      <c r="I85" s="2">
        <v>0</v>
      </c>
      <c r="J85" s="2">
        <v>0</v>
      </c>
      <c r="K85" s="2">
        <v>4.4843049327354259E-3</v>
      </c>
      <c r="L85" s="2">
        <v>0</v>
      </c>
      <c r="M85" s="2">
        <v>0</v>
      </c>
      <c r="N85" s="2">
        <v>4.4843049327354259E-3</v>
      </c>
      <c r="O85" s="2">
        <v>4.4843049327354259E-3</v>
      </c>
    </row>
    <row r="86" spans="1:15" x14ac:dyDescent="0.3">
      <c r="A86" s="8">
        <v>9</v>
      </c>
      <c r="B86" s="2">
        <v>0</v>
      </c>
      <c r="C86" s="2">
        <v>0</v>
      </c>
      <c r="D86" s="2">
        <v>0</v>
      </c>
      <c r="E86" s="2">
        <v>0</v>
      </c>
      <c r="F86" s="2">
        <v>0</v>
      </c>
      <c r="G86" s="2">
        <v>0</v>
      </c>
      <c r="H86" s="2">
        <v>0</v>
      </c>
      <c r="I86" s="2">
        <v>0</v>
      </c>
      <c r="J86" s="2">
        <v>3.5874439461883408E-2</v>
      </c>
      <c r="K86" s="2">
        <v>0</v>
      </c>
      <c r="L86" s="2">
        <v>8.9686098654708519E-3</v>
      </c>
      <c r="M86" s="2">
        <v>1.3452914798206279E-2</v>
      </c>
      <c r="N86" s="2">
        <v>5.829596412556054E-2</v>
      </c>
      <c r="O86" s="2">
        <v>5.829596412556054E-2</v>
      </c>
    </row>
    <row r="87" spans="1:15" x14ac:dyDescent="0.3">
      <c r="A87" s="8">
        <v>8</v>
      </c>
      <c r="B87" s="2">
        <v>0</v>
      </c>
      <c r="C87" s="2">
        <v>0</v>
      </c>
      <c r="D87" s="2">
        <v>0</v>
      </c>
      <c r="E87" s="2">
        <v>0</v>
      </c>
      <c r="F87" s="2">
        <v>0</v>
      </c>
      <c r="G87" s="2">
        <v>0</v>
      </c>
      <c r="H87" s="2">
        <v>0</v>
      </c>
      <c r="I87" s="2">
        <v>0</v>
      </c>
      <c r="J87" s="2">
        <v>0</v>
      </c>
      <c r="K87" s="2">
        <v>1.3452914798206279E-2</v>
      </c>
      <c r="L87" s="2">
        <v>0</v>
      </c>
      <c r="M87" s="2">
        <v>4.4843049327354259E-3</v>
      </c>
      <c r="N87" s="2">
        <v>1.7937219730941704E-2</v>
      </c>
      <c r="O87" s="2">
        <v>1.7937219730941704E-2</v>
      </c>
    </row>
    <row r="88" spans="1:15" x14ac:dyDescent="0.3">
      <c r="A88" s="8">
        <v>6</v>
      </c>
      <c r="B88" s="2">
        <v>0</v>
      </c>
      <c r="C88" s="2">
        <v>0</v>
      </c>
      <c r="D88" s="2">
        <v>0</v>
      </c>
      <c r="E88" s="2">
        <v>0</v>
      </c>
      <c r="F88" s="2">
        <v>0</v>
      </c>
      <c r="G88" s="2">
        <v>0</v>
      </c>
      <c r="H88" s="2">
        <v>0</v>
      </c>
      <c r="I88" s="2">
        <v>0</v>
      </c>
      <c r="J88" s="2">
        <v>0</v>
      </c>
      <c r="K88" s="2">
        <v>0</v>
      </c>
      <c r="L88" s="2">
        <v>8.9686098654708519E-3</v>
      </c>
      <c r="M88" s="2">
        <v>1.3452914798206279E-2</v>
      </c>
      <c r="N88" s="2">
        <v>2.2421524663677129E-2</v>
      </c>
      <c r="O88" s="2">
        <v>2.2421524663677129E-2</v>
      </c>
    </row>
    <row r="89" spans="1:15" x14ac:dyDescent="0.3">
      <c r="A89" s="3" t="s">
        <v>17</v>
      </c>
      <c r="B89" s="2">
        <v>4.4843049327354258E-2</v>
      </c>
      <c r="C89" s="2">
        <v>0.17488789237668162</v>
      </c>
      <c r="D89" s="2">
        <v>0.21973094170403587</v>
      </c>
      <c r="E89" s="2">
        <v>0.1210762331838565</v>
      </c>
      <c r="F89" s="2">
        <v>9.8654708520179366E-2</v>
      </c>
      <c r="G89" s="2">
        <v>6.726457399103139E-2</v>
      </c>
      <c r="H89" s="2">
        <v>0.11210762331838565</v>
      </c>
      <c r="I89" s="2">
        <v>0.3991031390134529</v>
      </c>
      <c r="J89" s="2">
        <v>0.14798206278026907</v>
      </c>
      <c r="K89" s="2">
        <v>0.13901345291479822</v>
      </c>
      <c r="L89" s="2">
        <v>3.5874439461883408E-2</v>
      </c>
      <c r="M89" s="2">
        <v>5.829596412556054E-2</v>
      </c>
      <c r="N89" s="2">
        <v>0.3811659192825112</v>
      </c>
      <c r="O89" s="2">
        <v>1</v>
      </c>
    </row>
  </sheetData>
  <conditionalFormatting pivot="1">
    <cfRule type="colorScale" priority="18">
      <colorScale>
        <cfvo type="min"/>
        <cfvo type="max"/>
        <color rgb="FFFCFCFF"/>
        <color rgb="FFF8696B"/>
      </colorScale>
    </cfRule>
  </conditionalFormatting>
  <conditionalFormatting pivot="1">
    <cfRule type="colorScale" priority="17">
      <colorScale>
        <cfvo type="min"/>
        <cfvo type="max"/>
        <color rgb="FFFCFCFF"/>
        <color rgb="FF63BE7B"/>
      </colorScale>
    </cfRule>
  </conditionalFormatting>
  <conditionalFormatting pivot="1">
    <cfRule type="colorScale" priority="16">
      <colorScale>
        <cfvo type="min"/>
        <cfvo type="max"/>
        <color rgb="FFFCFCFF"/>
        <color rgb="FFF8696B"/>
      </colorScale>
    </cfRule>
  </conditionalFormatting>
  <conditionalFormatting pivot="1">
    <cfRule type="colorScale" priority="15">
      <colorScale>
        <cfvo type="min"/>
        <cfvo type="max"/>
        <color rgb="FFFCFCFF"/>
        <color rgb="FF63BE7B"/>
      </colorScale>
    </cfRule>
  </conditionalFormatting>
  <conditionalFormatting pivot="1">
    <cfRule type="colorScale" priority="14">
      <colorScale>
        <cfvo type="min"/>
        <cfvo type="max"/>
        <color rgb="FFFCFCFF"/>
        <color rgb="FFF8696B"/>
      </colorScale>
    </cfRule>
  </conditionalFormatting>
  <conditionalFormatting pivot="1">
    <cfRule type="colorScale" priority="13">
      <colorScale>
        <cfvo type="min"/>
        <cfvo type="max"/>
        <color rgb="FFFCFCFF"/>
        <color rgb="FF63BE7B"/>
      </colorScale>
    </cfRule>
  </conditionalFormatting>
  <conditionalFormatting pivot="1">
    <cfRule type="colorScale" priority="12">
      <colorScale>
        <cfvo type="min"/>
        <cfvo type="max"/>
        <color rgb="FFFCFCFF"/>
        <color rgb="FFF8696B"/>
      </colorScale>
    </cfRule>
  </conditionalFormatting>
  <conditionalFormatting pivot="1">
    <cfRule type="colorScale" priority="11">
      <colorScale>
        <cfvo type="min"/>
        <cfvo type="max"/>
        <color rgb="FFFCFCFF"/>
        <color rgb="FF63BE7B"/>
      </colorScale>
    </cfRule>
  </conditionalFormatting>
  <conditionalFormatting pivot="1">
    <cfRule type="colorScale" priority="10">
      <colorScale>
        <cfvo type="min"/>
        <cfvo type="max"/>
        <color rgb="FFFCFCFF"/>
        <color rgb="FFF8696B"/>
      </colorScale>
    </cfRule>
  </conditionalFormatting>
  <conditionalFormatting pivot="1">
    <cfRule type="colorScale" priority="9">
      <colorScale>
        <cfvo type="min"/>
        <cfvo type="max"/>
        <color rgb="FFFCFCFF"/>
        <color rgb="FF63BE7B"/>
      </colorScale>
    </cfRule>
  </conditionalFormatting>
  <conditionalFormatting pivot="1">
    <cfRule type="colorScale" priority="7">
      <colorScale>
        <cfvo type="min"/>
        <cfvo type="max"/>
        <color rgb="FFFCFCFF"/>
        <color rgb="FFF8696B"/>
      </colorScale>
    </cfRule>
  </conditionalFormatting>
  <conditionalFormatting pivot="1">
    <cfRule type="colorScale" priority="6">
      <colorScale>
        <cfvo type="min"/>
        <cfvo type="max"/>
        <color rgb="FFFCFCFF"/>
        <color rgb="FF63BE7B"/>
      </colorScale>
    </cfRule>
  </conditionalFormatting>
  <conditionalFormatting pivot="1">
    <cfRule type="colorScale" priority="5">
      <colorScale>
        <cfvo type="min"/>
        <cfvo type="max"/>
        <color rgb="FFFCFCFF"/>
        <color rgb="FF63BE7B"/>
      </colorScale>
    </cfRule>
  </conditionalFormatting>
  <conditionalFormatting pivot="1">
    <cfRule type="colorScale" priority="4">
      <colorScale>
        <cfvo type="min"/>
        <cfvo type="max"/>
        <color rgb="FFFCFCFF"/>
        <color rgb="FF63BE7B"/>
      </colorScale>
    </cfRule>
  </conditionalFormatting>
  <conditionalFormatting pivot="1" sqref="B10:C15 E10:H15 J10:M15">
    <cfRule type="colorScale" priority="3">
      <colorScale>
        <cfvo type="min"/>
        <cfvo type="max"/>
        <color rgb="FFFCFCFF"/>
        <color rgb="FFF8696B"/>
      </colorScale>
    </cfRule>
  </conditionalFormatting>
  <conditionalFormatting pivot="1" sqref="B17:C21 E17:H21 J17:M21">
    <cfRule type="colorScale" priority="2">
      <colorScale>
        <cfvo type="min"/>
        <cfvo type="max"/>
        <color rgb="FFFCFCFF"/>
        <color rgb="FF63BE7B"/>
      </colorScale>
    </cfRule>
  </conditionalFormatting>
  <conditionalFormatting pivot="1" sqref="B23:C44 E23:H44 J23:M44">
    <cfRule type="colorScale" priority="1">
      <colorScale>
        <cfvo type="min"/>
        <cfvo type="max"/>
        <color rgb="FFFCFCFF"/>
        <color rgb="FF63BE7B"/>
      </colorScale>
    </cfRule>
  </conditionalFormatting>
  <pageMargins left="0.7" right="0.7" top="0.75" bottom="0.75" header="0.3" footer="0.3"/>
  <pageSetup scale="99" orientation="portrait" r:id="rId3"/>
  <headerFooter>
    <oddHeader>&amp;L&amp;G&amp;C&amp;"-,Bold"&amp;A</oddHeader>
    <oddFooter>&amp;LChoi, Andrew&amp;CPage &amp;P of &amp;N&amp;R&amp;D</oddFooter>
  </headerFooter>
  <drawing r:id="rId4"/>
  <legacyDrawing r:id="rId5"/>
  <legacyDrawingHF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sheetPr>
  <dimension ref="A12:G242"/>
  <sheetViews>
    <sheetView zoomScale="160" zoomScaleNormal="160" workbookViewId="0">
      <selection activeCell="I11" sqref="I11"/>
    </sheetView>
  </sheetViews>
  <sheetFormatPr defaultRowHeight="14.4" x14ac:dyDescent="0.3"/>
  <cols>
    <col min="1" max="1" width="16.6640625" bestFit="1" customWidth="1"/>
    <col min="2" max="2" width="11.6640625" bestFit="1" customWidth="1"/>
    <col min="3" max="3" width="6.44140625" bestFit="1" customWidth="1"/>
    <col min="4" max="4" width="6.5546875" bestFit="1" customWidth="1"/>
    <col min="5" max="5" width="10" customWidth="1"/>
    <col min="6" max="6" width="4.5546875" bestFit="1" customWidth="1"/>
    <col min="7" max="7" width="5.88671875" bestFit="1" customWidth="1"/>
    <col min="8" max="8" width="7.5546875" customWidth="1"/>
    <col min="9" max="9" width="16" bestFit="1" customWidth="1"/>
    <col min="10" max="10" width="6.88671875" bestFit="1" customWidth="1"/>
    <col min="11" max="11" width="7.109375" bestFit="1" customWidth="1"/>
    <col min="12" max="15" width="16" bestFit="1" customWidth="1"/>
    <col min="16" max="16" width="11.44140625" bestFit="1" customWidth="1"/>
    <col min="17" max="17" width="15" bestFit="1" customWidth="1"/>
    <col min="18" max="18" width="9.33203125" bestFit="1" customWidth="1"/>
    <col min="19" max="19" width="12.44140625" bestFit="1" customWidth="1"/>
  </cols>
  <sheetData>
    <row r="12" spans="1:7" x14ac:dyDescent="0.3">
      <c r="A12" s="4" t="s">
        <v>105</v>
      </c>
      <c r="B12" t="s">
        <v>106</v>
      </c>
    </row>
    <row r="13" spans="1:7" x14ac:dyDescent="0.3">
      <c r="A13" s="4" t="s">
        <v>2</v>
      </c>
      <c r="B13" t="s">
        <v>13</v>
      </c>
    </row>
    <row r="15" spans="1:7" x14ac:dyDescent="0.3">
      <c r="A15" s="4" t="s">
        <v>55</v>
      </c>
      <c r="B15" s="4" t="s">
        <v>21</v>
      </c>
      <c r="C15" s="4" t="s">
        <v>10</v>
      </c>
      <c r="D15" t="s">
        <v>48</v>
      </c>
      <c r="E15" t="s">
        <v>35</v>
      </c>
      <c r="F15" t="s">
        <v>20</v>
      </c>
      <c r="G15" t="s">
        <v>69</v>
      </c>
    </row>
    <row r="16" spans="1:7" x14ac:dyDescent="0.3">
      <c r="A16" t="s">
        <v>53</v>
      </c>
      <c r="B16" t="s">
        <v>24</v>
      </c>
      <c r="C16">
        <v>2001</v>
      </c>
      <c r="D16" s="18">
        <v>5</v>
      </c>
      <c r="E16" s="18">
        <v>5</v>
      </c>
      <c r="F16" s="18">
        <v>16</v>
      </c>
      <c r="G16" s="18">
        <v>41</v>
      </c>
    </row>
    <row r="17" spans="2:7" x14ac:dyDescent="0.3">
      <c r="C17">
        <v>2003</v>
      </c>
      <c r="D17" s="18">
        <v>5</v>
      </c>
      <c r="E17" s="18">
        <v>5</v>
      </c>
      <c r="F17" s="18">
        <v>16</v>
      </c>
      <c r="G17" s="18">
        <v>41</v>
      </c>
    </row>
    <row r="18" spans="2:7" x14ac:dyDescent="0.3">
      <c r="C18">
        <v>2009</v>
      </c>
      <c r="D18" s="18">
        <v>5</v>
      </c>
      <c r="E18" s="18">
        <v>4</v>
      </c>
      <c r="F18" s="18">
        <v>16</v>
      </c>
      <c r="G18" s="18">
        <v>39</v>
      </c>
    </row>
    <row r="19" spans="2:7" x14ac:dyDescent="0.3">
      <c r="C19">
        <v>2011</v>
      </c>
      <c r="D19" s="18">
        <v>4</v>
      </c>
      <c r="E19" s="18">
        <v>5</v>
      </c>
      <c r="F19" s="18">
        <v>16</v>
      </c>
      <c r="G19" s="18">
        <v>38</v>
      </c>
    </row>
    <row r="20" spans="2:7" x14ac:dyDescent="0.3">
      <c r="C20">
        <v>2005</v>
      </c>
      <c r="D20" s="18">
        <v>5</v>
      </c>
      <c r="E20" s="18">
        <v>3</v>
      </c>
      <c r="F20" s="18">
        <v>16</v>
      </c>
      <c r="G20" s="18">
        <v>37</v>
      </c>
    </row>
    <row r="21" spans="2:7" x14ac:dyDescent="0.3">
      <c r="C21">
        <v>2002</v>
      </c>
      <c r="D21" s="18">
        <v>5</v>
      </c>
      <c r="E21" s="18">
        <v>2</v>
      </c>
      <c r="F21" s="18">
        <v>16</v>
      </c>
      <c r="G21" s="18">
        <v>35</v>
      </c>
    </row>
    <row r="22" spans="2:7" x14ac:dyDescent="0.3">
      <c r="C22">
        <v>2007</v>
      </c>
      <c r="D22" s="18">
        <v>4</v>
      </c>
      <c r="E22" s="18">
        <v>3</v>
      </c>
      <c r="F22" s="18">
        <v>16</v>
      </c>
      <c r="G22" s="18">
        <v>34</v>
      </c>
    </row>
    <row r="23" spans="2:7" x14ac:dyDescent="0.3">
      <c r="C23">
        <v>2010</v>
      </c>
      <c r="D23" s="18">
        <v>5</v>
      </c>
      <c r="E23" s="18">
        <v>1</v>
      </c>
      <c r="F23" s="18">
        <v>16</v>
      </c>
      <c r="G23" s="18">
        <v>33</v>
      </c>
    </row>
    <row r="24" spans="2:7" x14ac:dyDescent="0.3">
      <c r="C24">
        <v>2008</v>
      </c>
      <c r="D24" s="18">
        <v>3</v>
      </c>
      <c r="E24" s="18">
        <v>4</v>
      </c>
      <c r="F24" s="18">
        <v>16</v>
      </c>
      <c r="G24" s="18">
        <v>33</v>
      </c>
    </row>
    <row r="25" spans="2:7" x14ac:dyDescent="0.3">
      <c r="C25">
        <v>2004</v>
      </c>
      <c r="D25" s="18">
        <v>5</v>
      </c>
      <c r="E25" s="18">
        <v>1</v>
      </c>
      <c r="F25" s="18">
        <v>16</v>
      </c>
      <c r="G25" s="18">
        <v>33</v>
      </c>
    </row>
    <row r="26" spans="2:7" x14ac:dyDescent="0.3">
      <c r="B26" t="s">
        <v>25</v>
      </c>
      <c r="C26">
        <v>2208</v>
      </c>
      <c r="D26" s="18">
        <v>5</v>
      </c>
      <c r="E26" s="18">
        <v>5</v>
      </c>
      <c r="F26" s="18">
        <v>14</v>
      </c>
      <c r="G26" s="18">
        <v>39</v>
      </c>
    </row>
    <row r="27" spans="2:7" x14ac:dyDescent="0.3">
      <c r="C27">
        <v>2201</v>
      </c>
      <c r="D27" s="18">
        <v>5</v>
      </c>
      <c r="E27" s="18">
        <v>5</v>
      </c>
      <c r="F27" s="18">
        <v>14</v>
      </c>
      <c r="G27" s="18">
        <v>39</v>
      </c>
    </row>
    <row r="28" spans="2:7" x14ac:dyDescent="0.3">
      <c r="C28">
        <v>2210</v>
      </c>
      <c r="D28" s="18">
        <v>5</v>
      </c>
      <c r="E28" s="18">
        <v>5</v>
      </c>
      <c r="F28" s="18">
        <v>14</v>
      </c>
      <c r="G28" s="18">
        <v>39</v>
      </c>
    </row>
    <row r="29" spans="2:7" x14ac:dyDescent="0.3">
      <c r="C29">
        <v>2205</v>
      </c>
      <c r="D29" s="18">
        <v>5</v>
      </c>
      <c r="E29" s="18">
        <v>5</v>
      </c>
      <c r="F29" s="18">
        <v>14</v>
      </c>
      <c r="G29" s="18">
        <v>39</v>
      </c>
    </row>
    <row r="30" spans="2:7" x14ac:dyDescent="0.3">
      <c r="C30">
        <v>2206</v>
      </c>
      <c r="D30" s="18">
        <v>5</v>
      </c>
      <c r="E30" s="18">
        <v>5</v>
      </c>
      <c r="F30" s="18">
        <v>14</v>
      </c>
      <c r="G30" s="18">
        <v>39</v>
      </c>
    </row>
    <row r="31" spans="2:7" x14ac:dyDescent="0.3">
      <c r="C31">
        <v>2211</v>
      </c>
      <c r="D31" s="18">
        <v>5</v>
      </c>
      <c r="E31" s="18">
        <v>5</v>
      </c>
      <c r="F31" s="18">
        <v>14</v>
      </c>
      <c r="G31" s="18">
        <v>39</v>
      </c>
    </row>
    <row r="32" spans="2:7" x14ac:dyDescent="0.3">
      <c r="C32">
        <v>2204</v>
      </c>
      <c r="D32" s="18">
        <v>5</v>
      </c>
      <c r="E32" s="18">
        <v>4</v>
      </c>
      <c r="F32" s="18">
        <v>14</v>
      </c>
      <c r="G32" s="18">
        <v>37</v>
      </c>
    </row>
    <row r="33" spans="3:7" x14ac:dyDescent="0.3">
      <c r="C33">
        <v>2228</v>
      </c>
      <c r="D33" s="18">
        <v>5</v>
      </c>
      <c r="E33" s="18">
        <v>4</v>
      </c>
      <c r="F33" s="18">
        <v>14</v>
      </c>
      <c r="G33" s="18">
        <v>37</v>
      </c>
    </row>
    <row r="34" spans="3:7" x14ac:dyDescent="0.3">
      <c r="C34">
        <v>2222</v>
      </c>
      <c r="D34" s="18">
        <v>5</v>
      </c>
      <c r="E34" s="18">
        <v>4</v>
      </c>
      <c r="F34" s="18">
        <v>14</v>
      </c>
      <c r="G34" s="18">
        <v>37</v>
      </c>
    </row>
    <row r="35" spans="3:7" x14ac:dyDescent="0.3">
      <c r="C35">
        <v>2234</v>
      </c>
      <c r="D35" s="18">
        <v>4</v>
      </c>
      <c r="E35" s="18">
        <v>5</v>
      </c>
      <c r="F35" s="18">
        <v>14</v>
      </c>
      <c r="G35" s="18">
        <v>36</v>
      </c>
    </row>
    <row r="36" spans="3:7" x14ac:dyDescent="0.3">
      <c r="C36">
        <v>2231</v>
      </c>
      <c r="D36" s="18">
        <v>4</v>
      </c>
      <c r="E36" s="18">
        <v>4</v>
      </c>
      <c r="F36" s="18">
        <v>14</v>
      </c>
      <c r="G36" s="18">
        <v>34</v>
      </c>
    </row>
    <row r="37" spans="3:7" x14ac:dyDescent="0.3">
      <c r="C37">
        <v>2226</v>
      </c>
      <c r="D37" s="18">
        <v>4</v>
      </c>
      <c r="E37" s="18">
        <v>4</v>
      </c>
      <c r="F37" s="18">
        <v>14</v>
      </c>
      <c r="G37" s="18">
        <v>34</v>
      </c>
    </row>
    <row r="38" spans="3:7" x14ac:dyDescent="0.3">
      <c r="C38">
        <v>2224</v>
      </c>
      <c r="D38" s="18">
        <v>5</v>
      </c>
      <c r="E38" s="18">
        <v>2</v>
      </c>
      <c r="F38" s="18">
        <v>14</v>
      </c>
      <c r="G38" s="18">
        <v>33</v>
      </c>
    </row>
    <row r="39" spans="3:7" x14ac:dyDescent="0.3">
      <c r="C39">
        <v>2213</v>
      </c>
      <c r="D39" s="18">
        <v>3</v>
      </c>
      <c r="E39" s="18">
        <v>5</v>
      </c>
      <c r="F39" s="18">
        <v>14</v>
      </c>
      <c r="G39" s="18">
        <v>33</v>
      </c>
    </row>
    <row r="40" spans="3:7" x14ac:dyDescent="0.3">
      <c r="C40">
        <v>2215</v>
      </c>
      <c r="D40" s="18">
        <v>5</v>
      </c>
      <c r="E40" s="18">
        <v>2</v>
      </c>
      <c r="F40" s="18">
        <v>14</v>
      </c>
      <c r="G40" s="18">
        <v>33</v>
      </c>
    </row>
    <row r="41" spans="3:7" x14ac:dyDescent="0.3">
      <c r="C41">
        <v>2237</v>
      </c>
      <c r="D41" s="18">
        <v>5</v>
      </c>
      <c r="E41" s="18">
        <v>1</v>
      </c>
      <c r="F41" s="18">
        <v>14</v>
      </c>
      <c r="G41" s="18">
        <v>31</v>
      </c>
    </row>
    <row r="42" spans="3:7" x14ac:dyDescent="0.3">
      <c r="C42">
        <v>2227</v>
      </c>
      <c r="D42" s="18">
        <v>5</v>
      </c>
      <c r="E42" s="18">
        <v>1</v>
      </c>
      <c r="F42" s="18">
        <v>14</v>
      </c>
      <c r="G42" s="18">
        <v>31</v>
      </c>
    </row>
    <row r="43" spans="3:7" x14ac:dyDescent="0.3">
      <c r="C43">
        <v>2209</v>
      </c>
      <c r="D43" s="18">
        <v>5</v>
      </c>
      <c r="E43" s="18">
        <v>1</v>
      </c>
      <c r="F43" s="18">
        <v>14</v>
      </c>
      <c r="G43" s="18">
        <v>31</v>
      </c>
    </row>
    <row r="44" spans="3:7" x14ac:dyDescent="0.3">
      <c r="C44">
        <v>2230</v>
      </c>
      <c r="D44" s="18">
        <v>3</v>
      </c>
      <c r="E44" s="18">
        <v>4</v>
      </c>
      <c r="F44" s="18">
        <v>14</v>
      </c>
      <c r="G44" s="18">
        <v>31</v>
      </c>
    </row>
    <row r="45" spans="3:7" x14ac:dyDescent="0.3">
      <c r="C45">
        <v>2236</v>
      </c>
      <c r="D45" s="18">
        <v>4</v>
      </c>
      <c r="E45" s="18">
        <v>2</v>
      </c>
      <c r="F45" s="18">
        <v>14</v>
      </c>
      <c r="G45" s="18">
        <v>30</v>
      </c>
    </row>
    <row r="46" spans="3:7" x14ac:dyDescent="0.3">
      <c r="C46">
        <v>2212</v>
      </c>
      <c r="D46" s="18">
        <v>4</v>
      </c>
      <c r="E46" s="18">
        <v>2</v>
      </c>
      <c r="F46" s="18">
        <v>14</v>
      </c>
      <c r="G46" s="18">
        <v>30</v>
      </c>
    </row>
    <row r="47" spans="3:7" x14ac:dyDescent="0.3">
      <c r="C47">
        <v>2220</v>
      </c>
      <c r="D47" s="18">
        <v>4</v>
      </c>
      <c r="E47" s="18">
        <v>2</v>
      </c>
      <c r="F47" s="18">
        <v>14</v>
      </c>
      <c r="G47" s="18">
        <v>30</v>
      </c>
    </row>
    <row r="48" spans="3:7" x14ac:dyDescent="0.3">
      <c r="C48">
        <v>2207</v>
      </c>
      <c r="D48" s="18">
        <v>3</v>
      </c>
      <c r="E48" s="18">
        <v>3</v>
      </c>
      <c r="F48" s="18">
        <v>14</v>
      </c>
      <c r="G48" s="18">
        <v>29</v>
      </c>
    </row>
    <row r="49" spans="3:7" x14ac:dyDescent="0.3">
      <c r="C49">
        <v>2216</v>
      </c>
      <c r="D49" s="18">
        <v>3</v>
      </c>
      <c r="E49" s="18">
        <v>3</v>
      </c>
      <c r="F49" s="18">
        <v>14</v>
      </c>
      <c r="G49" s="18">
        <v>29</v>
      </c>
    </row>
    <row r="50" spans="3:7" x14ac:dyDescent="0.3">
      <c r="C50">
        <v>2221</v>
      </c>
      <c r="D50" s="18">
        <v>4</v>
      </c>
      <c r="E50" s="18">
        <v>1</v>
      </c>
      <c r="F50" s="18">
        <v>14</v>
      </c>
      <c r="G50" s="18">
        <v>28</v>
      </c>
    </row>
    <row r="51" spans="3:7" x14ac:dyDescent="0.3">
      <c r="C51">
        <v>2232</v>
      </c>
      <c r="D51" s="18">
        <v>4</v>
      </c>
      <c r="E51" s="18">
        <v>1</v>
      </c>
      <c r="F51" s="18">
        <v>14</v>
      </c>
      <c r="G51" s="18">
        <v>28</v>
      </c>
    </row>
    <row r="52" spans="3:7" x14ac:dyDescent="0.3">
      <c r="C52">
        <v>2203</v>
      </c>
      <c r="D52" s="18">
        <v>4</v>
      </c>
      <c r="E52" s="18">
        <v>1</v>
      </c>
      <c r="F52" s="18">
        <v>14</v>
      </c>
      <c r="G52" s="18">
        <v>28</v>
      </c>
    </row>
    <row r="53" spans="3:7" x14ac:dyDescent="0.3">
      <c r="C53">
        <v>2217</v>
      </c>
      <c r="D53" s="18">
        <v>4</v>
      </c>
      <c r="E53" s="18">
        <v>1</v>
      </c>
      <c r="F53" s="18">
        <v>14</v>
      </c>
      <c r="G53" s="18">
        <v>28</v>
      </c>
    </row>
    <row r="54" spans="3:7" x14ac:dyDescent="0.3">
      <c r="C54">
        <v>2239</v>
      </c>
      <c r="D54" s="18">
        <v>3</v>
      </c>
      <c r="E54" s="18">
        <v>2</v>
      </c>
      <c r="F54" s="18">
        <v>14</v>
      </c>
      <c r="G54" s="18">
        <v>27</v>
      </c>
    </row>
    <row r="55" spans="3:7" x14ac:dyDescent="0.3">
      <c r="C55">
        <v>2233</v>
      </c>
      <c r="D55" s="18">
        <v>3</v>
      </c>
      <c r="E55" s="18">
        <v>2</v>
      </c>
      <c r="F55" s="18">
        <v>14</v>
      </c>
      <c r="G55" s="18">
        <v>27</v>
      </c>
    </row>
    <row r="56" spans="3:7" x14ac:dyDescent="0.3">
      <c r="C56">
        <v>2229</v>
      </c>
      <c r="D56" s="18">
        <v>1</v>
      </c>
      <c r="E56" s="18">
        <v>5</v>
      </c>
      <c r="F56" s="18">
        <v>14</v>
      </c>
      <c r="G56" s="18">
        <v>27</v>
      </c>
    </row>
    <row r="57" spans="3:7" x14ac:dyDescent="0.3">
      <c r="C57">
        <v>2214</v>
      </c>
      <c r="D57" s="18">
        <v>3</v>
      </c>
      <c r="E57" s="18">
        <v>1</v>
      </c>
      <c r="F57" s="18">
        <v>14</v>
      </c>
      <c r="G57" s="18">
        <v>25</v>
      </c>
    </row>
    <row r="58" spans="3:7" x14ac:dyDescent="0.3">
      <c r="C58">
        <v>2238</v>
      </c>
      <c r="D58" s="18">
        <v>3</v>
      </c>
      <c r="E58" s="18">
        <v>1</v>
      </c>
      <c r="F58" s="18">
        <v>14</v>
      </c>
      <c r="G58" s="18">
        <v>25</v>
      </c>
    </row>
    <row r="59" spans="3:7" x14ac:dyDescent="0.3">
      <c r="C59">
        <v>2218</v>
      </c>
      <c r="D59" s="18">
        <v>3</v>
      </c>
      <c r="E59" s="18">
        <v>1</v>
      </c>
      <c r="F59" s="18">
        <v>14</v>
      </c>
      <c r="G59" s="18">
        <v>25</v>
      </c>
    </row>
    <row r="60" spans="3:7" x14ac:dyDescent="0.3">
      <c r="C60">
        <v>2223</v>
      </c>
      <c r="D60" s="18">
        <v>2</v>
      </c>
      <c r="E60" s="18">
        <v>2</v>
      </c>
      <c r="F60" s="18">
        <v>14</v>
      </c>
      <c r="G60" s="18">
        <v>24</v>
      </c>
    </row>
    <row r="61" spans="3:7" x14ac:dyDescent="0.3">
      <c r="C61">
        <v>2219</v>
      </c>
      <c r="D61" s="18">
        <v>1</v>
      </c>
      <c r="E61" s="18">
        <v>3</v>
      </c>
      <c r="F61" s="18">
        <v>14</v>
      </c>
      <c r="G61" s="18">
        <v>23</v>
      </c>
    </row>
    <row r="62" spans="3:7" x14ac:dyDescent="0.3">
      <c r="C62">
        <v>2202</v>
      </c>
      <c r="D62" s="18">
        <v>2</v>
      </c>
      <c r="E62" s="18">
        <v>1</v>
      </c>
      <c r="F62" s="18">
        <v>14</v>
      </c>
      <c r="G62" s="18">
        <v>22</v>
      </c>
    </row>
    <row r="63" spans="3:7" x14ac:dyDescent="0.3">
      <c r="C63">
        <v>2225</v>
      </c>
      <c r="D63" s="18">
        <v>2</v>
      </c>
      <c r="E63" s="18">
        <v>1</v>
      </c>
      <c r="F63" s="18">
        <v>14</v>
      </c>
      <c r="G63" s="18">
        <v>22</v>
      </c>
    </row>
    <row r="64" spans="3:7" x14ac:dyDescent="0.3">
      <c r="C64">
        <v>2235</v>
      </c>
      <c r="D64" s="18">
        <v>2</v>
      </c>
      <c r="E64" s="18">
        <v>1</v>
      </c>
      <c r="F64" s="18">
        <v>14</v>
      </c>
      <c r="G64" s="18">
        <v>22</v>
      </c>
    </row>
    <row r="65" spans="1:7" x14ac:dyDescent="0.3">
      <c r="A65" t="s">
        <v>60</v>
      </c>
      <c r="D65" s="18">
        <v>3.9387755102040818</v>
      </c>
      <c r="E65" s="18">
        <v>2.8571428571428572</v>
      </c>
      <c r="F65" s="18">
        <v>14.408163265306122</v>
      </c>
      <c r="G65" s="18">
        <v>31.938775510204081</v>
      </c>
    </row>
    <row r="66" spans="1:7" x14ac:dyDescent="0.3">
      <c r="A66" t="s">
        <v>54</v>
      </c>
      <c r="B66" t="s">
        <v>27</v>
      </c>
      <c r="C66">
        <v>2408</v>
      </c>
      <c r="D66" s="18">
        <v>5</v>
      </c>
      <c r="E66" s="18">
        <v>5</v>
      </c>
      <c r="F66" s="18">
        <v>12</v>
      </c>
      <c r="G66" s="18">
        <v>37</v>
      </c>
    </row>
    <row r="67" spans="1:7" x14ac:dyDescent="0.3">
      <c r="C67">
        <v>2426</v>
      </c>
      <c r="D67" s="18">
        <v>5</v>
      </c>
      <c r="E67" s="18">
        <v>5</v>
      </c>
      <c r="F67" s="18">
        <v>12</v>
      </c>
      <c r="G67" s="18">
        <v>37</v>
      </c>
    </row>
    <row r="68" spans="1:7" x14ac:dyDescent="0.3">
      <c r="C68">
        <v>2422</v>
      </c>
      <c r="D68" s="18">
        <v>5</v>
      </c>
      <c r="E68" s="18">
        <v>5</v>
      </c>
      <c r="F68" s="18">
        <v>12</v>
      </c>
      <c r="G68" s="18">
        <v>37</v>
      </c>
    </row>
    <row r="69" spans="1:7" x14ac:dyDescent="0.3">
      <c r="C69">
        <v>2403</v>
      </c>
      <c r="D69" s="18">
        <v>5</v>
      </c>
      <c r="E69" s="18">
        <v>5</v>
      </c>
      <c r="F69" s="18">
        <v>12</v>
      </c>
      <c r="G69" s="18">
        <v>37</v>
      </c>
    </row>
    <row r="70" spans="1:7" x14ac:dyDescent="0.3">
      <c r="C70">
        <v>2416</v>
      </c>
      <c r="D70" s="18">
        <v>5</v>
      </c>
      <c r="E70" s="18">
        <v>5</v>
      </c>
      <c r="F70" s="18">
        <v>12</v>
      </c>
      <c r="G70" s="18">
        <v>37</v>
      </c>
    </row>
    <row r="71" spans="1:7" x14ac:dyDescent="0.3">
      <c r="C71">
        <v>2406</v>
      </c>
      <c r="D71" s="18">
        <v>5</v>
      </c>
      <c r="E71" s="18">
        <v>5</v>
      </c>
      <c r="F71" s="18">
        <v>12</v>
      </c>
      <c r="G71" s="18">
        <v>37</v>
      </c>
    </row>
    <row r="72" spans="1:7" x14ac:dyDescent="0.3">
      <c r="C72">
        <v>2424</v>
      </c>
      <c r="D72" s="18">
        <v>5</v>
      </c>
      <c r="E72" s="18">
        <v>5</v>
      </c>
      <c r="F72" s="18">
        <v>12</v>
      </c>
      <c r="G72" s="18">
        <v>37</v>
      </c>
    </row>
    <row r="73" spans="1:7" x14ac:dyDescent="0.3">
      <c r="C73">
        <v>2419</v>
      </c>
      <c r="D73" s="18">
        <v>4</v>
      </c>
      <c r="E73" s="18">
        <v>5</v>
      </c>
      <c r="F73" s="18">
        <v>12</v>
      </c>
      <c r="G73" s="18">
        <v>34</v>
      </c>
    </row>
    <row r="74" spans="1:7" x14ac:dyDescent="0.3">
      <c r="C74">
        <v>2418</v>
      </c>
      <c r="D74" s="18">
        <v>4</v>
      </c>
      <c r="E74" s="18">
        <v>5</v>
      </c>
      <c r="F74" s="18">
        <v>12</v>
      </c>
      <c r="G74" s="18">
        <v>34</v>
      </c>
    </row>
    <row r="75" spans="1:7" x14ac:dyDescent="0.3">
      <c r="C75">
        <v>2401</v>
      </c>
      <c r="D75" s="18">
        <v>4</v>
      </c>
      <c r="E75" s="18">
        <v>5</v>
      </c>
      <c r="F75" s="18">
        <v>12</v>
      </c>
      <c r="G75" s="18">
        <v>34</v>
      </c>
    </row>
    <row r="76" spans="1:7" x14ac:dyDescent="0.3">
      <c r="C76">
        <v>2410</v>
      </c>
      <c r="D76" s="18">
        <v>4</v>
      </c>
      <c r="E76" s="18">
        <v>5</v>
      </c>
      <c r="F76" s="18">
        <v>12</v>
      </c>
      <c r="G76" s="18">
        <v>34</v>
      </c>
    </row>
    <row r="77" spans="1:7" x14ac:dyDescent="0.3">
      <c r="C77">
        <v>2411</v>
      </c>
      <c r="D77" s="18">
        <v>4</v>
      </c>
      <c r="E77" s="18">
        <v>5</v>
      </c>
      <c r="F77" s="18">
        <v>12</v>
      </c>
      <c r="G77" s="18">
        <v>34</v>
      </c>
    </row>
    <row r="78" spans="1:7" x14ac:dyDescent="0.3">
      <c r="C78">
        <v>2427</v>
      </c>
      <c r="D78" s="18">
        <v>4</v>
      </c>
      <c r="E78" s="18">
        <v>5</v>
      </c>
      <c r="F78" s="18">
        <v>12</v>
      </c>
      <c r="G78" s="18">
        <v>34</v>
      </c>
    </row>
    <row r="79" spans="1:7" x14ac:dyDescent="0.3">
      <c r="C79">
        <v>2413</v>
      </c>
      <c r="D79" s="18">
        <v>4</v>
      </c>
      <c r="E79" s="18">
        <v>5</v>
      </c>
      <c r="F79" s="18">
        <v>12</v>
      </c>
      <c r="G79" s="18">
        <v>34</v>
      </c>
    </row>
    <row r="80" spans="1:7" x14ac:dyDescent="0.3">
      <c r="C80">
        <v>2409</v>
      </c>
      <c r="D80" s="18">
        <v>5</v>
      </c>
      <c r="E80" s="18">
        <v>3</v>
      </c>
      <c r="F80" s="18">
        <v>12</v>
      </c>
      <c r="G80" s="18">
        <v>33</v>
      </c>
    </row>
    <row r="81" spans="2:7" x14ac:dyDescent="0.3">
      <c r="C81">
        <v>2421</v>
      </c>
      <c r="D81" s="18">
        <v>3</v>
      </c>
      <c r="E81" s="18">
        <v>5</v>
      </c>
      <c r="F81" s="18">
        <v>12</v>
      </c>
      <c r="G81" s="18">
        <v>31</v>
      </c>
    </row>
    <row r="82" spans="2:7" x14ac:dyDescent="0.3">
      <c r="C82">
        <v>2425</v>
      </c>
      <c r="D82" s="18">
        <v>3</v>
      </c>
      <c r="E82" s="18">
        <v>5</v>
      </c>
      <c r="F82" s="18">
        <v>12</v>
      </c>
      <c r="G82" s="18">
        <v>31</v>
      </c>
    </row>
    <row r="83" spans="2:7" x14ac:dyDescent="0.3">
      <c r="C83">
        <v>2407</v>
      </c>
      <c r="D83" s="18">
        <v>3</v>
      </c>
      <c r="E83" s="18">
        <v>5</v>
      </c>
      <c r="F83" s="18">
        <v>12</v>
      </c>
      <c r="G83" s="18">
        <v>31</v>
      </c>
    </row>
    <row r="84" spans="2:7" x14ac:dyDescent="0.3">
      <c r="C84">
        <v>2417</v>
      </c>
      <c r="D84" s="18">
        <v>3</v>
      </c>
      <c r="E84" s="18">
        <v>5</v>
      </c>
      <c r="F84" s="18">
        <v>12</v>
      </c>
      <c r="G84" s="18">
        <v>31</v>
      </c>
    </row>
    <row r="85" spans="2:7" x14ac:dyDescent="0.3">
      <c r="C85">
        <v>2404</v>
      </c>
      <c r="D85" s="18">
        <v>3</v>
      </c>
      <c r="E85" s="18">
        <v>5</v>
      </c>
      <c r="F85" s="18">
        <v>12</v>
      </c>
      <c r="G85" s="18">
        <v>31</v>
      </c>
    </row>
    <row r="86" spans="2:7" x14ac:dyDescent="0.3">
      <c r="C86">
        <v>2412</v>
      </c>
      <c r="D86" s="18">
        <v>2</v>
      </c>
      <c r="E86" s="18">
        <v>5</v>
      </c>
      <c r="F86" s="18">
        <v>12</v>
      </c>
      <c r="G86" s="18">
        <v>28</v>
      </c>
    </row>
    <row r="87" spans="2:7" x14ac:dyDescent="0.3">
      <c r="C87">
        <v>2402</v>
      </c>
      <c r="D87" s="18">
        <v>2</v>
      </c>
      <c r="E87" s="18">
        <v>5</v>
      </c>
      <c r="F87" s="18">
        <v>12</v>
      </c>
      <c r="G87" s="18">
        <v>28</v>
      </c>
    </row>
    <row r="88" spans="2:7" x14ac:dyDescent="0.3">
      <c r="C88">
        <v>2423</v>
      </c>
      <c r="D88" s="18">
        <v>2</v>
      </c>
      <c r="E88" s="18">
        <v>5</v>
      </c>
      <c r="F88" s="18">
        <v>12</v>
      </c>
      <c r="G88" s="18">
        <v>28</v>
      </c>
    </row>
    <row r="89" spans="2:7" x14ac:dyDescent="0.3">
      <c r="C89">
        <v>2415</v>
      </c>
      <c r="D89" s="18">
        <v>2</v>
      </c>
      <c r="E89" s="18">
        <v>5</v>
      </c>
      <c r="F89" s="18">
        <v>12</v>
      </c>
      <c r="G89" s="18">
        <v>28</v>
      </c>
    </row>
    <row r="90" spans="2:7" x14ac:dyDescent="0.3">
      <c r="C90">
        <v>2420</v>
      </c>
      <c r="D90" s="18">
        <v>2</v>
      </c>
      <c r="E90" s="18">
        <v>4</v>
      </c>
      <c r="F90" s="18">
        <v>12</v>
      </c>
      <c r="G90" s="18">
        <v>26</v>
      </c>
    </row>
    <row r="91" spans="2:7" x14ac:dyDescent="0.3">
      <c r="C91">
        <v>2405</v>
      </c>
      <c r="D91" s="18">
        <v>1</v>
      </c>
      <c r="E91" s="18">
        <v>5</v>
      </c>
      <c r="F91" s="18">
        <v>12</v>
      </c>
      <c r="G91" s="18">
        <v>25</v>
      </c>
    </row>
    <row r="92" spans="2:7" x14ac:dyDescent="0.3">
      <c r="C92">
        <v>2414</v>
      </c>
      <c r="D92" s="18">
        <v>1</v>
      </c>
      <c r="E92" s="18">
        <v>5</v>
      </c>
      <c r="F92" s="18">
        <v>12</v>
      </c>
      <c r="G92" s="18">
        <v>25</v>
      </c>
    </row>
    <row r="93" spans="2:7" x14ac:dyDescent="0.3">
      <c r="B93" t="s">
        <v>28</v>
      </c>
      <c r="C93">
        <v>2514</v>
      </c>
      <c r="D93" s="18">
        <v>5</v>
      </c>
      <c r="E93" s="18">
        <v>5</v>
      </c>
      <c r="F93" s="18">
        <v>11</v>
      </c>
      <c r="G93" s="18">
        <v>36</v>
      </c>
    </row>
    <row r="94" spans="2:7" x14ac:dyDescent="0.3">
      <c r="C94">
        <v>2503</v>
      </c>
      <c r="D94" s="18">
        <v>5</v>
      </c>
      <c r="E94" s="18">
        <v>5</v>
      </c>
      <c r="F94" s="18">
        <v>11</v>
      </c>
      <c r="G94" s="18">
        <v>36</v>
      </c>
    </row>
    <row r="95" spans="2:7" x14ac:dyDescent="0.3">
      <c r="C95">
        <v>2519</v>
      </c>
      <c r="D95" s="18">
        <v>4</v>
      </c>
      <c r="E95" s="18">
        <v>5</v>
      </c>
      <c r="F95" s="18">
        <v>11</v>
      </c>
      <c r="G95" s="18">
        <v>33</v>
      </c>
    </row>
    <row r="96" spans="2:7" x14ac:dyDescent="0.3">
      <c r="C96">
        <v>2502</v>
      </c>
      <c r="D96" s="18">
        <v>4</v>
      </c>
      <c r="E96" s="18">
        <v>5</v>
      </c>
      <c r="F96" s="18">
        <v>11</v>
      </c>
      <c r="G96" s="18">
        <v>33</v>
      </c>
    </row>
    <row r="97" spans="3:7" x14ac:dyDescent="0.3">
      <c r="C97">
        <v>2505</v>
      </c>
      <c r="D97" s="18">
        <v>4</v>
      </c>
      <c r="E97" s="18">
        <v>5</v>
      </c>
      <c r="F97" s="18">
        <v>11</v>
      </c>
      <c r="G97" s="18">
        <v>33</v>
      </c>
    </row>
    <row r="98" spans="3:7" x14ac:dyDescent="0.3">
      <c r="C98">
        <v>2504</v>
      </c>
      <c r="D98" s="18">
        <v>4</v>
      </c>
      <c r="E98" s="18">
        <v>5</v>
      </c>
      <c r="F98" s="18">
        <v>11</v>
      </c>
      <c r="G98" s="18">
        <v>33</v>
      </c>
    </row>
    <row r="99" spans="3:7" x14ac:dyDescent="0.3">
      <c r="C99">
        <v>2510</v>
      </c>
      <c r="D99" s="18">
        <v>4</v>
      </c>
      <c r="E99" s="18">
        <v>4</v>
      </c>
      <c r="F99" s="18">
        <v>11</v>
      </c>
      <c r="G99" s="18">
        <v>31</v>
      </c>
    </row>
    <row r="100" spans="3:7" x14ac:dyDescent="0.3">
      <c r="C100">
        <v>2520</v>
      </c>
      <c r="D100" s="18">
        <v>4</v>
      </c>
      <c r="E100" s="18">
        <v>4</v>
      </c>
      <c r="F100" s="18">
        <v>11</v>
      </c>
      <c r="G100" s="18">
        <v>31</v>
      </c>
    </row>
    <row r="101" spans="3:7" x14ac:dyDescent="0.3">
      <c r="C101">
        <v>2506</v>
      </c>
      <c r="D101" s="18">
        <v>4</v>
      </c>
      <c r="E101" s="18">
        <v>4</v>
      </c>
      <c r="F101" s="18">
        <v>11</v>
      </c>
      <c r="G101" s="18">
        <v>31</v>
      </c>
    </row>
    <row r="102" spans="3:7" x14ac:dyDescent="0.3">
      <c r="C102">
        <v>2516</v>
      </c>
      <c r="D102" s="18">
        <v>3</v>
      </c>
      <c r="E102" s="18">
        <v>5</v>
      </c>
      <c r="F102" s="18">
        <v>11</v>
      </c>
      <c r="G102" s="18">
        <v>30</v>
      </c>
    </row>
    <row r="103" spans="3:7" x14ac:dyDescent="0.3">
      <c r="C103">
        <v>2521</v>
      </c>
      <c r="D103" s="18">
        <v>3</v>
      </c>
      <c r="E103" s="18">
        <v>5</v>
      </c>
      <c r="F103" s="18">
        <v>11</v>
      </c>
      <c r="G103" s="18">
        <v>30</v>
      </c>
    </row>
    <row r="104" spans="3:7" x14ac:dyDescent="0.3">
      <c r="C104">
        <v>2501</v>
      </c>
      <c r="D104" s="18">
        <v>3</v>
      </c>
      <c r="E104" s="18">
        <v>5</v>
      </c>
      <c r="F104" s="18">
        <v>11</v>
      </c>
      <c r="G104" s="18">
        <v>30</v>
      </c>
    </row>
    <row r="105" spans="3:7" x14ac:dyDescent="0.3">
      <c r="C105">
        <v>2511</v>
      </c>
      <c r="D105" s="18">
        <v>4</v>
      </c>
      <c r="E105" s="18">
        <v>3</v>
      </c>
      <c r="F105" s="18">
        <v>11</v>
      </c>
      <c r="G105" s="18">
        <v>29</v>
      </c>
    </row>
    <row r="106" spans="3:7" x14ac:dyDescent="0.3">
      <c r="C106">
        <v>2517</v>
      </c>
      <c r="D106" s="18">
        <v>3</v>
      </c>
      <c r="E106" s="18">
        <v>4</v>
      </c>
      <c r="F106" s="18">
        <v>11</v>
      </c>
      <c r="G106" s="18">
        <v>28</v>
      </c>
    </row>
    <row r="107" spans="3:7" x14ac:dyDescent="0.3">
      <c r="C107">
        <v>2515</v>
      </c>
      <c r="D107" s="18">
        <v>2</v>
      </c>
      <c r="E107" s="18">
        <v>5</v>
      </c>
      <c r="F107" s="18">
        <v>11</v>
      </c>
      <c r="G107" s="18">
        <v>27</v>
      </c>
    </row>
    <row r="108" spans="3:7" x14ac:dyDescent="0.3">
      <c r="C108">
        <v>2508</v>
      </c>
      <c r="D108" s="18">
        <v>2</v>
      </c>
      <c r="E108" s="18">
        <v>5</v>
      </c>
      <c r="F108" s="18">
        <v>11</v>
      </c>
      <c r="G108" s="18">
        <v>27</v>
      </c>
    </row>
    <row r="109" spans="3:7" x14ac:dyDescent="0.3">
      <c r="C109">
        <v>2522</v>
      </c>
      <c r="D109" s="18">
        <v>4</v>
      </c>
      <c r="E109" s="18">
        <v>2</v>
      </c>
      <c r="F109" s="18">
        <v>11</v>
      </c>
      <c r="G109" s="18">
        <v>27</v>
      </c>
    </row>
    <row r="110" spans="3:7" x14ac:dyDescent="0.3">
      <c r="C110">
        <v>2513</v>
      </c>
      <c r="D110" s="18">
        <v>3</v>
      </c>
      <c r="E110" s="18">
        <v>3</v>
      </c>
      <c r="F110" s="18">
        <v>11</v>
      </c>
      <c r="G110" s="18">
        <v>26</v>
      </c>
    </row>
    <row r="111" spans="3:7" x14ac:dyDescent="0.3">
      <c r="C111">
        <v>2512</v>
      </c>
      <c r="D111" s="18">
        <v>1</v>
      </c>
      <c r="E111" s="18">
        <v>5</v>
      </c>
      <c r="F111" s="18">
        <v>11</v>
      </c>
      <c r="G111" s="18">
        <v>24</v>
      </c>
    </row>
    <row r="112" spans="3:7" x14ac:dyDescent="0.3">
      <c r="C112">
        <v>2507</v>
      </c>
      <c r="D112" s="18">
        <v>2</v>
      </c>
      <c r="E112" s="18">
        <v>3</v>
      </c>
      <c r="F112" s="18">
        <v>11</v>
      </c>
      <c r="G112" s="18">
        <v>23</v>
      </c>
    </row>
    <row r="113" spans="2:7" x14ac:dyDescent="0.3">
      <c r="C113">
        <v>2518</v>
      </c>
      <c r="D113" s="18">
        <v>2</v>
      </c>
      <c r="E113" s="18">
        <v>3</v>
      </c>
      <c r="F113" s="18">
        <v>11</v>
      </c>
      <c r="G113" s="18">
        <v>23</v>
      </c>
    </row>
    <row r="114" spans="2:7" x14ac:dyDescent="0.3">
      <c r="C114">
        <v>2509</v>
      </c>
      <c r="D114" s="18">
        <v>1</v>
      </c>
      <c r="E114" s="18">
        <v>1</v>
      </c>
      <c r="F114" s="18">
        <v>11</v>
      </c>
      <c r="G114" s="18">
        <v>16</v>
      </c>
    </row>
    <row r="115" spans="2:7" x14ac:dyDescent="0.3">
      <c r="B115" t="s">
        <v>29</v>
      </c>
      <c r="C115">
        <v>2714</v>
      </c>
      <c r="D115" s="18">
        <v>5</v>
      </c>
      <c r="E115" s="18">
        <v>5</v>
      </c>
      <c r="F115" s="18">
        <v>9</v>
      </c>
      <c r="G115" s="18">
        <v>34</v>
      </c>
    </row>
    <row r="116" spans="2:7" x14ac:dyDescent="0.3">
      <c r="C116">
        <v>2702</v>
      </c>
      <c r="D116" s="18">
        <v>5</v>
      </c>
      <c r="E116" s="18">
        <v>4</v>
      </c>
      <c r="F116" s="18">
        <v>9</v>
      </c>
      <c r="G116" s="18">
        <v>32</v>
      </c>
    </row>
    <row r="117" spans="2:7" x14ac:dyDescent="0.3">
      <c r="C117">
        <v>2710</v>
      </c>
      <c r="D117" s="18">
        <v>4</v>
      </c>
      <c r="E117" s="18">
        <v>5</v>
      </c>
      <c r="F117" s="18">
        <v>9</v>
      </c>
      <c r="G117" s="18">
        <v>31</v>
      </c>
    </row>
    <row r="118" spans="2:7" x14ac:dyDescent="0.3">
      <c r="C118">
        <v>2703</v>
      </c>
      <c r="D118" s="18">
        <v>4</v>
      </c>
      <c r="E118" s="18">
        <v>4</v>
      </c>
      <c r="F118" s="18">
        <v>9</v>
      </c>
      <c r="G118" s="18">
        <v>29</v>
      </c>
    </row>
    <row r="119" spans="2:7" x14ac:dyDescent="0.3">
      <c r="C119">
        <v>2708</v>
      </c>
      <c r="D119" s="18">
        <v>4</v>
      </c>
      <c r="E119" s="18">
        <v>4</v>
      </c>
      <c r="F119" s="18">
        <v>9</v>
      </c>
      <c r="G119" s="18">
        <v>29</v>
      </c>
    </row>
    <row r="120" spans="2:7" x14ac:dyDescent="0.3">
      <c r="C120">
        <v>2713</v>
      </c>
      <c r="D120" s="18">
        <v>3</v>
      </c>
      <c r="E120" s="18">
        <v>5</v>
      </c>
      <c r="F120" s="18">
        <v>9</v>
      </c>
      <c r="G120" s="18">
        <v>28</v>
      </c>
    </row>
    <row r="121" spans="2:7" x14ac:dyDescent="0.3">
      <c r="C121">
        <v>2711</v>
      </c>
      <c r="D121" s="18">
        <v>3</v>
      </c>
      <c r="E121" s="18">
        <v>5</v>
      </c>
      <c r="F121" s="18">
        <v>9</v>
      </c>
      <c r="G121" s="18">
        <v>28</v>
      </c>
    </row>
    <row r="122" spans="2:7" x14ac:dyDescent="0.3">
      <c r="C122">
        <v>2715</v>
      </c>
      <c r="D122" s="18">
        <v>3</v>
      </c>
      <c r="E122" s="18">
        <v>5</v>
      </c>
      <c r="F122" s="18">
        <v>9</v>
      </c>
      <c r="G122" s="18">
        <v>28</v>
      </c>
    </row>
    <row r="123" spans="2:7" x14ac:dyDescent="0.3">
      <c r="C123">
        <v>2706</v>
      </c>
      <c r="D123" s="18">
        <v>3</v>
      </c>
      <c r="E123" s="18">
        <v>5</v>
      </c>
      <c r="F123" s="18">
        <v>9</v>
      </c>
      <c r="G123" s="18">
        <v>28</v>
      </c>
    </row>
    <row r="124" spans="2:7" x14ac:dyDescent="0.3">
      <c r="C124">
        <v>2705</v>
      </c>
      <c r="D124" s="18">
        <v>4</v>
      </c>
      <c r="E124" s="18">
        <v>3</v>
      </c>
      <c r="F124" s="18">
        <v>9</v>
      </c>
      <c r="G124" s="18">
        <v>27</v>
      </c>
    </row>
    <row r="125" spans="2:7" x14ac:dyDescent="0.3">
      <c r="C125">
        <v>2701</v>
      </c>
      <c r="D125" s="18">
        <v>2</v>
      </c>
      <c r="E125" s="18">
        <v>4</v>
      </c>
      <c r="F125" s="18">
        <v>9</v>
      </c>
      <c r="G125" s="18">
        <v>23</v>
      </c>
    </row>
    <row r="126" spans="2:7" x14ac:dyDescent="0.3">
      <c r="C126">
        <v>2709</v>
      </c>
      <c r="D126" s="18">
        <v>1</v>
      </c>
      <c r="E126" s="18">
        <v>5</v>
      </c>
      <c r="F126" s="18">
        <v>9</v>
      </c>
      <c r="G126" s="18">
        <v>22</v>
      </c>
    </row>
    <row r="127" spans="2:7" x14ac:dyDescent="0.3">
      <c r="C127">
        <v>2704</v>
      </c>
      <c r="D127" s="18">
        <v>1</v>
      </c>
      <c r="E127" s="18">
        <v>4</v>
      </c>
      <c r="F127" s="18">
        <v>9</v>
      </c>
      <c r="G127" s="18">
        <v>20</v>
      </c>
    </row>
    <row r="128" spans="2:7" x14ac:dyDescent="0.3">
      <c r="C128">
        <v>2707</v>
      </c>
      <c r="D128" s="18">
        <v>1</v>
      </c>
      <c r="E128" s="18">
        <v>3</v>
      </c>
      <c r="F128" s="18">
        <v>9</v>
      </c>
      <c r="G128" s="18">
        <v>18</v>
      </c>
    </row>
    <row r="129" spans="2:7" x14ac:dyDescent="0.3">
      <c r="C129">
        <v>2712</v>
      </c>
      <c r="D129" s="18">
        <v>1</v>
      </c>
      <c r="E129" s="18">
        <v>3</v>
      </c>
      <c r="F129" s="18">
        <v>9</v>
      </c>
      <c r="G129" s="18">
        <v>18</v>
      </c>
    </row>
    <row r="130" spans="2:7" x14ac:dyDescent="0.3">
      <c r="B130" t="s">
        <v>30</v>
      </c>
      <c r="C130">
        <v>2905</v>
      </c>
      <c r="D130" s="18">
        <v>5</v>
      </c>
      <c r="E130" s="18">
        <v>5</v>
      </c>
      <c r="F130" s="18">
        <v>7</v>
      </c>
      <c r="G130" s="18">
        <v>32</v>
      </c>
    </row>
    <row r="131" spans="2:7" x14ac:dyDescent="0.3">
      <c r="C131">
        <v>2923</v>
      </c>
      <c r="D131" s="18">
        <v>4</v>
      </c>
      <c r="E131" s="18">
        <v>5</v>
      </c>
      <c r="F131" s="18">
        <v>7</v>
      </c>
      <c r="G131" s="18">
        <v>29</v>
      </c>
    </row>
    <row r="132" spans="2:7" x14ac:dyDescent="0.3">
      <c r="C132">
        <v>2917</v>
      </c>
      <c r="D132" s="18">
        <v>4</v>
      </c>
      <c r="E132" s="18">
        <v>5</v>
      </c>
      <c r="F132" s="18">
        <v>7</v>
      </c>
      <c r="G132" s="18">
        <v>29</v>
      </c>
    </row>
    <row r="133" spans="2:7" x14ac:dyDescent="0.3">
      <c r="C133">
        <v>2903</v>
      </c>
      <c r="D133" s="18">
        <v>3</v>
      </c>
      <c r="E133" s="18">
        <v>5</v>
      </c>
      <c r="F133" s="18">
        <v>7</v>
      </c>
      <c r="G133" s="18">
        <v>26</v>
      </c>
    </row>
    <row r="134" spans="2:7" x14ac:dyDescent="0.3">
      <c r="C134">
        <v>2906</v>
      </c>
      <c r="D134" s="18">
        <v>3</v>
      </c>
      <c r="E134" s="18">
        <v>5</v>
      </c>
      <c r="F134" s="18">
        <v>7</v>
      </c>
      <c r="G134" s="18">
        <v>26</v>
      </c>
    </row>
    <row r="135" spans="2:7" x14ac:dyDescent="0.3">
      <c r="C135">
        <v>2922</v>
      </c>
      <c r="D135" s="18">
        <v>3</v>
      </c>
      <c r="E135" s="18">
        <v>4</v>
      </c>
      <c r="F135" s="18">
        <v>7</v>
      </c>
      <c r="G135" s="18">
        <v>24</v>
      </c>
    </row>
    <row r="136" spans="2:7" x14ac:dyDescent="0.3">
      <c r="C136">
        <v>2909</v>
      </c>
      <c r="D136" s="18">
        <v>3</v>
      </c>
      <c r="E136" s="18">
        <v>4</v>
      </c>
      <c r="F136" s="18">
        <v>7</v>
      </c>
      <c r="G136" s="18">
        <v>24</v>
      </c>
    </row>
    <row r="137" spans="2:7" x14ac:dyDescent="0.3">
      <c r="C137">
        <v>2913</v>
      </c>
      <c r="D137" s="18">
        <v>3</v>
      </c>
      <c r="E137" s="18">
        <v>4</v>
      </c>
      <c r="F137" s="18">
        <v>7</v>
      </c>
      <c r="G137" s="18">
        <v>24</v>
      </c>
    </row>
    <row r="138" spans="2:7" x14ac:dyDescent="0.3">
      <c r="C138">
        <v>2920</v>
      </c>
      <c r="D138" s="18">
        <v>2</v>
      </c>
      <c r="E138" s="18">
        <v>5</v>
      </c>
      <c r="F138" s="18">
        <v>7</v>
      </c>
      <c r="G138" s="18">
        <v>23</v>
      </c>
    </row>
    <row r="139" spans="2:7" x14ac:dyDescent="0.3">
      <c r="C139">
        <v>2902</v>
      </c>
      <c r="D139" s="18">
        <v>2</v>
      </c>
      <c r="E139" s="18">
        <v>5</v>
      </c>
      <c r="F139" s="18">
        <v>7</v>
      </c>
      <c r="G139" s="18">
        <v>23</v>
      </c>
    </row>
    <row r="140" spans="2:7" x14ac:dyDescent="0.3">
      <c r="C140">
        <v>2910</v>
      </c>
      <c r="D140" s="18">
        <v>2</v>
      </c>
      <c r="E140" s="18">
        <v>5</v>
      </c>
      <c r="F140" s="18">
        <v>7</v>
      </c>
      <c r="G140" s="18">
        <v>23</v>
      </c>
    </row>
    <row r="141" spans="2:7" x14ac:dyDescent="0.3">
      <c r="C141">
        <v>2914</v>
      </c>
      <c r="D141" s="18">
        <v>4</v>
      </c>
      <c r="E141" s="18">
        <v>2</v>
      </c>
      <c r="F141" s="18">
        <v>7</v>
      </c>
      <c r="G141" s="18">
        <v>23</v>
      </c>
    </row>
    <row r="142" spans="2:7" x14ac:dyDescent="0.3">
      <c r="C142">
        <v>2912</v>
      </c>
      <c r="D142" s="18">
        <v>3</v>
      </c>
      <c r="E142" s="18">
        <v>3</v>
      </c>
      <c r="F142" s="18">
        <v>7</v>
      </c>
      <c r="G142" s="18">
        <v>22</v>
      </c>
    </row>
    <row r="143" spans="2:7" x14ac:dyDescent="0.3">
      <c r="C143">
        <v>2916</v>
      </c>
      <c r="D143" s="18">
        <v>3</v>
      </c>
      <c r="E143" s="18">
        <v>3</v>
      </c>
      <c r="F143" s="18">
        <v>7</v>
      </c>
      <c r="G143" s="18">
        <v>22</v>
      </c>
    </row>
    <row r="144" spans="2:7" x14ac:dyDescent="0.3">
      <c r="C144">
        <v>2918</v>
      </c>
      <c r="D144" s="18">
        <v>2</v>
      </c>
      <c r="E144" s="18">
        <v>4</v>
      </c>
      <c r="F144" s="18">
        <v>7</v>
      </c>
      <c r="G144" s="18">
        <v>21</v>
      </c>
    </row>
    <row r="145" spans="1:7" x14ac:dyDescent="0.3">
      <c r="C145">
        <v>2911</v>
      </c>
      <c r="D145" s="18">
        <v>2</v>
      </c>
      <c r="E145" s="18">
        <v>4</v>
      </c>
      <c r="F145" s="18">
        <v>7</v>
      </c>
      <c r="G145" s="18">
        <v>21</v>
      </c>
    </row>
    <row r="146" spans="1:7" x14ac:dyDescent="0.3">
      <c r="C146">
        <v>2925</v>
      </c>
      <c r="D146" s="18">
        <v>3</v>
      </c>
      <c r="E146" s="18">
        <v>2</v>
      </c>
      <c r="F146" s="18">
        <v>7</v>
      </c>
      <c r="G146" s="18">
        <v>20</v>
      </c>
    </row>
    <row r="147" spans="1:7" x14ac:dyDescent="0.3">
      <c r="C147">
        <v>2901</v>
      </c>
      <c r="D147" s="18">
        <v>1</v>
      </c>
      <c r="E147" s="18">
        <v>5</v>
      </c>
      <c r="F147" s="18">
        <v>7</v>
      </c>
      <c r="G147" s="18">
        <v>20</v>
      </c>
    </row>
    <row r="148" spans="1:7" x14ac:dyDescent="0.3">
      <c r="C148">
        <v>2919</v>
      </c>
      <c r="D148" s="18">
        <v>1</v>
      </c>
      <c r="E148" s="18">
        <v>5</v>
      </c>
      <c r="F148" s="18">
        <v>7</v>
      </c>
      <c r="G148" s="18">
        <v>20</v>
      </c>
    </row>
    <row r="149" spans="1:7" x14ac:dyDescent="0.3">
      <c r="C149">
        <v>2904</v>
      </c>
      <c r="D149" s="18">
        <v>1</v>
      </c>
      <c r="E149" s="18">
        <v>5</v>
      </c>
      <c r="F149" s="18">
        <v>7</v>
      </c>
      <c r="G149" s="18">
        <v>20</v>
      </c>
    </row>
    <row r="150" spans="1:7" x14ac:dyDescent="0.3">
      <c r="C150">
        <v>2908</v>
      </c>
      <c r="D150" s="18">
        <v>2</v>
      </c>
      <c r="E150" s="18">
        <v>3</v>
      </c>
      <c r="F150" s="18">
        <v>7</v>
      </c>
      <c r="G150" s="18">
        <v>19</v>
      </c>
    </row>
    <row r="151" spans="1:7" x14ac:dyDescent="0.3">
      <c r="C151">
        <v>2915</v>
      </c>
      <c r="D151" s="18">
        <v>1</v>
      </c>
      <c r="E151" s="18">
        <v>4</v>
      </c>
      <c r="F151" s="18">
        <v>7</v>
      </c>
      <c r="G151" s="18">
        <v>18</v>
      </c>
    </row>
    <row r="152" spans="1:7" x14ac:dyDescent="0.3">
      <c r="C152">
        <v>2907</v>
      </c>
      <c r="D152" s="18">
        <v>2</v>
      </c>
      <c r="E152" s="18">
        <v>1</v>
      </c>
      <c r="F152" s="18">
        <v>7</v>
      </c>
      <c r="G152" s="18">
        <v>15</v>
      </c>
    </row>
    <row r="153" spans="1:7" x14ac:dyDescent="0.3">
      <c r="C153">
        <v>2921</v>
      </c>
      <c r="D153" s="18">
        <v>2</v>
      </c>
      <c r="E153" s="18">
        <v>1</v>
      </c>
      <c r="F153" s="18">
        <v>7</v>
      </c>
      <c r="G153" s="18">
        <v>15</v>
      </c>
    </row>
    <row r="154" spans="1:7" x14ac:dyDescent="0.3">
      <c r="C154">
        <v>2924</v>
      </c>
      <c r="D154" s="18">
        <v>1</v>
      </c>
      <c r="E154" s="18">
        <v>1</v>
      </c>
      <c r="F154" s="18">
        <v>7</v>
      </c>
      <c r="G154" s="18">
        <v>12</v>
      </c>
    </row>
    <row r="155" spans="1:7" x14ac:dyDescent="0.3">
      <c r="A155" t="s">
        <v>61</v>
      </c>
      <c r="D155" s="18">
        <v>3.0561797752808988</v>
      </c>
      <c r="E155" s="18">
        <v>4.2921348314606744</v>
      </c>
      <c r="F155" s="18">
        <v>9.8426966292134832</v>
      </c>
      <c r="G155" s="18">
        <v>27.59550561797753</v>
      </c>
    </row>
    <row r="156" spans="1:7" x14ac:dyDescent="0.3">
      <c r="A156" t="s">
        <v>52</v>
      </c>
      <c r="B156" t="s">
        <v>22</v>
      </c>
      <c r="C156">
        <v>1206</v>
      </c>
      <c r="D156" s="18">
        <v>5</v>
      </c>
      <c r="E156" s="18">
        <v>1</v>
      </c>
      <c r="F156" s="18">
        <v>4</v>
      </c>
      <c r="G156" s="18">
        <v>21</v>
      </c>
    </row>
    <row r="157" spans="1:7" x14ac:dyDescent="0.3">
      <c r="C157">
        <v>1201</v>
      </c>
      <c r="D157" s="18">
        <v>2</v>
      </c>
      <c r="E157" s="18">
        <v>5</v>
      </c>
      <c r="F157" s="18">
        <v>4</v>
      </c>
      <c r="G157" s="18">
        <v>20</v>
      </c>
    </row>
    <row r="158" spans="1:7" x14ac:dyDescent="0.3">
      <c r="C158">
        <v>1209</v>
      </c>
      <c r="D158" s="18">
        <v>4</v>
      </c>
      <c r="E158" s="18">
        <v>2</v>
      </c>
      <c r="F158" s="18">
        <v>4</v>
      </c>
      <c r="G158" s="18">
        <v>20</v>
      </c>
    </row>
    <row r="159" spans="1:7" x14ac:dyDescent="0.3">
      <c r="C159">
        <v>1221</v>
      </c>
      <c r="D159" s="18">
        <v>4</v>
      </c>
      <c r="E159" s="18">
        <v>1</v>
      </c>
      <c r="F159" s="18">
        <v>4</v>
      </c>
      <c r="G159" s="18">
        <v>18</v>
      </c>
    </row>
    <row r="160" spans="1:7" x14ac:dyDescent="0.3">
      <c r="C160">
        <v>1204</v>
      </c>
      <c r="D160" s="18">
        <v>4</v>
      </c>
      <c r="E160" s="18">
        <v>1</v>
      </c>
      <c r="F160" s="18">
        <v>4</v>
      </c>
      <c r="G160" s="18">
        <v>18</v>
      </c>
    </row>
    <row r="161" spans="3:7" x14ac:dyDescent="0.3">
      <c r="C161">
        <v>1223</v>
      </c>
      <c r="D161" s="18">
        <v>3</v>
      </c>
      <c r="E161" s="18">
        <v>2</v>
      </c>
      <c r="F161" s="18">
        <v>4</v>
      </c>
      <c r="G161" s="18">
        <v>17</v>
      </c>
    </row>
    <row r="162" spans="3:7" x14ac:dyDescent="0.3">
      <c r="C162">
        <v>1233</v>
      </c>
      <c r="D162" s="18">
        <v>3</v>
      </c>
      <c r="E162" s="18">
        <v>2</v>
      </c>
      <c r="F162" s="18">
        <v>4</v>
      </c>
      <c r="G162" s="18">
        <v>17</v>
      </c>
    </row>
    <row r="163" spans="3:7" x14ac:dyDescent="0.3">
      <c r="C163">
        <v>1231</v>
      </c>
      <c r="D163" s="18">
        <v>2</v>
      </c>
      <c r="E163" s="18">
        <v>3</v>
      </c>
      <c r="F163" s="18">
        <v>4</v>
      </c>
      <c r="G163" s="18">
        <v>16</v>
      </c>
    </row>
    <row r="164" spans="3:7" x14ac:dyDescent="0.3">
      <c r="C164">
        <v>1203</v>
      </c>
      <c r="D164" s="18">
        <v>3</v>
      </c>
      <c r="E164" s="18">
        <v>1</v>
      </c>
      <c r="F164" s="18">
        <v>4</v>
      </c>
      <c r="G164" s="18">
        <v>15</v>
      </c>
    </row>
    <row r="165" spans="3:7" x14ac:dyDescent="0.3">
      <c r="C165">
        <v>1230</v>
      </c>
      <c r="D165" s="18">
        <v>3</v>
      </c>
      <c r="E165" s="18">
        <v>1</v>
      </c>
      <c r="F165" s="18">
        <v>4</v>
      </c>
      <c r="G165" s="18">
        <v>15</v>
      </c>
    </row>
    <row r="166" spans="3:7" x14ac:dyDescent="0.3">
      <c r="C166">
        <v>1211</v>
      </c>
      <c r="D166" s="18">
        <v>3</v>
      </c>
      <c r="E166" s="18">
        <v>1</v>
      </c>
      <c r="F166" s="18">
        <v>4</v>
      </c>
      <c r="G166" s="18">
        <v>15</v>
      </c>
    </row>
    <row r="167" spans="3:7" x14ac:dyDescent="0.3">
      <c r="C167">
        <v>1210</v>
      </c>
      <c r="D167" s="18">
        <v>3</v>
      </c>
      <c r="E167" s="18">
        <v>1</v>
      </c>
      <c r="F167" s="18">
        <v>4</v>
      </c>
      <c r="G167" s="18">
        <v>15</v>
      </c>
    </row>
    <row r="168" spans="3:7" x14ac:dyDescent="0.3">
      <c r="C168">
        <v>1228</v>
      </c>
      <c r="D168" s="18">
        <v>3</v>
      </c>
      <c r="E168" s="18">
        <v>1</v>
      </c>
      <c r="F168" s="18">
        <v>4</v>
      </c>
      <c r="G168" s="18">
        <v>15</v>
      </c>
    </row>
    <row r="169" spans="3:7" x14ac:dyDescent="0.3">
      <c r="C169">
        <v>1219</v>
      </c>
      <c r="D169" s="18">
        <v>3</v>
      </c>
      <c r="E169" s="18">
        <v>1</v>
      </c>
      <c r="F169" s="18">
        <v>4</v>
      </c>
      <c r="G169" s="18">
        <v>15</v>
      </c>
    </row>
    <row r="170" spans="3:7" x14ac:dyDescent="0.3">
      <c r="C170">
        <v>1220</v>
      </c>
      <c r="D170" s="18">
        <v>3</v>
      </c>
      <c r="E170" s="18">
        <v>1</v>
      </c>
      <c r="F170" s="18">
        <v>4</v>
      </c>
      <c r="G170" s="18">
        <v>15</v>
      </c>
    </row>
    <row r="171" spans="3:7" x14ac:dyDescent="0.3">
      <c r="C171">
        <v>1212</v>
      </c>
      <c r="D171" s="18">
        <v>3</v>
      </c>
      <c r="E171" s="18">
        <v>1</v>
      </c>
      <c r="F171" s="18">
        <v>4</v>
      </c>
      <c r="G171" s="18">
        <v>15</v>
      </c>
    </row>
    <row r="172" spans="3:7" x14ac:dyDescent="0.3">
      <c r="C172">
        <v>1215</v>
      </c>
      <c r="D172" s="18">
        <v>3</v>
      </c>
      <c r="E172" s="18">
        <v>1</v>
      </c>
      <c r="F172" s="18">
        <v>4</v>
      </c>
      <c r="G172" s="18">
        <v>15</v>
      </c>
    </row>
    <row r="173" spans="3:7" x14ac:dyDescent="0.3">
      <c r="C173">
        <v>1222</v>
      </c>
      <c r="D173" s="18">
        <v>2</v>
      </c>
      <c r="E173" s="18">
        <v>1</v>
      </c>
      <c r="F173" s="18">
        <v>4</v>
      </c>
      <c r="G173" s="18">
        <v>12</v>
      </c>
    </row>
    <row r="174" spans="3:7" x14ac:dyDescent="0.3">
      <c r="C174">
        <v>1205</v>
      </c>
      <c r="D174" s="18">
        <v>2</v>
      </c>
      <c r="E174" s="18">
        <v>1</v>
      </c>
      <c r="F174" s="18">
        <v>4</v>
      </c>
      <c r="G174" s="18">
        <v>12</v>
      </c>
    </row>
    <row r="175" spans="3:7" x14ac:dyDescent="0.3">
      <c r="C175">
        <v>1214</v>
      </c>
      <c r="D175" s="18">
        <v>2</v>
      </c>
      <c r="E175" s="18">
        <v>1</v>
      </c>
      <c r="F175" s="18">
        <v>4</v>
      </c>
      <c r="G175" s="18">
        <v>12</v>
      </c>
    </row>
    <row r="176" spans="3:7" x14ac:dyDescent="0.3">
      <c r="C176">
        <v>1218</v>
      </c>
      <c r="D176" s="18">
        <v>2</v>
      </c>
      <c r="E176" s="18">
        <v>1</v>
      </c>
      <c r="F176" s="18">
        <v>4</v>
      </c>
      <c r="G176" s="18">
        <v>12</v>
      </c>
    </row>
    <row r="177" spans="2:7" x14ac:dyDescent="0.3">
      <c r="C177">
        <v>1213</v>
      </c>
      <c r="D177" s="18">
        <v>2</v>
      </c>
      <c r="E177" s="18">
        <v>1</v>
      </c>
      <c r="F177" s="18">
        <v>4</v>
      </c>
      <c r="G177" s="18">
        <v>12</v>
      </c>
    </row>
    <row r="178" spans="2:7" x14ac:dyDescent="0.3">
      <c r="C178">
        <v>1224</v>
      </c>
      <c r="D178" s="18">
        <v>2</v>
      </c>
      <c r="E178" s="18">
        <v>1</v>
      </c>
      <c r="F178" s="18">
        <v>4</v>
      </c>
      <c r="G178" s="18">
        <v>12</v>
      </c>
    </row>
    <row r="179" spans="2:7" x14ac:dyDescent="0.3">
      <c r="C179">
        <v>1226</v>
      </c>
      <c r="D179" s="18">
        <v>2</v>
      </c>
      <c r="E179" s="18">
        <v>1</v>
      </c>
      <c r="F179" s="18">
        <v>4</v>
      </c>
      <c r="G179" s="18">
        <v>12</v>
      </c>
    </row>
    <row r="180" spans="2:7" x14ac:dyDescent="0.3">
      <c r="C180">
        <v>1217</v>
      </c>
      <c r="D180" s="18">
        <v>1</v>
      </c>
      <c r="E180" s="18">
        <v>2</v>
      </c>
      <c r="F180" s="18">
        <v>4</v>
      </c>
      <c r="G180" s="18">
        <v>11</v>
      </c>
    </row>
    <row r="181" spans="2:7" x14ac:dyDescent="0.3">
      <c r="C181">
        <v>1225</v>
      </c>
      <c r="D181" s="18">
        <v>1</v>
      </c>
      <c r="E181" s="18">
        <v>1</v>
      </c>
      <c r="F181" s="18">
        <v>4</v>
      </c>
      <c r="G181" s="18">
        <v>9</v>
      </c>
    </row>
    <row r="182" spans="2:7" x14ac:dyDescent="0.3">
      <c r="C182">
        <v>1216</v>
      </c>
      <c r="D182" s="18">
        <v>1</v>
      </c>
      <c r="E182" s="18">
        <v>1</v>
      </c>
      <c r="F182" s="18">
        <v>4</v>
      </c>
      <c r="G182" s="18">
        <v>9</v>
      </c>
    </row>
    <row r="183" spans="2:7" x14ac:dyDescent="0.3">
      <c r="C183">
        <v>1202</v>
      </c>
      <c r="D183" s="18">
        <v>1</v>
      </c>
      <c r="E183" s="18">
        <v>1</v>
      </c>
      <c r="F183" s="18">
        <v>4</v>
      </c>
      <c r="G183" s="18">
        <v>9</v>
      </c>
    </row>
    <row r="184" spans="2:7" x14ac:dyDescent="0.3">
      <c r="C184">
        <v>1227</v>
      </c>
      <c r="D184" s="18">
        <v>1</v>
      </c>
      <c r="E184" s="18">
        <v>1</v>
      </c>
      <c r="F184" s="18">
        <v>4</v>
      </c>
      <c r="G184" s="18">
        <v>9</v>
      </c>
    </row>
    <row r="185" spans="2:7" x14ac:dyDescent="0.3">
      <c r="C185">
        <v>1232</v>
      </c>
      <c r="D185" s="18">
        <v>1</v>
      </c>
      <c r="E185" s="18">
        <v>1</v>
      </c>
      <c r="F185" s="18">
        <v>4</v>
      </c>
      <c r="G185" s="18">
        <v>9</v>
      </c>
    </row>
    <row r="186" spans="2:7" x14ac:dyDescent="0.3">
      <c r="C186">
        <v>1208</v>
      </c>
      <c r="D186" s="18">
        <v>1</v>
      </c>
      <c r="E186" s="18">
        <v>1</v>
      </c>
      <c r="F186" s="18">
        <v>4</v>
      </c>
      <c r="G186" s="18">
        <v>9</v>
      </c>
    </row>
    <row r="187" spans="2:7" x14ac:dyDescent="0.3">
      <c r="C187">
        <v>1207</v>
      </c>
      <c r="D187" s="18">
        <v>1</v>
      </c>
      <c r="E187" s="18">
        <v>1</v>
      </c>
      <c r="F187" s="18">
        <v>4</v>
      </c>
      <c r="G187" s="18">
        <v>9</v>
      </c>
    </row>
    <row r="188" spans="2:7" x14ac:dyDescent="0.3">
      <c r="C188">
        <v>1229</v>
      </c>
      <c r="D188" s="18">
        <v>1</v>
      </c>
      <c r="E188" s="18">
        <v>1</v>
      </c>
      <c r="F188" s="18">
        <v>4</v>
      </c>
      <c r="G188" s="18">
        <v>9</v>
      </c>
    </row>
    <row r="189" spans="2:7" x14ac:dyDescent="0.3">
      <c r="B189" t="s">
        <v>23</v>
      </c>
      <c r="C189">
        <v>1331</v>
      </c>
      <c r="D189" s="18">
        <v>3</v>
      </c>
      <c r="E189" s="18">
        <v>5</v>
      </c>
      <c r="F189" s="18">
        <v>3</v>
      </c>
      <c r="G189" s="18">
        <v>22</v>
      </c>
    </row>
    <row r="190" spans="2:7" x14ac:dyDescent="0.3">
      <c r="C190">
        <v>1322</v>
      </c>
      <c r="D190" s="18">
        <v>5</v>
      </c>
      <c r="E190" s="18">
        <v>1</v>
      </c>
      <c r="F190" s="18">
        <v>3</v>
      </c>
      <c r="G190" s="18">
        <v>20</v>
      </c>
    </row>
    <row r="191" spans="2:7" x14ac:dyDescent="0.3">
      <c r="C191">
        <v>1319</v>
      </c>
      <c r="D191" s="18">
        <v>3</v>
      </c>
      <c r="E191" s="18">
        <v>3</v>
      </c>
      <c r="F191" s="18">
        <v>3</v>
      </c>
      <c r="G191" s="18">
        <v>18</v>
      </c>
    </row>
    <row r="192" spans="2:7" x14ac:dyDescent="0.3">
      <c r="C192">
        <v>1306</v>
      </c>
      <c r="D192" s="18">
        <v>3</v>
      </c>
      <c r="E192" s="18">
        <v>3</v>
      </c>
      <c r="F192" s="18">
        <v>3</v>
      </c>
      <c r="G192" s="18">
        <v>18</v>
      </c>
    </row>
    <row r="193" spans="3:7" x14ac:dyDescent="0.3">
      <c r="C193">
        <v>1310</v>
      </c>
      <c r="D193" s="18">
        <v>4</v>
      </c>
      <c r="E193" s="18">
        <v>1</v>
      </c>
      <c r="F193" s="18">
        <v>3</v>
      </c>
      <c r="G193" s="18">
        <v>17</v>
      </c>
    </row>
    <row r="194" spans="3:7" x14ac:dyDescent="0.3">
      <c r="C194">
        <v>1330</v>
      </c>
      <c r="D194" s="18">
        <v>2</v>
      </c>
      <c r="E194" s="18">
        <v>4</v>
      </c>
      <c r="F194" s="18">
        <v>3</v>
      </c>
      <c r="G194" s="18">
        <v>17</v>
      </c>
    </row>
    <row r="195" spans="3:7" x14ac:dyDescent="0.3">
      <c r="C195">
        <v>1317</v>
      </c>
      <c r="D195" s="18">
        <v>1</v>
      </c>
      <c r="E195" s="18">
        <v>5</v>
      </c>
      <c r="F195" s="18">
        <v>3</v>
      </c>
      <c r="G195" s="18">
        <v>16</v>
      </c>
    </row>
    <row r="196" spans="3:7" x14ac:dyDescent="0.3">
      <c r="C196">
        <v>1324</v>
      </c>
      <c r="D196" s="18">
        <v>3</v>
      </c>
      <c r="E196" s="18">
        <v>2</v>
      </c>
      <c r="F196" s="18">
        <v>3</v>
      </c>
      <c r="G196" s="18">
        <v>16</v>
      </c>
    </row>
    <row r="197" spans="3:7" x14ac:dyDescent="0.3">
      <c r="C197">
        <v>1308</v>
      </c>
      <c r="D197" s="18">
        <v>2</v>
      </c>
      <c r="E197" s="18">
        <v>3</v>
      </c>
      <c r="F197" s="18">
        <v>3</v>
      </c>
      <c r="G197" s="18">
        <v>15</v>
      </c>
    </row>
    <row r="198" spans="3:7" x14ac:dyDescent="0.3">
      <c r="C198">
        <v>1304</v>
      </c>
      <c r="D198" s="18">
        <v>3</v>
      </c>
      <c r="E198" s="18">
        <v>1</v>
      </c>
      <c r="F198" s="18">
        <v>3</v>
      </c>
      <c r="G198" s="18">
        <v>14</v>
      </c>
    </row>
    <row r="199" spans="3:7" x14ac:dyDescent="0.3">
      <c r="C199">
        <v>1325</v>
      </c>
      <c r="D199" s="18">
        <v>3</v>
      </c>
      <c r="E199" s="18">
        <v>1</v>
      </c>
      <c r="F199" s="18">
        <v>3</v>
      </c>
      <c r="G199" s="18">
        <v>14</v>
      </c>
    </row>
    <row r="200" spans="3:7" x14ac:dyDescent="0.3">
      <c r="C200">
        <v>1302</v>
      </c>
      <c r="D200" s="18">
        <v>3</v>
      </c>
      <c r="E200" s="18">
        <v>1</v>
      </c>
      <c r="F200" s="18">
        <v>3</v>
      </c>
      <c r="G200" s="18">
        <v>14</v>
      </c>
    </row>
    <row r="201" spans="3:7" x14ac:dyDescent="0.3">
      <c r="C201">
        <v>1312</v>
      </c>
      <c r="D201" s="18">
        <v>3</v>
      </c>
      <c r="E201" s="18">
        <v>1</v>
      </c>
      <c r="F201" s="18">
        <v>3</v>
      </c>
      <c r="G201" s="18">
        <v>14</v>
      </c>
    </row>
    <row r="202" spans="3:7" x14ac:dyDescent="0.3">
      <c r="C202">
        <v>1318</v>
      </c>
      <c r="D202" s="18">
        <v>3</v>
      </c>
      <c r="E202" s="18">
        <v>1</v>
      </c>
      <c r="F202" s="18">
        <v>3</v>
      </c>
      <c r="G202" s="18">
        <v>14</v>
      </c>
    </row>
    <row r="203" spans="3:7" x14ac:dyDescent="0.3">
      <c r="C203">
        <v>1320</v>
      </c>
      <c r="D203" s="18">
        <v>3</v>
      </c>
      <c r="E203" s="18">
        <v>1</v>
      </c>
      <c r="F203" s="18">
        <v>3</v>
      </c>
      <c r="G203" s="18">
        <v>14</v>
      </c>
    </row>
    <row r="204" spans="3:7" x14ac:dyDescent="0.3">
      <c r="C204">
        <v>1314</v>
      </c>
      <c r="D204" s="18">
        <v>3</v>
      </c>
      <c r="E204" s="18">
        <v>1</v>
      </c>
      <c r="F204" s="18">
        <v>3</v>
      </c>
      <c r="G204" s="18">
        <v>14</v>
      </c>
    </row>
    <row r="205" spans="3:7" x14ac:dyDescent="0.3">
      <c r="C205">
        <v>1326</v>
      </c>
      <c r="D205" s="18">
        <v>2</v>
      </c>
      <c r="E205" s="18">
        <v>1</v>
      </c>
      <c r="F205" s="18">
        <v>3</v>
      </c>
      <c r="G205" s="18">
        <v>11</v>
      </c>
    </row>
    <row r="206" spans="3:7" x14ac:dyDescent="0.3">
      <c r="C206">
        <v>1315</v>
      </c>
      <c r="D206" s="18">
        <v>2</v>
      </c>
      <c r="E206" s="18">
        <v>1</v>
      </c>
      <c r="F206" s="18">
        <v>3</v>
      </c>
      <c r="G206" s="18">
        <v>11</v>
      </c>
    </row>
    <row r="207" spans="3:7" x14ac:dyDescent="0.3">
      <c r="C207">
        <v>1309</v>
      </c>
      <c r="D207" s="18">
        <v>2</v>
      </c>
      <c r="E207" s="18">
        <v>1</v>
      </c>
      <c r="F207" s="18">
        <v>3</v>
      </c>
      <c r="G207" s="18">
        <v>11</v>
      </c>
    </row>
    <row r="208" spans="3:7" x14ac:dyDescent="0.3">
      <c r="C208">
        <v>1311</v>
      </c>
      <c r="D208" s="18">
        <v>2</v>
      </c>
      <c r="E208" s="18">
        <v>1</v>
      </c>
      <c r="F208" s="18">
        <v>3</v>
      </c>
      <c r="G208" s="18">
        <v>11</v>
      </c>
    </row>
    <row r="209" spans="2:7" x14ac:dyDescent="0.3">
      <c r="C209">
        <v>1301</v>
      </c>
      <c r="D209" s="18">
        <v>2</v>
      </c>
      <c r="E209" s="18">
        <v>1</v>
      </c>
      <c r="F209" s="18">
        <v>3</v>
      </c>
      <c r="G209" s="18">
        <v>11</v>
      </c>
    </row>
    <row r="210" spans="2:7" x14ac:dyDescent="0.3">
      <c r="C210">
        <v>1307</v>
      </c>
      <c r="D210" s="18">
        <v>2</v>
      </c>
      <c r="E210" s="18">
        <v>1</v>
      </c>
      <c r="F210" s="18">
        <v>3</v>
      </c>
      <c r="G210" s="18">
        <v>11</v>
      </c>
    </row>
    <row r="211" spans="2:7" x14ac:dyDescent="0.3">
      <c r="C211">
        <v>1327</v>
      </c>
      <c r="D211" s="18">
        <v>2</v>
      </c>
      <c r="E211" s="18">
        <v>1</v>
      </c>
      <c r="F211" s="18">
        <v>3</v>
      </c>
      <c r="G211" s="18">
        <v>11</v>
      </c>
    </row>
    <row r="212" spans="2:7" x14ac:dyDescent="0.3">
      <c r="C212">
        <v>1305</v>
      </c>
      <c r="D212" s="18">
        <v>2</v>
      </c>
      <c r="E212" s="18">
        <v>1</v>
      </c>
      <c r="F212" s="18">
        <v>3</v>
      </c>
      <c r="G212" s="18">
        <v>11</v>
      </c>
    </row>
    <row r="213" spans="2:7" x14ac:dyDescent="0.3">
      <c r="C213">
        <v>1303</v>
      </c>
      <c r="D213" s="18">
        <v>2</v>
      </c>
      <c r="E213" s="18">
        <v>1</v>
      </c>
      <c r="F213" s="18">
        <v>3</v>
      </c>
      <c r="G213" s="18">
        <v>11</v>
      </c>
    </row>
    <row r="214" spans="2:7" x14ac:dyDescent="0.3">
      <c r="C214">
        <v>1323</v>
      </c>
      <c r="D214" s="18">
        <v>2</v>
      </c>
      <c r="E214" s="18">
        <v>1</v>
      </c>
      <c r="F214" s="18">
        <v>3</v>
      </c>
      <c r="G214" s="18">
        <v>11</v>
      </c>
    </row>
    <row r="215" spans="2:7" x14ac:dyDescent="0.3">
      <c r="C215">
        <v>1316</v>
      </c>
      <c r="D215" s="18">
        <v>2</v>
      </c>
      <c r="E215" s="18">
        <v>1</v>
      </c>
      <c r="F215" s="18">
        <v>3</v>
      </c>
      <c r="G215" s="18">
        <v>11</v>
      </c>
    </row>
    <row r="216" spans="2:7" x14ac:dyDescent="0.3">
      <c r="C216">
        <v>1321</v>
      </c>
      <c r="D216" s="18">
        <v>1</v>
      </c>
      <c r="E216" s="18">
        <v>2</v>
      </c>
      <c r="F216" s="18">
        <v>3</v>
      </c>
      <c r="G216" s="18">
        <v>10</v>
      </c>
    </row>
    <row r="217" spans="2:7" x14ac:dyDescent="0.3">
      <c r="C217">
        <v>1313</v>
      </c>
      <c r="D217" s="18">
        <v>1</v>
      </c>
      <c r="E217" s="18">
        <v>1</v>
      </c>
      <c r="F217" s="18">
        <v>3</v>
      </c>
      <c r="G217" s="18">
        <v>8</v>
      </c>
    </row>
    <row r="218" spans="2:7" x14ac:dyDescent="0.3">
      <c r="C218">
        <v>1328</v>
      </c>
      <c r="D218" s="18">
        <v>1</v>
      </c>
      <c r="E218" s="18">
        <v>1</v>
      </c>
      <c r="F218" s="18">
        <v>3</v>
      </c>
      <c r="G218" s="18">
        <v>8</v>
      </c>
    </row>
    <row r="219" spans="2:7" x14ac:dyDescent="0.3">
      <c r="C219">
        <v>1329</v>
      </c>
      <c r="D219" s="18">
        <v>1</v>
      </c>
      <c r="E219" s="18">
        <v>1</v>
      </c>
      <c r="F219" s="18">
        <v>3</v>
      </c>
      <c r="G219" s="18">
        <v>8</v>
      </c>
    </row>
    <row r="220" spans="2:7" x14ac:dyDescent="0.3">
      <c r="B220" t="s">
        <v>33</v>
      </c>
      <c r="C220">
        <v>1525</v>
      </c>
      <c r="D220" s="18">
        <v>4</v>
      </c>
      <c r="E220" s="18">
        <v>1</v>
      </c>
      <c r="F220" s="18">
        <v>1</v>
      </c>
      <c r="G220" s="18">
        <v>15</v>
      </c>
    </row>
    <row r="221" spans="2:7" x14ac:dyDescent="0.3">
      <c r="C221">
        <v>1528</v>
      </c>
      <c r="D221" s="18">
        <v>3</v>
      </c>
      <c r="E221" s="18">
        <v>1</v>
      </c>
      <c r="F221" s="18">
        <v>1</v>
      </c>
      <c r="G221" s="18">
        <v>12</v>
      </c>
    </row>
    <row r="222" spans="2:7" x14ac:dyDescent="0.3">
      <c r="C222">
        <v>1522</v>
      </c>
      <c r="D222" s="18">
        <v>3</v>
      </c>
      <c r="E222" s="18">
        <v>1</v>
      </c>
      <c r="F222" s="18">
        <v>1</v>
      </c>
      <c r="G222" s="18">
        <v>12</v>
      </c>
    </row>
    <row r="223" spans="2:7" x14ac:dyDescent="0.3">
      <c r="C223">
        <v>1524</v>
      </c>
      <c r="D223" s="18">
        <v>3</v>
      </c>
      <c r="E223" s="18">
        <v>1</v>
      </c>
      <c r="F223" s="18">
        <v>1</v>
      </c>
      <c r="G223" s="18">
        <v>12</v>
      </c>
    </row>
    <row r="224" spans="2:7" x14ac:dyDescent="0.3">
      <c r="C224">
        <v>1521</v>
      </c>
      <c r="D224" s="18">
        <v>2</v>
      </c>
      <c r="E224" s="18">
        <v>1</v>
      </c>
      <c r="F224" s="18">
        <v>1</v>
      </c>
      <c r="G224" s="18">
        <v>9</v>
      </c>
    </row>
    <row r="225" spans="2:7" x14ac:dyDescent="0.3">
      <c r="C225">
        <v>1526</v>
      </c>
      <c r="D225" s="18">
        <v>2</v>
      </c>
      <c r="E225" s="18">
        <v>1</v>
      </c>
      <c r="F225" s="18">
        <v>1</v>
      </c>
      <c r="G225" s="18">
        <v>9</v>
      </c>
    </row>
    <row r="226" spans="2:7" x14ac:dyDescent="0.3">
      <c r="C226">
        <v>1523</v>
      </c>
      <c r="D226" s="18">
        <v>1</v>
      </c>
      <c r="E226" s="18">
        <v>1</v>
      </c>
      <c r="F226" s="18">
        <v>1</v>
      </c>
      <c r="G226" s="18">
        <v>6</v>
      </c>
    </row>
    <row r="227" spans="2:7" x14ac:dyDescent="0.3">
      <c r="C227">
        <v>1527</v>
      </c>
      <c r="D227" s="18">
        <v>1</v>
      </c>
      <c r="E227" s="18">
        <v>1</v>
      </c>
      <c r="F227" s="18">
        <v>1</v>
      </c>
      <c r="G227" s="18">
        <v>6</v>
      </c>
    </row>
    <row r="228" spans="2:7" x14ac:dyDescent="0.3">
      <c r="B228" t="s">
        <v>34</v>
      </c>
      <c r="C228">
        <v>1512</v>
      </c>
      <c r="D228" s="18">
        <v>4</v>
      </c>
      <c r="E228" s="18">
        <v>1</v>
      </c>
      <c r="F228" s="18">
        <v>1</v>
      </c>
      <c r="G228" s="18">
        <v>15</v>
      </c>
    </row>
    <row r="229" spans="2:7" x14ac:dyDescent="0.3">
      <c r="C229">
        <v>1508</v>
      </c>
      <c r="D229" s="18">
        <v>2</v>
      </c>
      <c r="E229" s="18">
        <v>4</v>
      </c>
      <c r="F229" s="18">
        <v>1</v>
      </c>
      <c r="G229" s="18">
        <v>15</v>
      </c>
    </row>
    <row r="230" spans="2:7" x14ac:dyDescent="0.3">
      <c r="C230">
        <v>1503</v>
      </c>
      <c r="D230" s="18">
        <v>2</v>
      </c>
      <c r="E230" s="18">
        <v>4</v>
      </c>
      <c r="F230" s="18">
        <v>1</v>
      </c>
      <c r="G230" s="18">
        <v>15</v>
      </c>
    </row>
    <row r="231" spans="2:7" x14ac:dyDescent="0.3">
      <c r="C231">
        <v>1501</v>
      </c>
      <c r="D231" s="18">
        <v>4</v>
      </c>
      <c r="E231" s="18">
        <v>1</v>
      </c>
      <c r="F231" s="18">
        <v>1</v>
      </c>
      <c r="G231" s="18">
        <v>15</v>
      </c>
    </row>
    <row r="232" spans="2:7" x14ac:dyDescent="0.3">
      <c r="C232">
        <v>1513</v>
      </c>
      <c r="D232" s="18">
        <v>1</v>
      </c>
      <c r="E232" s="18">
        <v>4</v>
      </c>
      <c r="F232" s="18">
        <v>1</v>
      </c>
      <c r="G232" s="18">
        <v>12</v>
      </c>
    </row>
    <row r="233" spans="2:7" x14ac:dyDescent="0.3">
      <c r="C233">
        <v>1504</v>
      </c>
      <c r="D233" s="18">
        <v>3</v>
      </c>
      <c r="E233" s="18">
        <v>1</v>
      </c>
      <c r="F233" s="18">
        <v>1</v>
      </c>
      <c r="G233" s="18">
        <v>12</v>
      </c>
    </row>
    <row r="234" spans="2:7" x14ac:dyDescent="0.3">
      <c r="C234">
        <v>1511</v>
      </c>
      <c r="D234" s="18">
        <v>2</v>
      </c>
      <c r="E234" s="18">
        <v>1</v>
      </c>
      <c r="F234" s="18">
        <v>1</v>
      </c>
      <c r="G234" s="18">
        <v>9</v>
      </c>
    </row>
    <row r="235" spans="2:7" x14ac:dyDescent="0.3">
      <c r="C235">
        <v>1506</v>
      </c>
      <c r="D235" s="18">
        <v>2</v>
      </c>
      <c r="E235" s="18">
        <v>1</v>
      </c>
      <c r="F235" s="18">
        <v>1</v>
      </c>
      <c r="G235" s="18">
        <v>9</v>
      </c>
    </row>
    <row r="236" spans="2:7" x14ac:dyDescent="0.3">
      <c r="C236">
        <v>1509</v>
      </c>
      <c r="D236" s="18">
        <v>2</v>
      </c>
      <c r="E236" s="18">
        <v>1</v>
      </c>
      <c r="F236" s="18">
        <v>1</v>
      </c>
      <c r="G236" s="18">
        <v>9</v>
      </c>
    </row>
    <row r="237" spans="2:7" x14ac:dyDescent="0.3">
      <c r="C237">
        <v>1507</v>
      </c>
      <c r="D237" s="18">
        <v>1</v>
      </c>
      <c r="E237" s="18">
        <v>2</v>
      </c>
      <c r="F237" s="18">
        <v>1</v>
      </c>
      <c r="G237" s="18">
        <v>8</v>
      </c>
    </row>
    <row r="238" spans="2:7" x14ac:dyDescent="0.3">
      <c r="C238">
        <v>1502</v>
      </c>
      <c r="D238" s="18">
        <v>1</v>
      </c>
      <c r="E238" s="18">
        <v>1</v>
      </c>
      <c r="F238" s="18">
        <v>1</v>
      </c>
      <c r="G238" s="18">
        <v>6</v>
      </c>
    </row>
    <row r="239" spans="2:7" x14ac:dyDescent="0.3">
      <c r="C239">
        <v>1510</v>
      </c>
      <c r="D239" s="18">
        <v>1</v>
      </c>
      <c r="E239" s="18">
        <v>1</v>
      </c>
      <c r="F239" s="18">
        <v>1</v>
      </c>
      <c r="G239" s="18">
        <v>6</v>
      </c>
    </row>
    <row r="240" spans="2:7" x14ac:dyDescent="0.3">
      <c r="C240">
        <v>1505</v>
      </c>
      <c r="D240" s="18">
        <v>1</v>
      </c>
      <c r="E240" s="18">
        <v>1</v>
      </c>
      <c r="F240" s="18">
        <v>1</v>
      </c>
      <c r="G240" s="18">
        <v>6</v>
      </c>
    </row>
    <row r="241" spans="1:7" x14ac:dyDescent="0.3">
      <c r="A241" t="s">
        <v>62</v>
      </c>
      <c r="D241" s="18">
        <v>2.2941176470588234</v>
      </c>
      <c r="E241" s="18">
        <v>1.4588235294117646</v>
      </c>
      <c r="F241" s="18">
        <v>2.8941176470588235</v>
      </c>
      <c r="G241" s="18">
        <v>12.694117647058823</v>
      </c>
    </row>
    <row r="242" spans="1:7" x14ac:dyDescent="0.3">
      <c r="A242" t="s">
        <v>17</v>
      </c>
      <c r="D242" s="18">
        <v>2.9596412556053813</v>
      </c>
      <c r="E242" s="18">
        <v>2.8968609865470851</v>
      </c>
      <c r="F242" s="18">
        <v>8.1973094170403584</v>
      </c>
      <c r="G242" s="18">
        <v>22.869955156950674</v>
      </c>
    </row>
  </sheetData>
  <conditionalFormatting pivot="1" sqref="G16:G64 G75 G79 G66 G69 G71 G76:G77 G79:G80 G83 G85:G87 G89 G91:G92 G67:G68 G70 G72:G74 G78 G81:G82 G84 G88 G90 G94 G96:G99 G101 G104:G105 G108 G112 G114 G93 G95 G100 G102:G103 G106:G107 G109:G111 G113 G115:G121 G123:G129 G122 G130:G154 G156:G161 G164 G166:G184 G186:G188 G162:G163 G165 G185 G192:G193 G195 G197:G198 G200:G202 G204 G206:G210 G212:G213 G215 G217 G189:G191 G194 G196 G199 G203 G205 G211 G214 G216 G218:G219 G220:G227 G229:G231 G233 G235:G238 G240 G228 G232 G234 G239">
    <cfRule type="colorScale" priority="1">
      <colorScale>
        <cfvo type="min"/>
        <cfvo type="percentile" val="50"/>
        <cfvo type="max"/>
        <color rgb="FF63BE7B"/>
        <color rgb="FFFFEB84"/>
        <color rgb="FFF8696B"/>
      </colorScale>
    </cfRule>
  </conditionalFormatting>
  <pageMargins left="0.7" right="0.7" top="0.75" bottom="0.75" header="0.3" footer="0.3"/>
  <pageSetup scale="99" orientation="portrait" r:id="rId2"/>
  <headerFooter>
    <oddHeader>&amp;L&amp;G&amp;C&amp;"-,Bold"&amp;A</oddHeader>
    <oddFooter>&amp;LChoi, Andrew&amp;CPage &amp;P of &amp;N&amp;R&amp;D</oddFooter>
  </headerFooter>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8"/>
  <sheetViews>
    <sheetView zoomScale="160" zoomScaleNormal="160" workbookViewId="0">
      <selection activeCell="E6" sqref="E6"/>
    </sheetView>
  </sheetViews>
  <sheetFormatPr defaultRowHeight="14.4" x14ac:dyDescent="0.3"/>
  <cols>
    <col min="1" max="1" width="12.6640625" customWidth="1"/>
    <col min="2" max="2" width="17.5546875" bestFit="1" customWidth="1"/>
    <col min="3" max="3" width="7.5546875" customWidth="1"/>
    <col min="4" max="4" width="18.6640625" customWidth="1"/>
    <col min="5" max="5" width="11.5546875" bestFit="1" customWidth="1"/>
    <col min="6" max="6" width="18" customWidth="1"/>
    <col min="7" max="7" width="37" customWidth="1"/>
  </cols>
  <sheetData>
    <row r="1" spans="1:7" s="19" customFormat="1" ht="28.8" x14ac:dyDescent="0.3">
      <c r="A1" s="19" t="s">
        <v>90</v>
      </c>
      <c r="B1" s="19" t="s">
        <v>99</v>
      </c>
      <c r="C1" s="19" t="s">
        <v>101</v>
      </c>
      <c r="D1" s="19" t="s">
        <v>102</v>
      </c>
      <c r="E1" s="12" t="s">
        <v>70</v>
      </c>
      <c r="F1" s="12" t="s">
        <v>108</v>
      </c>
      <c r="G1" s="19" t="s">
        <v>103</v>
      </c>
    </row>
    <row r="2" spans="1:7" ht="43.2" x14ac:dyDescent="0.3">
      <c r="A2" s="20" t="s">
        <v>91</v>
      </c>
      <c r="B2" s="20" t="s">
        <v>98</v>
      </c>
      <c r="C2" s="20" t="s">
        <v>71</v>
      </c>
      <c r="D2" s="14" t="s">
        <v>72</v>
      </c>
      <c r="E2" s="20">
        <v>14</v>
      </c>
      <c r="F2" s="21">
        <v>0</v>
      </c>
      <c r="G2" s="14" t="s">
        <v>121</v>
      </c>
    </row>
    <row r="3" spans="1:7" x14ac:dyDescent="0.3">
      <c r="A3" s="20" t="s">
        <v>91</v>
      </c>
      <c r="B3" s="20" t="s">
        <v>98</v>
      </c>
      <c r="C3" s="20" t="s">
        <v>73</v>
      </c>
      <c r="D3" s="14" t="s">
        <v>74</v>
      </c>
      <c r="E3" s="20">
        <v>8</v>
      </c>
      <c r="F3" s="21" t="s">
        <v>109</v>
      </c>
      <c r="G3" s="14" t="s">
        <v>122</v>
      </c>
    </row>
    <row r="4" spans="1:7" ht="57.6" x14ac:dyDescent="0.3">
      <c r="A4" s="20" t="s">
        <v>91</v>
      </c>
      <c r="B4" s="20" t="s">
        <v>98</v>
      </c>
      <c r="C4" s="20" t="s">
        <v>75</v>
      </c>
      <c r="D4" s="14" t="s">
        <v>114</v>
      </c>
      <c r="E4" s="20" t="s">
        <v>132</v>
      </c>
      <c r="F4" s="21">
        <v>1</v>
      </c>
      <c r="G4" s="14" t="s">
        <v>133</v>
      </c>
    </row>
    <row r="5" spans="1:7" ht="43.2" x14ac:dyDescent="0.3">
      <c r="A5" s="20" t="s">
        <v>91</v>
      </c>
      <c r="B5" s="20" t="s">
        <v>98</v>
      </c>
      <c r="C5" s="20" t="s">
        <v>76</v>
      </c>
      <c r="D5" s="14" t="s">
        <v>10</v>
      </c>
      <c r="E5" s="20">
        <v>14</v>
      </c>
      <c r="F5" s="21">
        <v>0.2</v>
      </c>
      <c r="G5" s="14" t="s">
        <v>123</v>
      </c>
    </row>
    <row r="6" spans="1:7" x14ac:dyDescent="0.3">
      <c r="A6" s="20" t="s">
        <v>91</v>
      </c>
      <c r="B6" s="20" t="s">
        <v>98</v>
      </c>
      <c r="C6" s="20" t="s">
        <v>77</v>
      </c>
      <c r="D6" s="14" t="s">
        <v>78</v>
      </c>
      <c r="E6" s="20">
        <v>10</v>
      </c>
      <c r="F6" s="22" t="s">
        <v>109</v>
      </c>
      <c r="G6" s="14" t="s">
        <v>122</v>
      </c>
    </row>
    <row r="7" spans="1:7" x14ac:dyDescent="0.3">
      <c r="A7" s="20" t="s">
        <v>91</v>
      </c>
      <c r="B7" s="20" t="s">
        <v>98</v>
      </c>
      <c r="C7" s="20" t="s">
        <v>79</v>
      </c>
      <c r="D7" s="14" t="s">
        <v>80</v>
      </c>
      <c r="E7" s="20">
        <v>14</v>
      </c>
      <c r="F7" s="22" t="s">
        <v>109</v>
      </c>
      <c r="G7" s="14" t="s">
        <v>122</v>
      </c>
    </row>
    <row r="8" spans="1:7" x14ac:dyDescent="0.3">
      <c r="A8" s="20" t="s">
        <v>91</v>
      </c>
      <c r="B8" s="20" t="s">
        <v>98</v>
      </c>
      <c r="C8" s="20" t="s">
        <v>126</v>
      </c>
      <c r="D8" s="14" t="s">
        <v>127</v>
      </c>
      <c r="E8" s="20">
        <v>42</v>
      </c>
      <c r="F8" s="21">
        <v>0</v>
      </c>
      <c r="G8" s="23"/>
    </row>
    <row r="9" spans="1:7" ht="28.8" x14ac:dyDescent="0.3">
      <c r="A9" s="20" t="s">
        <v>91</v>
      </c>
      <c r="B9" s="20" t="s">
        <v>98</v>
      </c>
      <c r="C9" s="20" t="s">
        <v>81</v>
      </c>
      <c r="D9" s="14" t="s">
        <v>82</v>
      </c>
      <c r="E9" s="20">
        <v>8</v>
      </c>
      <c r="F9" s="21">
        <v>0</v>
      </c>
      <c r="G9" s="14" t="s">
        <v>125</v>
      </c>
    </row>
    <row r="10" spans="1:7" x14ac:dyDescent="0.3">
      <c r="A10" s="20" t="s">
        <v>91</v>
      </c>
      <c r="B10" s="20" t="s">
        <v>98</v>
      </c>
      <c r="C10" s="20" t="s">
        <v>94</v>
      </c>
      <c r="D10" s="14" t="s">
        <v>95</v>
      </c>
      <c r="E10" s="20">
        <v>14</v>
      </c>
      <c r="F10" s="22" t="s">
        <v>109</v>
      </c>
      <c r="G10" s="14" t="s">
        <v>122</v>
      </c>
    </row>
    <row r="11" spans="1:7" x14ac:dyDescent="0.3">
      <c r="A11" s="20" t="s">
        <v>91</v>
      </c>
      <c r="B11" s="20" t="s">
        <v>98</v>
      </c>
      <c r="C11" s="20" t="s">
        <v>83</v>
      </c>
      <c r="D11" s="14" t="s">
        <v>84</v>
      </c>
      <c r="E11" s="20">
        <v>14</v>
      </c>
      <c r="F11" s="22" t="s">
        <v>109</v>
      </c>
      <c r="G11" s="14" t="s">
        <v>122</v>
      </c>
    </row>
    <row r="12" spans="1:7" x14ac:dyDescent="0.3">
      <c r="A12" s="20" t="s">
        <v>91</v>
      </c>
      <c r="B12" s="20" t="s">
        <v>98</v>
      </c>
      <c r="C12" s="20" t="s">
        <v>86</v>
      </c>
      <c r="D12" s="14" t="s">
        <v>87</v>
      </c>
      <c r="E12" s="20">
        <v>8</v>
      </c>
      <c r="F12" s="21" t="s">
        <v>109</v>
      </c>
      <c r="G12" s="14" t="s">
        <v>122</v>
      </c>
    </row>
    <row r="13" spans="1:7" x14ac:dyDescent="0.3">
      <c r="A13" s="20" t="s">
        <v>91</v>
      </c>
      <c r="B13" s="20" t="s">
        <v>98</v>
      </c>
      <c r="C13" s="20" t="s">
        <v>88</v>
      </c>
      <c r="D13" s="14" t="s">
        <v>89</v>
      </c>
      <c r="E13" s="20">
        <v>8</v>
      </c>
      <c r="F13" s="21" t="s">
        <v>109</v>
      </c>
      <c r="G13" s="14" t="s">
        <v>122</v>
      </c>
    </row>
    <row r="14" spans="1:7" ht="28.8" x14ac:dyDescent="0.3">
      <c r="A14" s="20" t="s">
        <v>92</v>
      </c>
      <c r="B14" s="20" t="s">
        <v>98</v>
      </c>
      <c r="C14" s="20"/>
      <c r="D14" s="14" t="s">
        <v>74</v>
      </c>
      <c r="E14" s="20">
        <v>8</v>
      </c>
      <c r="F14" s="21">
        <v>0.3</v>
      </c>
      <c r="G14" s="14" t="s">
        <v>129</v>
      </c>
    </row>
    <row r="15" spans="1:7" ht="28.8" x14ac:dyDescent="0.3">
      <c r="A15" s="20" t="s">
        <v>92</v>
      </c>
      <c r="B15" s="20" t="s">
        <v>98</v>
      </c>
      <c r="C15" s="20"/>
      <c r="D15" s="14" t="s">
        <v>93</v>
      </c>
      <c r="E15" s="20">
        <v>8</v>
      </c>
      <c r="F15" s="21">
        <v>0.3</v>
      </c>
      <c r="G15" s="14" t="s">
        <v>129</v>
      </c>
    </row>
    <row r="16" spans="1:7" x14ac:dyDescent="0.3">
      <c r="A16" s="20" t="s">
        <v>92</v>
      </c>
      <c r="B16" s="20" t="s">
        <v>98</v>
      </c>
      <c r="C16" s="20"/>
      <c r="D16" s="14" t="s">
        <v>85</v>
      </c>
      <c r="E16" s="20">
        <v>25</v>
      </c>
      <c r="F16" s="22" t="s">
        <v>109</v>
      </c>
      <c r="G16" s="14" t="s">
        <v>122</v>
      </c>
    </row>
    <row r="17" spans="1:7" ht="28.8" x14ac:dyDescent="0.3">
      <c r="A17" s="20" t="s">
        <v>96</v>
      </c>
      <c r="B17" s="20" t="s">
        <v>100</v>
      </c>
      <c r="C17" s="20"/>
      <c r="D17" s="14" t="s">
        <v>97</v>
      </c>
      <c r="E17" s="20"/>
      <c r="F17" s="22" t="s">
        <v>109</v>
      </c>
      <c r="G17" s="14" t="s">
        <v>122</v>
      </c>
    </row>
    <row r="18" spans="1:7" ht="28.8" x14ac:dyDescent="0.3">
      <c r="A18" s="20" t="s">
        <v>96</v>
      </c>
      <c r="B18" s="20" t="s">
        <v>100</v>
      </c>
      <c r="C18" s="20"/>
      <c r="D18" s="14" t="s">
        <v>128</v>
      </c>
      <c r="E18" s="20"/>
      <c r="F18" s="21">
        <v>0.3</v>
      </c>
      <c r="G18" s="14" t="s">
        <v>124</v>
      </c>
    </row>
  </sheetData>
  <pageMargins left="0.7" right="0.7" top="0.75" bottom="0.75" header="0.3" footer="0.3"/>
  <pageSetup scale="99" orientation="landscape" r:id="rId1"/>
  <headerFooter>
    <oddHeader>&amp;L&amp;G&amp;C&amp;"-,Bold"&amp;A</oddHeader>
    <oddFooter>&amp;LChoi, Andrew&amp;CPage &amp;P of &amp;N&amp;R&amp;D</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O6"/>
  <sheetViews>
    <sheetView showGridLines="0" zoomScale="160" zoomScaleNormal="160" workbookViewId="0">
      <selection activeCell="I3" sqref="I3"/>
    </sheetView>
  </sheetViews>
  <sheetFormatPr defaultRowHeight="14.4" x14ac:dyDescent="0.3"/>
  <cols>
    <col min="1" max="1" width="13.6640625" customWidth="1"/>
    <col min="2" max="2" width="8.33203125" customWidth="1"/>
    <col min="3" max="3" width="6.88671875" customWidth="1"/>
    <col min="5" max="5" width="17.44140625" bestFit="1" customWidth="1"/>
    <col min="6" max="6" width="7" bestFit="1" customWidth="1"/>
    <col min="7" max="7" width="9" bestFit="1" customWidth="1"/>
    <col min="9" max="9" width="16.109375" bestFit="1" customWidth="1"/>
    <col min="10" max="10" width="9.6640625" customWidth="1"/>
    <col min="12" max="12" width="15.6640625" customWidth="1"/>
    <col min="15" max="15" width="33" bestFit="1" customWidth="1"/>
  </cols>
  <sheetData>
    <row r="1" spans="1:15" x14ac:dyDescent="0.3">
      <c r="A1" s="3" t="s">
        <v>19</v>
      </c>
      <c r="B1" s="3" t="s">
        <v>16</v>
      </c>
      <c r="C1" s="3" t="s">
        <v>0</v>
      </c>
      <c r="E1" s="3" t="s">
        <v>116</v>
      </c>
      <c r="F1" s="3" t="s">
        <v>16</v>
      </c>
      <c r="G1" s="3" t="s">
        <v>0</v>
      </c>
      <c r="I1" s="3" t="s">
        <v>38</v>
      </c>
      <c r="J1" s="3" t="s">
        <v>39</v>
      </c>
      <c r="L1" t="s">
        <v>59</v>
      </c>
      <c r="M1" t="s">
        <v>16</v>
      </c>
      <c r="N1" t="s">
        <v>0</v>
      </c>
      <c r="O1" t="s">
        <v>103</v>
      </c>
    </row>
    <row r="2" spans="1:15" x14ac:dyDescent="0.3">
      <c r="A2" s="3">
        <v>1</v>
      </c>
      <c r="B2" s="3">
        <v>0</v>
      </c>
      <c r="C2" s="3">
        <v>1</v>
      </c>
      <c r="E2" s="3">
        <v>1</v>
      </c>
      <c r="F2" s="9">
        <v>6000</v>
      </c>
      <c r="G2" s="9">
        <v>100000</v>
      </c>
      <c r="I2" s="3" t="s">
        <v>18</v>
      </c>
      <c r="J2" s="3">
        <v>3</v>
      </c>
      <c r="L2" t="str">
        <f>"High ("&amp;M2&amp;"-"&amp;N2&amp;")"</f>
        <v>High (35-50)</v>
      </c>
      <c r="M2">
        <v>35</v>
      </c>
      <c r="N2">
        <v>50</v>
      </c>
      <c r="O2" t="s">
        <v>110</v>
      </c>
    </row>
    <row r="3" spans="1:15" x14ac:dyDescent="0.3">
      <c r="A3" s="3">
        <v>2</v>
      </c>
      <c r="B3" s="3">
        <v>2</v>
      </c>
      <c r="C3" s="3">
        <v>3</v>
      </c>
      <c r="E3" s="3">
        <v>2</v>
      </c>
      <c r="F3" s="9">
        <v>5000</v>
      </c>
      <c r="G3" s="9">
        <f>F2-1</f>
        <v>5999</v>
      </c>
      <c r="I3" s="3" t="s">
        <v>40</v>
      </c>
      <c r="J3" s="3">
        <v>2</v>
      </c>
      <c r="L3" t="str">
        <f>"Med ("&amp;M3&amp;"-"&amp;N3&amp;")"</f>
        <v>Med (30-34)</v>
      </c>
      <c r="M3">
        <v>30</v>
      </c>
      <c r="N3">
        <v>34</v>
      </c>
      <c r="O3" t="s">
        <v>111</v>
      </c>
    </row>
    <row r="4" spans="1:15" x14ac:dyDescent="0.3">
      <c r="A4" s="3">
        <v>3</v>
      </c>
      <c r="B4" s="3">
        <v>4</v>
      </c>
      <c r="C4" s="3">
        <v>5</v>
      </c>
      <c r="E4" s="3">
        <v>3</v>
      </c>
      <c r="F4" s="9">
        <v>4000</v>
      </c>
      <c r="G4" s="9">
        <f t="shared" ref="G4:G6" si="0">F3-1</f>
        <v>4999</v>
      </c>
      <c r="I4" s="3" t="s">
        <v>41</v>
      </c>
      <c r="J4" s="3">
        <v>1</v>
      </c>
      <c r="L4" t="str">
        <f>"Low ("&amp;M4&amp;"-"&amp;N4&amp;")"</f>
        <v>Low (0-29)</v>
      </c>
      <c r="M4">
        <v>0</v>
      </c>
      <c r="N4">
        <v>29</v>
      </c>
      <c r="O4" t="s">
        <v>115</v>
      </c>
    </row>
    <row r="5" spans="1:15" x14ac:dyDescent="0.3">
      <c r="A5" s="3">
        <v>4</v>
      </c>
      <c r="B5" s="3">
        <v>6</v>
      </c>
      <c r="C5" s="3">
        <v>7</v>
      </c>
      <c r="E5" s="3">
        <v>4</v>
      </c>
      <c r="F5" s="9">
        <v>3000</v>
      </c>
      <c r="G5" s="9">
        <f t="shared" si="0"/>
        <v>3999</v>
      </c>
    </row>
    <row r="6" spans="1:15" x14ac:dyDescent="0.3">
      <c r="A6" s="3">
        <v>5</v>
      </c>
      <c r="B6" s="3">
        <v>8</v>
      </c>
      <c r="C6" s="3">
        <v>100</v>
      </c>
      <c r="E6" s="3">
        <v>5</v>
      </c>
      <c r="F6" s="9">
        <v>0</v>
      </c>
      <c r="G6" s="9">
        <f t="shared" si="0"/>
        <v>2999</v>
      </c>
    </row>
  </sheetData>
  <pageMargins left="0.7" right="0.7" top="0.75" bottom="0.75" header="0.3" footer="0.3"/>
  <pageSetup scale="99" fitToHeight="0" orientation="landscape" r:id="rId1"/>
  <headerFooter>
    <oddHeader>&amp;L&amp;G&amp;C&amp;"-,Bold"&amp;A</oddHeader>
    <oddFooter>&amp;LChoi, Andrew&amp;CPage &amp;P of &amp;N&amp;R&amp;D</oddFooter>
  </headerFooter>
  <legacyDrawingHF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sheetPr>
  <dimension ref="A1:AD23"/>
  <sheetViews>
    <sheetView workbookViewId="0"/>
  </sheetViews>
  <sheetFormatPr defaultRowHeight="14.4" x14ac:dyDescent="0.3"/>
  <cols>
    <col min="1" max="1" width="10" bestFit="1" customWidth="1"/>
    <col min="2" max="8" width="4.6640625" customWidth="1"/>
  </cols>
  <sheetData>
    <row r="1" spans="1:30" x14ac:dyDescent="0.3">
      <c r="B1" t="s">
        <v>48</v>
      </c>
      <c r="D1">
        <v>3</v>
      </c>
      <c r="K1" t="s">
        <v>20</v>
      </c>
    </row>
    <row r="2" spans="1:30" ht="26.25" customHeight="1" x14ac:dyDescent="0.3">
      <c r="A2" t="s">
        <v>35</v>
      </c>
      <c r="C2">
        <v>1</v>
      </c>
      <c r="D2">
        <v>2</v>
      </c>
      <c r="E2">
        <v>3</v>
      </c>
      <c r="F2">
        <v>4</v>
      </c>
      <c r="G2">
        <v>5</v>
      </c>
      <c r="I2" t="s">
        <v>117</v>
      </c>
      <c r="K2">
        <v>1</v>
      </c>
      <c r="L2">
        <v>2</v>
      </c>
      <c r="M2">
        <v>3</v>
      </c>
      <c r="N2">
        <v>4</v>
      </c>
      <c r="O2">
        <v>5</v>
      </c>
      <c r="P2">
        <v>6</v>
      </c>
      <c r="Q2">
        <v>7</v>
      </c>
      <c r="R2">
        <v>8</v>
      </c>
      <c r="S2">
        <v>9</v>
      </c>
      <c r="T2">
        <v>10</v>
      </c>
      <c r="U2">
        <v>11</v>
      </c>
      <c r="V2">
        <v>12</v>
      </c>
      <c r="W2">
        <v>13</v>
      </c>
      <c r="X2">
        <v>14</v>
      </c>
      <c r="Y2">
        <v>15</v>
      </c>
      <c r="Z2">
        <v>16</v>
      </c>
      <c r="AA2">
        <v>17</v>
      </c>
      <c r="AB2">
        <v>18</v>
      </c>
      <c r="AC2">
        <v>19</v>
      </c>
      <c r="AD2">
        <v>20</v>
      </c>
    </row>
    <row r="3" spans="1:30" ht="26.25" customHeight="1" x14ac:dyDescent="0.3">
      <c r="A3">
        <v>2</v>
      </c>
      <c r="B3">
        <v>1</v>
      </c>
      <c r="C3">
        <f t="shared" ref="C3:G7" si="0">(C$2*$A$3)+($B3*$D$1)</f>
        <v>5</v>
      </c>
      <c r="D3">
        <f t="shared" si="0"/>
        <v>7</v>
      </c>
      <c r="E3">
        <f t="shared" si="0"/>
        <v>9</v>
      </c>
      <c r="F3">
        <f t="shared" si="0"/>
        <v>11</v>
      </c>
      <c r="G3">
        <f t="shared" si="0"/>
        <v>13</v>
      </c>
      <c r="J3">
        <v>5</v>
      </c>
      <c r="K3">
        <f>$J3+K$2</f>
        <v>6</v>
      </c>
      <c r="L3">
        <f t="shared" ref="L3:AD16" si="1">$J3+L$2</f>
        <v>7</v>
      </c>
      <c r="M3">
        <f t="shared" si="1"/>
        <v>8</v>
      </c>
      <c r="N3">
        <f t="shared" si="1"/>
        <v>9</v>
      </c>
      <c r="O3">
        <f t="shared" si="1"/>
        <v>10</v>
      </c>
      <c r="P3">
        <f t="shared" si="1"/>
        <v>11</v>
      </c>
      <c r="Q3">
        <f t="shared" si="1"/>
        <v>12</v>
      </c>
      <c r="R3">
        <f t="shared" si="1"/>
        <v>13</v>
      </c>
      <c r="S3">
        <f t="shared" si="1"/>
        <v>14</v>
      </c>
      <c r="T3">
        <f t="shared" si="1"/>
        <v>15</v>
      </c>
      <c r="U3">
        <f t="shared" si="1"/>
        <v>16</v>
      </c>
      <c r="V3">
        <f t="shared" si="1"/>
        <v>17</v>
      </c>
      <c r="W3">
        <f t="shared" si="1"/>
        <v>18</v>
      </c>
      <c r="X3">
        <f t="shared" si="1"/>
        <v>19</v>
      </c>
      <c r="Y3">
        <f t="shared" si="1"/>
        <v>20</v>
      </c>
      <c r="Z3">
        <f t="shared" si="1"/>
        <v>21</v>
      </c>
      <c r="AA3">
        <f t="shared" si="1"/>
        <v>22</v>
      </c>
      <c r="AB3">
        <f t="shared" si="1"/>
        <v>23</v>
      </c>
      <c r="AC3">
        <f t="shared" si="1"/>
        <v>24</v>
      </c>
      <c r="AD3">
        <f t="shared" si="1"/>
        <v>25</v>
      </c>
    </row>
    <row r="4" spans="1:30" ht="26.25" customHeight="1" x14ac:dyDescent="0.3">
      <c r="B4">
        <v>2</v>
      </c>
      <c r="C4">
        <f t="shared" si="0"/>
        <v>8</v>
      </c>
      <c r="D4">
        <f t="shared" si="0"/>
        <v>10</v>
      </c>
      <c r="E4">
        <f t="shared" si="0"/>
        <v>12</v>
      </c>
      <c r="F4">
        <f t="shared" si="0"/>
        <v>14</v>
      </c>
      <c r="G4">
        <f t="shared" si="0"/>
        <v>16</v>
      </c>
      <c r="J4">
        <v>6</v>
      </c>
      <c r="K4">
        <f t="shared" ref="K4:Z23" si="2">$J4+K$2</f>
        <v>7</v>
      </c>
      <c r="L4">
        <f t="shared" si="1"/>
        <v>8</v>
      </c>
      <c r="M4">
        <f t="shared" si="1"/>
        <v>9</v>
      </c>
      <c r="N4">
        <f t="shared" si="1"/>
        <v>10</v>
      </c>
      <c r="O4">
        <f t="shared" si="1"/>
        <v>11</v>
      </c>
      <c r="P4">
        <f t="shared" si="1"/>
        <v>12</v>
      </c>
      <c r="Q4">
        <f t="shared" si="1"/>
        <v>13</v>
      </c>
      <c r="R4">
        <f t="shared" si="1"/>
        <v>14</v>
      </c>
      <c r="S4">
        <f t="shared" si="1"/>
        <v>15</v>
      </c>
      <c r="T4">
        <f t="shared" si="1"/>
        <v>16</v>
      </c>
      <c r="U4">
        <f t="shared" si="1"/>
        <v>17</v>
      </c>
      <c r="V4">
        <f t="shared" si="1"/>
        <v>18</v>
      </c>
      <c r="W4">
        <f t="shared" si="1"/>
        <v>19</v>
      </c>
      <c r="X4">
        <f t="shared" si="1"/>
        <v>20</v>
      </c>
      <c r="Y4">
        <f t="shared" si="1"/>
        <v>21</v>
      </c>
      <c r="Z4">
        <f t="shared" si="1"/>
        <v>22</v>
      </c>
      <c r="AA4">
        <f t="shared" si="1"/>
        <v>23</v>
      </c>
      <c r="AB4">
        <f t="shared" si="1"/>
        <v>24</v>
      </c>
      <c r="AC4">
        <f t="shared" si="1"/>
        <v>25</v>
      </c>
      <c r="AD4">
        <f t="shared" si="1"/>
        <v>26</v>
      </c>
    </row>
    <row r="5" spans="1:30" ht="26.25" customHeight="1" x14ac:dyDescent="0.3">
      <c r="B5">
        <v>3</v>
      </c>
      <c r="C5">
        <f t="shared" si="0"/>
        <v>11</v>
      </c>
      <c r="D5">
        <f t="shared" si="0"/>
        <v>13</v>
      </c>
      <c r="E5">
        <f t="shared" si="0"/>
        <v>15</v>
      </c>
      <c r="F5">
        <f t="shared" si="0"/>
        <v>17</v>
      </c>
      <c r="G5">
        <f t="shared" si="0"/>
        <v>19</v>
      </c>
      <c r="J5">
        <v>7</v>
      </c>
      <c r="K5">
        <f t="shared" si="2"/>
        <v>8</v>
      </c>
      <c r="L5">
        <f t="shared" si="1"/>
        <v>9</v>
      </c>
      <c r="M5">
        <f t="shared" si="1"/>
        <v>10</v>
      </c>
      <c r="N5">
        <f t="shared" si="1"/>
        <v>11</v>
      </c>
      <c r="O5">
        <f t="shared" si="1"/>
        <v>12</v>
      </c>
      <c r="P5">
        <f t="shared" si="1"/>
        <v>13</v>
      </c>
      <c r="Q5">
        <f t="shared" si="1"/>
        <v>14</v>
      </c>
      <c r="R5">
        <f t="shared" si="1"/>
        <v>15</v>
      </c>
      <c r="S5">
        <f t="shared" si="1"/>
        <v>16</v>
      </c>
      <c r="T5">
        <f t="shared" si="1"/>
        <v>17</v>
      </c>
      <c r="U5">
        <f t="shared" si="1"/>
        <v>18</v>
      </c>
      <c r="V5">
        <f t="shared" si="1"/>
        <v>19</v>
      </c>
      <c r="W5">
        <f t="shared" si="1"/>
        <v>20</v>
      </c>
      <c r="X5">
        <f t="shared" si="1"/>
        <v>21</v>
      </c>
      <c r="Y5">
        <f t="shared" si="1"/>
        <v>22</v>
      </c>
      <c r="Z5">
        <f t="shared" si="1"/>
        <v>23</v>
      </c>
      <c r="AA5">
        <f t="shared" si="1"/>
        <v>24</v>
      </c>
      <c r="AB5">
        <f t="shared" si="1"/>
        <v>25</v>
      </c>
      <c r="AC5">
        <f t="shared" si="1"/>
        <v>26</v>
      </c>
      <c r="AD5">
        <f t="shared" si="1"/>
        <v>27</v>
      </c>
    </row>
    <row r="6" spans="1:30" ht="26.25" customHeight="1" x14ac:dyDescent="0.3">
      <c r="B6">
        <v>4</v>
      </c>
      <c r="C6">
        <f t="shared" si="0"/>
        <v>14</v>
      </c>
      <c r="D6">
        <f t="shared" si="0"/>
        <v>16</v>
      </c>
      <c r="E6">
        <f t="shared" si="0"/>
        <v>18</v>
      </c>
      <c r="F6">
        <f t="shared" si="0"/>
        <v>20</v>
      </c>
      <c r="G6">
        <f t="shared" si="0"/>
        <v>22</v>
      </c>
      <c r="J6">
        <v>8</v>
      </c>
      <c r="K6">
        <f t="shared" si="2"/>
        <v>9</v>
      </c>
      <c r="L6">
        <f t="shared" si="1"/>
        <v>10</v>
      </c>
      <c r="M6">
        <f t="shared" si="1"/>
        <v>11</v>
      </c>
      <c r="N6">
        <f t="shared" si="1"/>
        <v>12</v>
      </c>
      <c r="O6">
        <f t="shared" si="1"/>
        <v>13</v>
      </c>
      <c r="P6">
        <f t="shared" si="1"/>
        <v>14</v>
      </c>
      <c r="Q6">
        <f t="shared" si="1"/>
        <v>15</v>
      </c>
      <c r="R6">
        <f t="shared" si="1"/>
        <v>16</v>
      </c>
      <c r="S6">
        <f t="shared" si="1"/>
        <v>17</v>
      </c>
      <c r="T6">
        <f t="shared" si="1"/>
        <v>18</v>
      </c>
      <c r="U6">
        <f t="shared" si="1"/>
        <v>19</v>
      </c>
      <c r="V6">
        <f t="shared" si="1"/>
        <v>20</v>
      </c>
      <c r="W6">
        <f t="shared" si="1"/>
        <v>21</v>
      </c>
      <c r="X6">
        <f t="shared" si="1"/>
        <v>22</v>
      </c>
      <c r="Y6">
        <f t="shared" si="1"/>
        <v>23</v>
      </c>
      <c r="Z6">
        <f t="shared" si="1"/>
        <v>24</v>
      </c>
      <c r="AA6">
        <f t="shared" si="1"/>
        <v>25</v>
      </c>
      <c r="AB6">
        <f t="shared" si="1"/>
        <v>26</v>
      </c>
      <c r="AC6">
        <f t="shared" si="1"/>
        <v>27</v>
      </c>
      <c r="AD6">
        <f t="shared" si="1"/>
        <v>28</v>
      </c>
    </row>
    <row r="7" spans="1:30" ht="26.25" customHeight="1" x14ac:dyDescent="0.3">
      <c r="B7">
        <v>5</v>
      </c>
      <c r="C7">
        <f t="shared" si="0"/>
        <v>17</v>
      </c>
      <c r="D7">
        <f t="shared" si="0"/>
        <v>19</v>
      </c>
      <c r="E7">
        <f t="shared" si="0"/>
        <v>21</v>
      </c>
      <c r="F7">
        <f t="shared" si="0"/>
        <v>23</v>
      </c>
      <c r="G7">
        <f t="shared" si="0"/>
        <v>25</v>
      </c>
      <c r="J7">
        <v>9</v>
      </c>
      <c r="K7">
        <f t="shared" si="2"/>
        <v>10</v>
      </c>
      <c r="L7">
        <f t="shared" si="1"/>
        <v>11</v>
      </c>
      <c r="M7">
        <f t="shared" si="1"/>
        <v>12</v>
      </c>
      <c r="N7">
        <f t="shared" si="1"/>
        <v>13</v>
      </c>
      <c r="O7">
        <f t="shared" si="1"/>
        <v>14</v>
      </c>
      <c r="P7">
        <f t="shared" si="1"/>
        <v>15</v>
      </c>
      <c r="Q7">
        <f t="shared" si="1"/>
        <v>16</v>
      </c>
      <c r="R7">
        <f t="shared" si="1"/>
        <v>17</v>
      </c>
      <c r="S7">
        <f t="shared" si="1"/>
        <v>18</v>
      </c>
      <c r="T7">
        <f t="shared" si="1"/>
        <v>19</v>
      </c>
      <c r="U7">
        <f t="shared" si="1"/>
        <v>20</v>
      </c>
      <c r="V7">
        <f t="shared" si="1"/>
        <v>21</v>
      </c>
      <c r="W7">
        <f t="shared" si="1"/>
        <v>22</v>
      </c>
      <c r="X7">
        <f t="shared" si="1"/>
        <v>23</v>
      </c>
      <c r="Y7">
        <f t="shared" si="1"/>
        <v>24</v>
      </c>
      <c r="Z7">
        <f t="shared" si="1"/>
        <v>25</v>
      </c>
      <c r="AA7">
        <f t="shared" si="1"/>
        <v>26</v>
      </c>
      <c r="AB7">
        <f t="shared" si="1"/>
        <v>27</v>
      </c>
      <c r="AC7">
        <f t="shared" si="1"/>
        <v>28</v>
      </c>
      <c r="AD7">
        <f t="shared" si="1"/>
        <v>29</v>
      </c>
    </row>
    <row r="8" spans="1:30" ht="24.75" customHeight="1" x14ac:dyDescent="0.3">
      <c r="J8">
        <v>10</v>
      </c>
      <c r="K8">
        <f t="shared" si="2"/>
        <v>11</v>
      </c>
      <c r="L8">
        <f t="shared" si="1"/>
        <v>12</v>
      </c>
      <c r="M8">
        <f t="shared" si="1"/>
        <v>13</v>
      </c>
      <c r="N8">
        <f t="shared" si="1"/>
        <v>14</v>
      </c>
      <c r="O8">
        <f t="shared" si="1"/>
        <v>15</v>
      </c>
      <c r="P8">
        <f t="shared" si="1"/>
        <v>16</v>
      </c>
      <c r="Q8">
        <f t="shared" si="1"/>
        <v>17</v>
      </c>
      <c r="R8">
        <f t="shared" si="1"/>
        <v>18</v>
      </c>
      <c r="S8">
        <f t="shared" si="1"/>
        <v>19</v>
      </c>
      <c r="T8">
        <f t="shared" si="1"/>
        <v>20</v>
      </c>
      <c r="U8">
        <f t="shared" si="1"/>
        <v>21</v>
      </c>
      <c r="V8">
        <f t="shared" si="1"/>
        <v>22</v>
      </c>
      <c r="W8">
        <f t="shared" si="1"/>
        <v>23</v>
      </c>
      <c r="X8">
        <f t="shared" si="1"/>
        <v>24</v>
      </c>
      <c r="Y8">
        <f t="shared" si="1"/>
        <v>25</v>
      </c>
      <c r="Z8">
        <f t="shared" si="1"/>
        <v>26</v>
      </c>
      <c r="AA8">
        <f t="shared" si="1"/>
        <v>27</v>
      </c>
      <c r="AB8">
        <f t="shared" si="1"/>
        <v>28</v>
      </c>
      <c r="AC8">
        <f t="shared" si="1"/>
        <v>29</v>
      </c>
      <c r="AD8">
        <f t="shared" si="1"/>
        <v>30</v>
      </c>
    </row>
    <row r="9" spans="1:30" ht="24.75" customHeight="1" x14ac:dyDescent="0.3">
      <c r="J9">
        <v>11</v>
      </c>
      <c r="K9">
        <f t="shared" si="2"/>
        <v>12</v>
      </c>
      <c r="L9">
        <f t="shared" si="1"/>
        <v>13</v>
      </c>
      <c r="M9">
        <f t="shared" si="1"/>
        <v>14</v>
      </c>
      <c r="N9">
        <f t="shared" si="1"/>
        <v>15</v>
      </c>
      <c r="O9">
        <f t="shared" si="1"/>
        <v>16</v>
      </c>
      <c r="P9">
        <f t="shared" si="1"/>
        <v>17</v>
      </c>
      <c r="Q9">
        <f t="shared" si="1"/>
        <v>18</v>
      </c>
      <c r="R9">
        <f t="shared" si="1"/>
        <v>19</v>
      </c>
      <c r="S9">
        <f t="shared" si="1"/>
        <v>20</v>
      </c>
      <c r="T9">
        <f t="shared" si="1"/>
        <v>21</v>
      </c>
      <c r="U9">
        <f t="shared" si="1"/>
        <v>22</v>
      </c>
      <c r="V9">
        <f t="shared" si="1"/>
        <v>23</v>
      </c>
      <c r="W9">
        <f t="shared" si="1"/>
        <v>24</v>
      </c>
      <c r="X9">
        <f t="shared" si="1"/>
        <v>25</v>
      </c>
      <c r="Y9">
        <f t="shared" si="1"/>
        <v>26</v>
      </c>
      <c r="Z9">
        <f t="shared" si="1"/>
        <v>27</v>
      </c>
      <c r="AA9">
        <f t="shared" si="1"/>
        <v>28</v>
      </c>
      <c r="AB9">
        <f t="shared" si="1"/>
        <v>29</v>
      </c>
      <c r="AC9">
        <f t="shared" si="1"/>
        <v>30</v>
      </c>
      <c r="AD9">
        <f t="shared" si="1"/>
        <v>31</v>
      </c>
    </row>
    <row r="10" spans="1:30" ht="24.75" customHeight="1" x14ac:dyDescent="0.3">
      <c r="J10">
        <v>12</v>
      </c>
      <c r="K10">
        <f t="shared" si="2"/>
        <v>13</v>
      </c>
      <c r="L10">
        <f t="shared" si="1"/>
        <v>14</v>
      </c>
      <c r="M10">
        <f t="shared" si="1"/>
        <v>15</v>
      </c>
      <c r="N10">
        <f t="shared" si="1"/>
        <v>16</v>
      </c>
      <c r="O10">
        <f t="shared" si="1"/>
        <v>17</v>
      </c>
      <c r="P10">
        <f t="shared" si="1"/>
        <v>18</v>
      </c>
      <c r="Q10">
        <f t="shared" si="1"/>
        <v>19</v>
      </c>
      <c r="R10">
        <f t="shared" si="1"/>
        <v>20</v>
      </c>
      <c r="S10">
        <f t="shared" si="1"/>
        <v>21</v>
      </c>
      <c r="T10">
        <f t="shared" si="1"/>
        <v>22</v>
      </c>
      <c r="U10">
        <f t="shared" si="1"/>
        <v>23</v>
      </c>
      <c r="V10">
        <f t="shared" si="1"/>
        <v>24</v>
      </c>
      <c r="W10">
        <f t="shared" si="1"/>
        <v>25</v>
      </c>
      <c r="X10">
        <f t="shared" si="1"/>
        <v>26</v>
      </c>
      <c r="Y10">
        <f t="shared" si="1"/>
        <v>27</v>
      </c>
      <c r="Z10">
        <f t="shared" si="1"/>
        <v>28</v>
      </c>
      <c r="AA10">
        <f t="shared" si="1"/>
        <v>29</v>
      </c>
      <c r="AB10">
        <f t="shared" si="1"/>
        <v>30</v>
      </c>
      <c r="AC10">
        <f t="shared" si="1"/>
        <v>31</v>
      </c>
      <c r="AD10">
        <f t="shared" si="1"/>
        <v>32</v>
      </c>
    </row>
    <row r="11" spans="1:30" ht="24.75" customHeight="1" x14ac:dyDescent="0.3">
      <c r="J11">
        <v>13</v>
      </c>
      <c r="K11">
        <f t="shared" si="2"/>
        <v>14</v>
      </c>
      <c r="L11">
        <f t="shared" si="1"/>
        <v>15</v>
      </c>
      <c r="M11">
        <f t="shared" si="1"/>
        <v>16</v>
      </c>
      <c r="N11">
        <f t="shared" si="1"/>
        <v>17</v>
      </c>
      <c r="O11">
        <f t="shared" si="1"/>
        <v>18</v>
      </c>
      <c r="P11">
        <f t="shared" si="1"/>
        <v>19</v>
      </c>
      <c r="Q11">
        <f t="shared" si="1"/>
        <v>20</v>
      </c>
      <c r="R11">
        <f t="shared" si="1"/>
        <v>21</v>
      </c>
      <c r="S11">
        <f t="shared" si="1"/>
        <v>22</v>
      </c>
      <c r="T11">
        <f t="shared" si="1"/>
        <v>23</v>
      </c>
      <c r="U11">
        <f t="shared" si="1"/>
        <v>24</v>
      </c>
      <c r="V11">
        <f t="shared" si="1"/>
        <v>25</v>
      </c>
      <c r="W11">
        <f t="shared" si="1"/>
        <v>26</v>
      </c>
      <c r="X11">
        <f t="shared" si="1"/>
        <v>27</v>
      </c>
      <c r="Y11">
        <f t="shared" si="1"/>
        <v>28</v>
      </c>
      <c r="Z11">
        <f t="shared" si="1"/>
        <v>29</v>
      </c>
      <c r="AA11">
        <f t="shared" si="1"/>
        <v>30</v>
      </c>
      <c r="AB11">
        <f t="shared" si="1"/>
        <v>31</v>
      </c>
      <c r="AC11">
        <f t="shared" si="1"/>
        <v>32</v>
      </c>
      <c r="AD11">
        <f t="shared" si="1"/>
        <v>33</v>
      </c>
    </row>
    <row r="12" spans="1:30" ht="24.75" customHeight="1" x14ac:dyDescent="0.3">
      <c r="J12">
        <v>14</v>
      </c>
      <c r="K12">
        <f t="shared" si="2"/>
        <v>15</v>
      </c>
      <c r="L12">
        <f t="shared" si="1"/>
        <v>16</v>
      </c>
      <c r="M12">
        <f t="shared" si="1"/>
        <v>17</v>
      </c>
      <c r="N12">
        <f t="shared" si="1"/>
        <v>18</v>
      </c>
      <c r="O12">
        <f t="shared" si="1"/>
        <v>19</v>
      </c>
      <c r="P12">
        <f t="shared" si="1"/>
        <v>20</v>
      </c>
      <c r="Q12">
        <f t="shared" si="1"/>
        <v>21</v>
      </c>
      <c r="R12">
        <f t="shared" si="1"/>
        <v>22</v>
      </c>
      <c r="S12">
        <f t="shared" si="1"/>
        <v>23</v>
      </c>
      <c r="T12">
        <f t="shared" si="1"/>
        <v>24</v>
      </c>
      <c r="U12">
        <f t="shared" si="1"/>
        <v>25</v>
      </c>
      <c r="V12">
        <f t="shared" si="1"/>
        <v>26</v>
      </c>
      <c r="W12">
        <f t="shared" si="1"/>
        <v>27</v>
      </c>
      <c r="X12">
        <f t="shared" si="1"/>
        <v>28</v>
      </c>
      <c r="Y12">
        <f t="shared" si="1"/>
        <v>29</v>
      </c>
      <c r="Z12">
        <f t="shared" si="1"/>
        <v>30</v>
      </c>
      <c r="AA12">
        <f t="shared" si="1"/>
        <v>31</v>
      </c>
      <c r="AB12">
        <f t="shared" si="1"/>
        <v>32</v>
      </c>
      <c r="AC12">
        <f t="shared" si="1"/>
        <v>33</v>
      </c>
      <c r="AD12">
        <f t="shared" si="1"/>
        <v>34</v>
      </c>
    </row>
    <row r="13" spans="1:30" ht="24.75" customHeight="1" x14ac:dyDescent="0.3">
      <c r="J13">
        <v>15</v>
      </c>
      <c r="K13">
        <f t="shared" si="2"/>
        <v>16</v>
      </c>
      <c r="L13">
        <f t="shared" si="1"/>
        <v>17</v>
      </c>
      <c r="M13">
        <f t="shared" si="1"/>
        <v>18</v>
      </c>
      <c r="N13">
        <f t="shared" si="1"/>
        <v>19</v>
      </c>
      <c r="O13">
        <f t="shared" si="1"/>
        <v>20</v>
      </c>
      <c r="P13">
        <f t="shared" si="1"/>
        <v>21</v>
      </c>
      <c r="Q13">
        <f t="shared" si="1"/>
        <v>22</v>
      </c>
      <c r="R13">
        <f t="shared" si="1"/>
        <v>23</v>
      </c>
      <c r="S13">
        <f t="shared" si="1"/>
        <v>24</v>
      </c>
      <c r="T13">
        <f t="shared" si="1"/>
        <v>25</v>
      </c>
      <c r="U13">
        <f t="shared" si="1"/>
        <v>26</v>
      </c>
      <c r="V13">
        <f t="shared" si="1"/>
        <v>27</v>
      </c>
      <c r="W13">
        <f t="shared" si="1"/>
        <v>28</v>
      </c>
      <c r="X13">
        <f t="shared" si="1"/>
        <v>29</v>
      </c>
      <c r="Y13">
        <f t="shared" si="1"/>
        <v>30</v>
      </c>
      <c r="Z13">
        <f t="shared" si="1"/>
        <v>31</v>
      </c>
      <c r="AA13">
        <f t="shared" si="1"/>
        <v>32</v>
      </c>
      <c r="AB13">
        <f t="shared" si="1"/>
        <v>33</v>
      </c>
      <c r="AC13">
        <f t="shared" si="1"/>
        <v>34</v>
      </c>
      <c r="AD13">
        <f t="shared" si="1"/>
        <v>35</v>
      </c>
    </row>
    <row r="14" spans="1:30" ht="24.75" customHeight="1" x14ac:dyDescent="0.3">
      <c r="J14">
        <v>16</v>
      </c>
      <c r="K14">
        <f t="shared" si="2"/>
        <v>17</v>
      </c>
      <c r="L14">
        <f t="shared" si="1"/>
        <v>18</v>
      </c>
      <c r="M14">
        <f t="shared" si="1"/>
        <v>19</v>
      </c>
      <c r="N14">
        <f t="shared" si="1"/>
        <v>20</v>
      </c>
      <c r="O14">
        <f t="shared" si="1"/>
        <v>21</v>
      </c>
      <c r="P14">
        <f t="shared" si="1"/>
        <v>22</v>
      </c>
      <c r="Q14">
        <f t="shared" si="1"/>
        <v>23</v>
      </c>
      <c r="R14">
        <f t="shared" si="1"/>
        <v>24</v>
      </c>
      <c r="S14">
        <f t="shared" si="1"/>
        <v>25</v>
      </c>
      <c r="T14">
        <f t="shared" si="1"/>
        <v>26</v>
      </c>
      <c r="U14">
        <f t="shared" si="1"/>
        <v>27</v>
      </c>
      <c r="V14">
        <f t="shared" si="1"/>
        <v>28</v>
      </c>
      <c r="W14">
        <f t="shared" si="1"/>
        <v>29</v>
      </c>
      <c r="X14">
        <f t="shared" si="1"/>
        <v>30</v>
      </c>
      <c r="Y14">
        <f t="shared" si="1"/>
        <v>31</v>
      </c>
      <c r="Z14">
        <f t="shared" si="1"/>
        <v>32</v>
      </c>
      <c r="AA14">
        <f t="shared" si="1"/>
        <v>33</v>
      </c>
      <c r="AB14">
        <f t="shared" si="1"/>
        <v>34</v>
      </c>
      <c r="AC14">
        <f t="shared" si="1"/>
        <v>35</v>
      </c>
      <c r="AD14">
        <f t="shared" si="1"/>
        <v>36</v>
      </c>
    </row>
    <row r="15" spans="1:30" ht="24.75" customHeight="1" x14ac:dyDescent="0.3">
      <c r="J15">
        <v>17</v>
      </c>
      <c r="K15">
        <f t="shared" si="2"/>
        <v>18</v>
      </c>
      <c r="L15">
        <f t="shared" si="1"/>
        <v>19</v>
      </c>
      <c r="M15">
        <f t="shared" si="1"/>
        <v>20</v>
      </c>
      <c r="N15">
        <f t="shared" si="1"/>
        <v>21</v>
      </c>
      <c r="O15">
        <f t="shared" si="1"/>
        <v>22</v>
      </c>
      <c r="P15">
        <f t="shared" si="1"/>
        <v>23</v>
      </c>
      <c r="Q15">
        <f t="shared" si="1"/>
        <v>24</v>
      </c>
      <c r="R15">
        <f t="shared" si="1"/>
        <v>25</v>
      </c>
      <c r="S15">
        <f t="shared" si="1"/>
        <v>26</v>
      </c>
      <c r="T15">
        <f t="shared" si="1"/>
        <v>27</v>
      </c>
      <c r="U15">
        <f t="shared" si="1"/>
        <v>28</v>
      </c>
      <c r="V15">
        <f t="shared" si="1"/>
        <v>29</v>
      </c>
      <c r="W15">
        <f t="shared" si="1"/>
        <v>30</v>
      </c>
      <c r="X15">
        <f t="shared" si="1"/>
        <v>31</v>
      </c>
      <c r="Y15">
        <f t="shared" si="1"/>
        <v>32</v>
      </c>
      <c r="Z15">
        <f t="shared" si="1"/>
        <v>33</v>
      </c>
      <c r="AA15">
        <f t="shared" si="1"/>
        <v>34</v>
      </c>
      <c r="AB15">
        <f t="shared" si="1"/>
        <v>35</v>
      </c>
      <c r="AC15">
        <f t="shared" si="1"/>
        <v>36</v>
      </c>
      <c r="AD15">
        <f t="shared" si="1"/>
        <v>37</v>
      </c>
    </row>
    <row r="16" spans="1:30" ht="24.75" customHeight="1" x14ac:dyDescent="0.3">
      <c r="J16">
        <v>18</v>
      </c>
      <c r="K16">
        <f t="shared" si="2"/>
        <v>19</v>
      </c>
      <c r="L16">
        <f t="shared" si="1"/>
        <v>20</v>
      </c>
      <c r="M16">
        <f t="shared" si="1"/>
        <v>21</v>
      </c>
      <c r="N16">
        <f t="shared" si="1"/>
        <v>22</v>
      </c>
      <c r="O16">
        <f t="shared" si="1"/>
        <v>23</v>
      </c>
      <c r="P16">
        <f t="shared" si="1"/>
        <v>24</v>
      </c>
      <c r="Q16">
        <f t="shared" si="1"/>
        <v>25</v>
      </c>
      <c r="R16">
        <f t="shared" si="1"/>
        <v>26</v>
      </c>
      <c r="S16">
        <f t="shared" si="1"/>
        <v>27</v>
      </c>
      <c r="T16">
        <f t="shared" ref="T16:AD23" si="3">$J16+T$2</f>
        <v>28</v>
      </c>
      <c r="U16">
        <f t="shared" si="3"/>
        <v>29</v>
      </c>
      <c r="V16">
        <f t="shared" si="3"/>
        <v>30</v>
      </c>
      <c r="W16">
        <f t="shared" si="3"/>
        <v>31</v>
      </c>
      <c r="X16">
        <f t="shared" si="3"/>
        <v>32</v>
      </c>
      <c r="Y16">
        <f t="shared" si="3"/>
        <v>33</v>
      </c>
      <c r="Z16">
        <f t="shared" si="3"/>
        <v>34</v>
      </c>
      <c r="AA16">
        <f t="shared" si="3"/>
        <v>35</v>
      </c>
      <c r="AB16">
        <f t="shared" si="3"/>
        <v>36</v>
      </c>
      <c r="AC16">
        <f t="shared" si="3"/>
        <v>37</v>
      </c>
      <c r="AD16">
        <f t="shared" si="3"/>
        <v>38</v>
      </c>
    </row>
    <row r="17" spans="10:30" ht="24.75" customHeight="1" x14ac:dyDescent="0.3">
      <c r="J17">
        <v>19</v>
      </c>
      <c r="K17">
        <f t="shared" si="2"/>
        <v>20</v>
      </c>
      <c r="L17">
        <f t="shared" si="2"/>
        <v>21</v>
      </c>
      <c r="M17">
        <f t="shared" si="2"/>
        <v>22</v>
      </c>
      <c r="N17">
        <f t="shared" si="2"/>
        <v>23</v>
      </c>
      <c r="O17">
        <f t="shared" si="2"/>
        <v>24</v>
      </c>
      <c r="P17">
        <f t="shared" si="2"/>
        <v>25</v>
      </c>
      <c r="Q17">
        <f t="shared" si="2"/>
        <v>26</v>
      </c>
      <c r="R17">
        <f t="shared" si="2"/>
        <v>27</v>
      </c>
      <c r="S17">
        <f t="shared" si="2"/>
        <v>28</v>
      </c>
      <c r="T17">
        <f t="shared" si="2"/>
        <v>29</v>
      </c>
      <c r="U17">
        <f t="shared" si="2"/>
        <v>30</v>
      </c>
      <c r="V17">
        <f t="shared" si="2"/>
        <v>31</v>
      </c>
      <c r="W17">
        <f t="shared" si="2"/>
        <v>32</v>
      </c>
      <c r="X17">
        <f t="shared" si="2"/>
        <v>33</v>
      </c>
      <c r="Y17">
        <f t="shared" si="2"/>
        <v>34</v>
      </c>
      <c r="Z17">
        <f t="shared" si="2"/>
        <v>35</v>
      </c>
      <c r="AA17">
        <f t="shared" si="3"/>
        <v>36</v>
      </c>
      <c r="AB17">
        <f t="shared" si="3"/>
        <v>37</v>
      </c>
      <c r="AC17">
        <f t="shared" si="3"/>
        <v>38</v>
      </c>
      <c r="AD17">
        <f t="shared" si="3"/>
        <v>39</v>
      </c>
    </row>
    <row r="18" spans="10:30" ht="24.75" customHeight="1" x14ac:dyDescent="0.3">
      <c r="J18">
        <v>20</v>
      </c>
      <c r="K18">
        <f t="shared" si="2"/>
        <v>21</v>
      </c>
      <c r="L18">
        <f t="shared" si="2"/>
        <v>22</v>
      </c>
      <c r="M18">
        <f t="shared" si="2"/>
        <v>23</v>
      </c>
      <c r="N18">
        <f t="shared" si="2"/>
        <v>24</v>
      </c>
      <c r="O18">
        <f t="shared" si="2"/>
        <v>25</v>
      </c>
      <c r="P18">
        <f t="shared" si="2"/>
        <v>26</v>
      </c>
      <c r="Q18">
        <f t="shared" si="2"/>
        <v>27</v>
      </c>
      <c r="R18">
        <f t="shared" si="2"/>
        <v>28</v>
      </c>
      <c r="S18">
        <f t="shared" si="2"/>
        <v>29</v>
      </c>
      <c r="T18">
        <f t="shared" si="2"/>
        <v>30</v>
      </c>
      <c r="U18">
        <f t="shared" si="2"/>
        <v>31</v>
      </c>
      <c r="V18">
        <f t="shared" si="2"/>
        <v>32</v>
      </c>
      <c r="W18">
        <f t="shared" si="2"/>
        <v>33</v>
      </c>
      <c r="X18">
        <f t="shared" si="2"/>
        <v>34</v>
      </c>
      <c r="Y18">
        <f t="shared" si="2"/>
        <v>35</v>
      </c>
      <c r="Z18">
        <f t="shared" si="2"/>
        <v>36</v>
      </c>
      <c r="AA18">
        <f t="shared" si="3"/>
        <v>37</v>
      </c>
      <c r="AB18">
        <f t="shared" si="3"/>
        <v>38</v>
      </c>
      <c r="AC18">
        <f t="shared" si="3"/>
        <v>39</v>
      </c>
      <c r="AD18">
        <f t="shared" si="3"/>
        <v>40</v>
      </c>
    </row>
    <row r="19" spans="10:30" ht="24.75" customHeight="1" x14ac:dyDescent="0.3">
      <c r="J19">
        <v>21</v>
      </c>
      <c r="K19">
        <f t="shared" si="2"/>
        <v>22</v>
      </c>
      <c r="L19">
        <f t="shared" si="2"/>
        <v>23</v>
      </c>
      <c r="M19">
        <f t="shared" si="2"/>
        <v>24</v>
      </c>
      <c r="N19">
        <f t="shared" si="2"/>
        <v>25</v>
      </c>
      <c r="O19">
        <f t="shared" si="2"/>
        <v>26</v>
      </c>
      <c r="P19">
        <f t="shared" si="2"/>
        <v>27</v>
      </c>
      <c r="Q19">
        <f t="shared" si="2"/>
        <v>28</v>
      </c>
      <c r="R19">
        <f t="shared" si="2"/>
        <v>29</v>
      </c>
      <c r="S19">
        <f t="shared" si="2"/>
        <v>30</v>
      </c>
      <c r="T19">
        <f t="shared" si="2"/>
        <v>31</v>
      </c>
      <c r="U19">
        <f t="shared" si="2"/>
        <v>32</v>
      </c>
      <c r="V19">
        <f t="shared" si="2"/>
        <v>33</v>
      </c>
      <c r="W19">
        <f t="shared" si="2"/>
        <v>34</v>
      </c>
      <c r="X19">
        <f t="shared" si="2"/>
        <v>35</v>
      </c>
      <c r="Y19">
        <f t="shared" si="2"/>
        <v>36</v>
      </c>
      <c r="Z19">
        <f t="shared" si="2"/>
        <v>37</v>
      </c>
      <c r="AA19">
        <f t="shared" si="3"/>
        <v>38</v>
      </c>
      <c r="AB19">
        <f t="shared" si="3"/>
        <v>39</v>
      </c>
      <c r="AC19">
        <f t="shared" si="3"/>
        <v>40</v>
      </c>
      <c r="AD19">
        <f t="shared" si="3"/>
        <v>41</v>
      </c>
    </row>
    <row r="20" spans="10:30" ht="24.75" customHeight="1" x14ac:dyDescent="0.3">
      <c r="J20">
        <v>22</v>
      </c>
      <c r="K20">
        <f t="shared" si="2"/>
        <v>23</v>
      </c>
      <c r="L20">
        <f t="shared" si="2"/>
        <v>24</v>
      </c>
      <c r="M20">
        <f t="shared" si="2"/>
        <v>25</v>
      </c>
      <c r="N20">
        <f t="shared" si="2"/>
        <v>26</v>
      </c>
      <c r="O20">
        <f t="shared" si="2"/>
        <v>27</v>
      </c>
      <c r="P20">
        <f t="shared" si="2"/>
        <v>28</v>
      </c>
      <c r="Q20">
        <f t="shared" si="2"/>
        <v>29</v>
      </c>
      <c r="R20">
        <f t="shared" si="2"/>
        <v>30</v>
      </c>
      <c r="S20">
        <f t="shared" si="2"/>
        <v>31</v>
      </c>
      <c r="T20">
        <f t="shared" si="2"/>
        <v>32</v>
      </c>
      <c r="U20">
        <f t="shared" si="2"/>
        <v>33</v>
      </c>
      <c r="V20">
        <f t="shared" si="2"/>
        <v>34</v>
      </c>
      <c r="W20">
        <f t="shared" si="2"/>
        <v>35</v>
      </c>
      <c r="X20">
        <f t="shared" si="2"/>
        <v>36</v>
      </c>
      <c r="Y20">
        <f t="shared" si="2"/>
        <v>37</v>
      </c>
      <c r="Z20">
        <f t="shared" si="2"/>
        <v>38</v>
      </c>
      <c r="AA20">
        <f t="shared" si="3"/>
        <v>39</v>
      </c>
      <c r="AB20">
        <f t="shared" si="3"/>
        <v>40</v>
      </c>
      <c r="AC20">
        <f t="shared" si="3"/>
        <v>41</v>
      </c>
      <c r="AD20">
        <f t="shared" si="3"/>
        <v>42</v>
      </c>
    </row>
    <row r="21" spans="10:30" ht="24.75" customHeight="1" x14ac:dyDescent="0.3">
      <c r="J21">
        <v>23</v>
      </c>
      <c r="K21">
        <f t="shared" si="2"/>
        <v>24</v>
      </c>
      <c r="L21">
        <f t="shared" si="2"/>
        <v>25</v>
      </c>
      <c r="M21">
        <f t="shared" si="2"/>
        <v>26</v>
      </c>
      <c r="N21">
        <f t="shared" si="2"/>
        <v>27</v>
      </c>
      <c r="O21">
        <f t="shared" si="2"/>
        <v>28</v>
      </c>
      <c r="P21">
        <f t="shared" si="2"/>
        <v>29</v>
      </c>
      <c r="Q21">
        <f t="shared" si="2"/>
        <v>30</v>
      </c>
      <c r="R21">
        <f t="shared" si="2"/>
        <v>31</v>
      </c>
      <c r="S21">
        <f t="shared" si="2"/>
        <v>32</v>
      </c>
      <c r="T21">
        <f t="shared" si="2"/>
        <v>33</v>
      </c>
      <c r="U21">
        <f t="shared" si="2"/>
        <v>34</v>
      </c>
      <c r="V21">
        <f t="shared" si="2"/>
        <v>35</v>
      </c>
      <c r="W21">
        <f t="shared" si="2"/>
        <v>36</v>
      </c>
      <c r="X21">
        <f t="shared" si="2"/>
        <v>37</v>
      </c>
      <c r="Y21">
        <f t="shared" si="2"/>
        <v>38</v>
      </c>
      <c r="Z21">
        <f t="shared" si="2"/>
        <v>39</v>
      </c>
      <c r="AA21">
        <f t="shared" si="3"/>
        <v>40</v>
      </c>
      <c r="AB21">
        <f t="shared" si="3"/>
        <v>41</v>
      </c>
      <c r="AC21">
        <f t="shared" si="3"/>
        <v>42</v>
      </c>
      <c r="AD21">
        <f t="shared" si="3"/>
        <v>43</v>
      </c>
    </row>
    <row r="22" spans="10:30" ht="24.75" customHeight="1" x14ac:dyDescent="0.3">
      <c r="J22">
        <v>24</v>
      </c>
      <c r="K22">
        <f t="shared" si="2"/>
        <v>25</v>
      </c>
      <c r="L22">
        <f t="shared" si="2"/>
        <v>26</v>
      </c>
      <c r="M22">
        <f t="shared" si="2"/>
        <v>27</v>
      </c>
      <c r="N22">
        <f t="shared" si="2"/>
        <v>28</v>
      </c>
      <c r="O22">
        <f t="shared" si="2"/>
        <v>29</v>
      </c>
      <c r="P22">
        <f t="shared" si="2"/>
        <v>30</v>
      </c>
      <c r="Q22">
        <f t="shared" si="2"/>
        <v>31</v>
      </c>
      <c r="R22">
        <f t="shared" si="2"/>
        <v>32</v>
      </c>
      <c r="S22">
        <f t="shared" si="2"/>
        <v>33</v>
      </c>
      <c r="T22">
        <f t="shared" si="2"/>
        <v>34</v>
      </c>
      <c r="U22">
        <f t="shared" si="2"/>
        <v>35</v>
      </c>
      <c r="V22">
        <f t="shared" si="2"/>
        <v>36</v>
      </c>
      <c r="W22">
        <f t="shared" si="2"/>
        <v>37</v>
      </c>
      <c r="X22">
        <f t="shared" si="2"/>
        <v>38</v>
      </c>
      <c r="Y22">
        <f t="shared" si="2"/>
        <v>39</v>
      </c>
      <c r="Z22">
        <f t="shared" si="2"/>
        <v>40</v>
      </c>
      <c r="AA22">
        <f t="shared" si="3"/>
        <v>41</v>
      </c>
      <c r="AB22">
        <f t="shared" si="3"/>
        <v>42</v>
      </c>
      <c r="AC22">
        <f t="shared" si="3"/>
        <v>43</v>
      </c>
      <c r="AD22">
        <f t="shared" si="3"/>
        <v>44</v>
      </c>
    </row>
    <row r="23" spans="10:30" ht="24.75" customHeight="1" x14ac:dyDescent="0.3">
      <c r="J23">
        <v>25</v>
      </c>
      <c r="K23">
        <f t="shared" si="2"/>
        <v>26</v>
      </c>
      <c r="L23">
        <f t="shared" si="2"/>
        <v>27</v>
      </c>
      <c r="M23">
        <f t="shared" si="2"/>
        <v>28</v>
      </c>
      <c r="N23">
        <f t="shared" si="2"/>
        <v>29</v>
      </c>
      <c r="O23">
        <f t="shared" si="2"/>
        <v>30</v>
      </c>
      <c r="P23">
        <f t="shared" si="2"/>
        <v>31</v>
      </c>
      <c r="Q23">
        <f t="shared" si="2"/>
        <v>32</v>
      </c>
      <c r="R23">
        <f t="shared" si="2"/>
        <v>33</v>
      </c>
      <c r="S23">
        <f t="shared" si="2"/>
        <v>34</v>
      </c>
      <c r="T23">
        <f t="shared" si="2"/>
        <v>35</v>
      </c>
      <c r="U23">
        <f t="shared" si="2"/>
        <v>36</v>
      </c>
      <c r="V23">
        <f t="shared" si="2"/>
        <v>37</v>
      </c>
      <c r="W23">
        <f t="shared" si="2"/>
        <v>38</v>
      </c>
      <c r="X23">
        <f t="shared" si="2"/>
        <v>39</v>
      </c>
      <c r="Y23">
        <f t="shared" si="2"/>
        <v>40</v>
      </c>
      <c r="Z23">
        <f t="shared" si="2"/>
        <v>41</v>
      </c>
      <c r="AA23">
        <f t="shared" si="3"/>
        <v>42</v>
      </c>
      <c r="AB23">
        <f t="shared" si="3"/>
        <v>43</v>
      </c>
      <c r="AC23">
        <f t="shared" si="3"/>
        <v>44</v>
      </c>
      <c r="AD23">
        <f t="shared" si="3"/>
        <v>45</v>
      </c>
    </row>
  </sheetData>
  <conditionalFormatting sqref="C3:H7">
    <cfRule type="colorScale" priority="2">
      <colorScale>
        <cfvo type="min"/>
        <cfvo type="percentile" val="50"/>
        <cfvo type="max"/>
        <color rgb="FF63BE7B"/>
        <color rgb="FFFCFCFF"/>
        <color rgb="FFF8696B"/>
      </colorScale>
    </cfRule>
  </conditionalFormatting>
  <conditionalFormatting sqref="K3:X23">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B12"/>
  <sheetViews>
    <sheetView showGridLines="0" zoomScale="160" zoomScaleNormal="160" workbookViewId="0">
      <selection activeCell="B8" sqref="B8"/>
    </sheetView>
  </sheetViews>
  <sheetFormatPr defaultRowHeight="14.4" x14ac:dyDescent="0.3"/>
  <cols>
    <col min="1" max="1" width="4.109375" customWidth="1"/>
    <col min="2" max="2" width="35" bestFit="1" customWidth="1"/>
  </cols>
  <sheetData>
    <row r="1" spans="1:2" x14ac:dyDescent="0.3">
      <c r="A1" t="s">
        <v>63</v>
      </c>
      <c r="B1" t="s">
        <v>64</v>
      </c>
    </row>
    <row r="2" spans="1:2" x14ac:dyDescent="0.3">
      <c r="A2">
        <v>1</v>
      </c>
      <c r="B2" t="s">
        <v>15</v>
      </c>
    </row>
    <row r="3" spans="1:2" x14ac:dyDescent="0.3">
      <c r="A3">
        <v>2</v>
      </c>
      <c r="B3" t="s">
        <v>3</v>
      </c>
    </row>
    <row r="4" spans="1:2" x14ac:dyDescent="0.3">
      <c r="A4">
        <v>3</v>
      </c>
      <c r="B4" t="s">
        <v>113</v>
      </c>
    </row>
    <row r="5" spans="1:2" x14ac:dyDescent="0.3">
      <c r="A5">
        <v>4</v>
      </c>
      <c r="B5" t="s">
        <v>9</v>
      </c>
    </row>
    <row r="6" spans="1:2" x14ac:dyDescent="0.3">
      <c r="A6">
        <v>5</v>
      </c>
      <c r="B6" t="s">
        <v>8</v>
      </c>
    </row>
    <row r="7" spans="1:2" x14ac:dyDescent="0.3">
      <c r="A7">
        <v>6</v>
      </c>
      <c r="B7" t="s">
        <v>112</v>
      </c>
    </row>
    <row r="8" spans="1:2" x14ac:dyDescent="0.3">
      <c r="A8">
        <v>7</v>
      </c>
      <c r="B8" t="s">
        <v>5</v>
      </c>
    </row>
    <row r="9" spans="1:2" x14ac:dyDescent="0.3">
      <c r="A9">
        <v>8</v>
      </c>
      <c r="B9" t="s">
        <v>7</v>
      </c>
    </row>
    <row r="10" spans="1:2" x14ac:dyDescent="0.3">
      <c r="A10">
        <v>9</v>
      </c>
      <c r="B10" t="s">
        <v>6</v>
      </c>
    </row>
    <row r="11" spans="1:2" x14ac:dyDescent="0.3">
      <c r="A11">
        <v>10</v>
      </c>
      <c r="B11" t="s">
        <v>4</v>
      </c>
    </row>
    <row r="12" spans="1:2" x14ac:dyDescent="0.3">
      <c r="A12">
        <v>11</v>
      </c>
      <c r="B12" t="s">
        <v>104</v>
      </c>
    </row>
  </sheetData>
  <sortState ref="B2:B15">
    <sortCondition ref="B1"/>
  </sortState>
  <pageMargins left="0.7" right="0.7" top="0.75" bottom="0.75" header="0.3" footer="0.3"/>
  <pageSetup scale="99" orientation="portrait" r:id="rId1"/>
  <headerFooter>
    <oddHeader>&amp;L&amp;G&amp;C&amp;"-,Bold"&amp;A</oddHeader>
    <oddFooter>&amp;LChoi, Andrew&amp;CPage &amp;P of &amp;N&amp;R&amp;D</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C14"/>
  <sheetViews>
    <sheetView showGridLines="0" zoomScale="160" zoomScaleNormal="160" workbookViewId="0">
      <selection activeCell="G12" sqref="G12"/>
    </sheetView>
  </sheetViews>
  <sheetFormatPr defaultRowHeight="14.4" x14ac:dyDescent="0.3"/>
  <sheetData>
    <row r="1" spans="1:3" x14ac:dyDescent="0.3">
      <c r="A1" t="s">
        <v>21</v>
      </c>
      <c r="B1" t="s">
        <v>49</v>
      </c>
      <c r="C1" t="s">
        <v>55</v>
      </c>
    </row>
    <row r="2" spans="1:3" x14ac:dyDescent="0.3">
      <c r="A2" t="s">
        <v>22</v>
      </c>
      <c r="B2" t="s">
        <v>50</v>
      </c>
      <c r="C2" t="s">
        <v>52</v>
      </c>
    </row>
    <row r="3" spans="1:3" x14ac:dyDescent="0.3">
      <c r="A3" t="s">
        <v>23</v>
      </c>
      <c r="B3" t="s">
        <v>50</v>
      </c>
      <c r="C3" t="s">
        <v>52</v>
      </c>
    </row>
    <row r="4" spans="1:3" x14ac:dyDescent="0.3">
      <c r="A4" t="s">
        <v>24</v>
      </c>
      <c r="B4" t="s">
        <v>50</v>
      </c>
      <c r="C4" t="s">
        <v>53</v>
      </c>
    </row>
    <row r="5" spans="1:3" x14ac:dyDescent="0.3">
      <c r="A5" t="s">
        <v>25</v>
      </c>
      <c r="B5" t="s">
        <v>50</v>
      </c>
      <c r="C5" t="s">
        <v>53</v>
      </c>
    </row>
    <row r="6" spans="1:3" x14ac:dyDescent="0.3">
      <c r="A6" t="s">
        <v>26</v>
      </c>
      <c r="B6" t="s">
        <v>50</v>
      </c>
      <c r="C6" t="s">
        <v>53</v>
      </c>
    </row>
    <row r="7" spans="1:3" x14ac:dyDescent="0.3">
      <c r="A7" t="s">
        <v>27</v>
      </c>
      <c r="B7" t="s">
        <v>50</v>
      </c>
      <c r="C7" t="s">
        <v>54</v>
      </c>
    </row>
    <row r="8" spans="1:3" x14ac:dyDescent="0.3">
      <c r="A8" t="s">
        <v>28</v>
      </c>
      <c r="B8" t="s">
        <v>50</v>
      </c>
      <c r="C8" t="s">
        <v>54</v>
      </c>
    </row>
    <row r="9" spans="1:3" x14ac:dyDescent="0.3">
      <c r="A9" t="s">
        <v>29</v>
      </c>
      <c r="B9" t="s">
        <v>50</v>
      </c>
      <c r="C9" t="s">
        <v>54</v>
      </c>
    </row>
    <row r="10" spans="1:3" x14ac:dyDescent="0.3">
      <c r="A10" t="s">
        <v>30</v>
      </c>
      <c r="B10" t="s">
        <v>50</v>
      </c>
      <c r="C10" t="s">
        <v>54</v>
      </c>
    </row>
    <row r="11" spans="1:3" x14ac:dyDescent="0.3">
      <c r="A11" t="s">
        <v>31</v>
      </c>
      <c r="B11" t="s">
        <v>50</v>
      </c>
      <c r="C11" t="s">
        <v>53</v>
      </c>
    </row>
    <row r="12" spans="1:3" x14ac:dyDescent="0.3">
      <c r="A12" t="s">
        <v>32</v>
      </c>
      <c r="B12" t="s">
        <v>50</v>
      </c>
      <c r="C12" t="s">
        <v>53</v>
      </c>
    </row>
    <row r="13" spans="1:3" x14ac:dyDescent="0.3">
      <c r="A13" t="s">
        <v>33</v>
      </c>
      <c r="B13" t="s">
        <v>50</v>
      </c>
      <c r="C13" t="s">
        <v>52</v>
      </c>
    </row>
    <row r="14" spans="1:3" x14ac:dyDescent="0.3">
      <c r="A14" t="s">
        <v>34</v>
      </c>
      <c r="B14" t="s">
        <v>51</v>
      </c>
      <c r="C14" t="s">
        <v>52</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O742"/>
  <sheetViews>
    <sheetView showGridLines="0" topLeftCell="A43" zoomScaleNormal="100" workbookViewId="0"/>
  </sheetViews>
  <sheetFormatPr defaultRowHeight="14.4" x14ac:dyDescent="0.3"/>
  <cols>
    <col min="1" max="1" width="5.5546875" style="3" customWidth="1"/>
    <col min="2" max="2" width="5.44140625" bestFit="1" customWidth="1"/>
    <col min="4" max="4" width="7.33203125" bestFit="1" customWidth="1"/>
    <col min="5" max="5" width="7.33203125" customWidth="1"/>
    <col min="6" max="6" width="8.109375" customWidth="1"/>
    <col min="7" max="7" width="9.33203125" bestFit="1" customWidth="1"/>
    <col min="8" max="8" width="7.5546875" bestFit="1" customWidth="1"/>
    <col min="9" max="9" width="8.33203125" bestFit="1" customWidth="1"/>
    <col min="10" max="10" width="8.5546875" style="7" bestFit="1" customWidth="1"/>
    <col min="11" max="11" width="8.5546875" style="7" customWidth="1"/>
    <col min="12" max="12" width="12.33203125" style="7" bestFit="1" customWidth="1"/>
    <col min="13" max="13" width="8.88671875" style="7" bestFit="1" customWidth="1"/>
    <col min="14" max="14" width="9.88671875" style="7" bestFit="1" customWidth="1"/>
    <col min="15" max="15" width="11.5546875" bestFit="1" customWidth="1"/>
    <col min="16" max="16" width="16" bestFit="1" customWidth="1"/>
  </cols>
  <sheetData>
    <row r="1" spans="1:15" ht="28.8" x14ac:dyDescent="0.3">
      <c r="A1" s="13" t="s">
        <v>63</v>
      </c>
      <c r="B1" s="14" t="s">
        <v>2</v>
      </c>
      <c r="C1" s="14" t="s">
        <v>21</v>
      </c>
      <c r="D1" s="15" t="s">
        <v>10</v>
      </c>
      <c r="E1" s="15" t="s">
        <v>105</v>
      </c>
      <c r="F1" s="14" t="s">
        <v>49</v>
      </c>
      <c r="G1" s="14" t="s">
        <v>55</v>
      </c>
      <c r="H1" s="15" t="s">
        <v>36</v>
      </c>
      <c r="I1" s="15" t="s">
        <v>56</v>
      </c>
      <c r="J1" s="15" t="s">
        <v>37</v>
      </c>
      <c r="K1" s="15" t="s">
        <v>18</v>
      </c>
      <c r="L1" s="15" t="s">
        <v>40</v>
      </c>
      <c r="M1" s="15" t="s">
        <v>41</v>
      </c>
      <c r="N1" s="15" t="s">
        <v>57</v>
      </c>
      <c r="O1" s="14" t="s">
        <v>59</v>
      </c>
    </row>
    <row r="2" spans="1:15" x14ac:dyDescent="0.3">
      <c r="A2" s="3">
        <f t="shared" ref="A2:A65" ca="1" si="0">CELL("row",A1)</f>
        <v>1</v>
      </c>
      <c r="B2" t="s">
        <v>11</v>
      </c>
      <c r="C2" t="s">
        <v>22</v>
      </c>
      <c r="D2">
        <v>1201</v>
      </c>
      <c r="E2" t="s">
        <v>106</v>
      </c>
      <c r="F2" t="str">
        <f>VLOOKUP($C2,'Bus Profiles'!$A:$C,MATCH(F$1,'Bus Profiles'!$1:$1,0),FALSE)</f>
        <v>40 ft</v>
      </c>
      <c r="G2" t="str">
        <f>VLOOKUP($C2,'Bus Profiles'!$A:$C,MATCH(G$1,'Bus Profiles'!$1:$1,0),FALSE)</f>
        <v>CNG</v>
      </c>
      <c r="H2">
        <v>4</v>
      </c>
      <c r="I2" s="1"/>
      <c r="J2" s="16" t="e">
        <v>#N/A</v>
      </c>
      <c r="K2" s="7">
        <f>IF(AND($H2&gt;=Scale!$B$2,$H2&lt;=Scale!$C$2),Scale!$A$2,IF(AND($H2&gt;=Scale!$B$3,$H2&lt;=Scale!$C$3),Scale!$A$3,IF(AND($H2&gt;=Scale!$B$4,$H2&lt;=Scale!$C$4),Scale!$A$4,IF(AND($H2&gt;=Scale!$B$5,$H2&lt;=Scale!$C$5),Scale!$A$5,IF(AND($H2&gt;=Scale!$B$6,$H2&lt;=Scale!$C$6),Scale!$A$6)))))</f>
        <v>3</v>
      </c>
      <c r="L2" s="7" t="e">
        <f>IF(AND($J2&gt;=Scale!$F$2,$J2&lt;=Scale!$G$2),Scale!$E$2,IF(AND($J2&gt;=Scale!$F$3,$J2&lt;=Scale!$G$3),Scale!$E$3,IF(AND($J2&gt;=Scale!$F$4,$J2&lt;=Scale!$G$4),Scale!$E$4,IF(AND($J2&gt;=Scale!$F$5,$J2&lt;=Scale!$G$5),Scale!$E$5,IF(AND($J2&gt;=Scale!$F$6,$J2&lt;=Scale!$G$6),Scale!$E$6)))))</f>
        <v>#N/A</v>
      </c>
      <c r="M2" s="7">
        <f t="shared" ref="M2:M65" si="1">16-IF(LEFT(D2,1)="2",MID(D2,2,1),IF(LEFT(D2,1)="9",(LEFT(D2,2)-100),LEFT(D2,2)))</f>
        <v>4</v>
      </c>
      <c r="N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 s="5" t="str">
        <f>IF(Table1[[#This Row],[Priority Rating]]="#N/A","#N/A",IF(Table1[[#This Row],[Priority Rating]]&gt;=Scale!$M$2,Scale!$L$2,IF(Table1[[#This Row],[Priority Rating]]&gt;=Scale!$M$3,Scale!$L$3,IF(Table1[[#This Row],[Priority Rating]]&gt;=Scale!$M$4,Scale!$L$4,"error1"))))</f>
        <v>#N/A</v>
      </c>
    </row>
    <row r="3" spans="1:15" x14ac:dyDescent="0.3">
      <c r="A3" s="3">
        <f t="shared" ca="1" si="0"/>
        <v>2</v>
      </c>
      <c r="B3" t="s">
        <v>11</v>
      </c>
      <c r="C3" t="s">
        <v>22</v>
      </c>
      <c r="D3">
        <v>1202</v>
      </c>
      <c r="E3" t="s">
        <v>106</v>
      </c>
      <c r="F3" t="str">
        <f>VLOOKUP($C3,'Bus Profiles'!$A:$C,MATCH(F$1,'Bus Profiles'!$1:$1,0),FALSE)</f>
        <v>40 ft</v>
      </c>
      <c r="G3" t="str">
        <f>VLOOKUP($C3,'Bus Profiles'!$A:$C,MATCH(G$1,'Bus Profiles'!$1:$1,0),FALSE)</f>
        <v>CNG</v>
      </c>
      <c r="H3">
        <v>2</v>
      </c>
      <c r="I3" s="1"/>
      <c r="J3" s="16" t="e">
        <v>#N/A</v>
      </c>
      <c r="K3" s="7">
        <f>IF(AND($H3&gt;=Scale!$B$2,$H3&lt;=Scale!$C$2),Scale!$A$2,IF(AND($H3&gt;=Scale!$B$3,$H3&lt;=Scale!$C$3),Scale!$A$3,IF(AND($H3&gt;=Scale!$B$4,$H3&lt;=Scale!$C$4),Scale!$A$4,IF(AND($H3&gt;=Scale!$B$5,$H3&lt;=Scale!$C$5),Scale!$A$5,IF(AND($H3&gt;=Scale!$B$6,$H3&lt;=Scale!$C$6),Scale!$A$6)))))</f>
        <v>2</v>
      </c>
      <c r="L3" s="7" t="e">
        <f>IF(AND($J3&gt;=Scale!$F$2,$J3&lt;=Scale!$G$2),Scale!$E$2,IF(AND($J3&gt;=Scale!$F$3,$J3&lt;=Scale!$G$3),Scale!$E$3,IF(AND($J3&gt;=Scale!$F$4,$J3&lt;=Scale!$G$4),Scale!$E$4,IF(AND($J3&gt;=Scale!$F$5,$J3&lt;=Scale!$G$5),Scale!$E$5,IF(AND($J3&gt;=Scale!$F$6,$J3&lt;=Scale!$G$6),Scale!$E$6)))))</f>
        <v>#N/A</v>
      </c>
      <c r="M3" s="7">
        <f t="shared" si="1"/>
        <v>4</v>
      </c>
      <c r="N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 s="5" t="str">
        <f>IF(Table1[[#This Row],[Priority Rating]]="#N/A","#N/A",IF(Table1[[#This Row],[Priority Rating]]&gt;=Scale!$M$2,Scale!$L$2,IF(Table1[[#This Row],[Priority Rating]]&gt;=Scale!$M$3,Scale!$L$3,IF(Table1[[#This Row],[Priority Rating]]&gt;=Scale!$M$4,Scale!$L$4,"error1"))))</f>
        <v>#N/A</v>
      </c>
    </row>
    <row r="4" spans="1:15" x14ac:dyDescent="0.3">
      <c r="A4" s="3">
        <f t="shared" ca="1" si="0"/>
        <v>3</v>
      </c>
      <c r="B4" t="s">
        <v>11</v>
      </c>
      <c r="C4" t="s">
        <v>22</v>
      </c>
      <c r="D4">
        <v>1203</v>
      </c>
      <c r="E4" t="s">
        <v>106</v>
      </c>
      <c r="F4" t="str">
        <f>VLOOKUP($C4,'Bus Profiles'!$A:$C,MATCH(F$1,'Bus Profiles'!$1:$1,0),FALSE)</f>
        <v>40 ft</v>
      </c>
      <c r="G4" t="str">
        <f>VLOOKUP($C4,'Bus Profiles'!$A:$C,MATCH(G$1,'Bus Profiles'!$1:$1,0),FALSE)</f>
        <v>CNG</v>
      </c>
      <c r="H4">
        <v>2</v>
      </c>
      <c r="I4" s="1"/>
      <c r="J4" s="16" t="e">
        <v>#N/A</v>
      </c>
      <c r="K4" s="7">
        <f>IF(AND($H4&gt;=Scale!$B$2,$H4&lt;=Scale!$C$2),Scale!$A$2,IF(AND($H4&gt;=Scale!$B$3,$H4&lt;=Scale!$C$3),Scale!$A$3,IF(AND($H4&gt;=Scale!$B$4,$H4&lt;=Scale!$C$4),Scale!$A$4,IF(AND($H4&gt;=Scale!$B$5,$H4&lt;=Scale!$C$5),Scale!$A$5,IF(AND($H4&gt;=Scale!$B$6,$H4&lt;=Scale!$C$6),Scale!$A$6)))))</f>
        <v>2</v>
      </c>
      <c r="L4" s="7" t="e">
        <f>IF(AND($J4&gt;=Scale!$F$2,$J4&lt;=Scale!$G$2),Scale!$E$2,IF(AND($J4&gt;=Scale!$F$3,$J4&lt;=Scale!$G$3),Scale!$E$3,IF(AND($J4&gt;=Scale!$F$4,$J4&lt;=Scale!$G$4),Scale!$E$4,IF(AND($J4&gt;=Scale!$F$5,$J4&lt;=Scale!$G$5),Scale!$E$5,IF(AND($J4&gt;=Scale!$F$6,$J4&lt;=Scale!$G$6),Scale!$E$6)))))</f>
        <v>#N/A</v>
      </c>
      <c r="M4" s="7">
        <f t="shared" si="1"/>
        <v>4</v>
      </c>
      <c r="N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 s="5" t="str">
        <f>IF(Table1[[#This Row],[Priority Rating]]="#N/A","#N/A",IF(Table1[[#This Row],[Priority Rating]]&gt;=Scale!$M$2,Scale!$L$2,IF(Table1[[#This Row],[Priority Rating]]&gt;=Scale!$M$3,Scale!$L$3,IF(Table1[[#This Row],[Priority Rating]]&gt;=Scale!$M$4,Scale!$L$4,"error1"))))</f>
        <v>#N/A</v>
      </c>
    </row>
    <row r="5" spans="1:15" x14ac:dyDescent="0.3">
      <c r="A5" s="3">
        <f t="shared" ca="1" si="0"/>
        <v>4</v>
      </c>
      <c r="B5" t="s">
        <v>11</v>
      </c>
      <c r="C5" t="s">
        <v>22</v>
      </c>
      <c r="D5">
        <v>1204</v>
      </c>
      <c r="E5" t="s">
        <v>106</v>
      </c>
      <c r="F5" t="str">
        <f>VLOOKUP($C5,'Bus Profiles'!$A:$C,MATCH(F$1,'Bus Profiles'!$1:$1,0),FALSE)</f>
        <v>40 ft</v>
      </c>
      <c r="G5" t="str">
        <f>VLOOKUP($C5,'Bus Profiles'!$A:$C,MATCH(G$1,'Bus Profiles'!$1:$1,0),FALSE)</f>
        <v>CNG</v>
      </c>
      <c r="H5">
        <v>1</v>
      </c>
      <c r="I5" s="1"/>
      <c r="J5" s="16" t="e">
        <v>#N/A</v>
      </c>
      <c r="K5" s="7">
        <f>IF(AND($H5&gt;=Scale!$B$2,$H5&lt;=Scale!$C$2),Scale!$A$2,IF(AND($H5&gt;=Scale!$B$3,$H5&lt;=Scale!$C$3),Scale!$A$3,IF(AND($H5&gt;=Scale!$B$4,$H5&lt;=Scale!$C$4),Scale!$A$4,IF(AND($H5&gt;=Scale!$B$5,$H5&lt;=Scale!$C$5),Scale!$A$5,IF(AND($H5&gt;=Scale!$B$6,$H5&lt;=Scale!$C$6),Scale!$A$6)))))</f>
        <v>1</v>
      </c>
      <c r="L5" s="7" t="e">
        <f>IF(AND($J5&gt;=Scale!$F$2,$J5&lt;=Scale!$G$2),Scale!$E$2,IF(AND($J5&gt;=Scale!$F$3,$J5&lt;=Scale!$G$3),Scale!$E$3,IF(AND($J5&gt;=Scale!$F$4,$J5&lt;=Scale!$G$4),Scale!$E$4,IF(AND($J5&gt;=Scale!$F$5,$J5&lt;=Scale!$G$5),Scale!$E$5,IF(AND($J5&gt;=Scale!$F$6,$J5&lt;=Scale!$G$6),Scale!$E$6)))))</f>
        <v>#N/A</v>
      </c>
      <c r="M5" s="7">
        <f t="shared" si="1"/>
        <v>4</v>
      </c>
      <c r="N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 s="5" t="str">
        <f>IF(Table1[[#This Row],[Priority Rating]]="#N/A","#N/A",IF(Table1[[#This Row],[Priority Rating]]&gt;=Scale!$M$2,Scale!$L$2,IF(Table1[[#This Row],[Priority Rating]]&gt;=Scale!$M$3,Scale!$L$3,IF(Table1[[#This Row],[Priority Rating]]&gt;=Scale!$M$4,Scale!$L$4,"error1"))))</f>
        <v>#N/A</v>
      </c>
    </row>
    <row r="6" spans="1:15" x14ac:dyDescent="0.3">
      <c r="A6" s="3">
        <f t="shared" ca="1" si="0"/>
        <v>5</v>
      </c>
      <c r="B6" t="s">
        <v>11</v>
      </c>
      <c r="C6" t="s">
        <v>22</v>
      </c>
      <c r="D6">
        <v>1205</v>
      </c>
      <c r="E6" t="s">
        <v>106</v>
      </c>
      <c r="F6" t="str">
        <f>VLOOKUP($C6,'Bus Profiles'!$A:$C,MATCH(F$1,'Bus Profiles'!$1:$1,0),FALSE)</f>
        <v>40 ft</v>
      </c>
      <c r="G6" t="str">
        <f>VLOOKUP($C6,'Bus Profiles'!$A:$C,MATCH(G$1,'Bus Profiles'!$1:$1,0),FALSE)</f>
        <v>CNG</v>
      </c>
      <c r="H6">
        <v>1</v>
      </c>
      <c r="I6" s="1"/>
      <c r="J6" s="16" t="e">
        <v>#N/A</v>
      </c>
      <c r="K6" s="7">
        <f>IF(AND($H6&gt;=Scale!$B$2,$H6&lt;=Scale!$C$2),Scale!$A$2,IF(AND($H6&gt;=Scale!$B$3,$H6&lt;=Scale!$C$3),Scale!$A$3,IF(AND($H6&gt;=Scale!$B$4,$H6&lt;=Scale!$C$4),Scale!$A$4,IF(AND($H6&gt;=Scale!$B$5,$H6&lt;=Scale!$C$5),Scale!$A$5,IF(AND($H6&gt;=Scale!$B$6,$H6&lt;=Scale!$C$6),Scale!$A$6)))))</f>
        <v>1</v>
      </c>
      <c r="L6" s="7" t="e">
        <f>IF(AND($J6&gt;=Scale!$F$2,$J6&lt;=Scale!$G$2),Scale!$E$2,IF(AND($J6&gt;=Scale!$F$3,$J6&lt;=Scale!$G$3),Scale!$E$3,IF(AND($J6&gt;=Scale!$F$4,$J6&lt;=Scale!$G$4),Scale!$E$4,IF(AND($J6&gt;=Scale!$F$5,$J6&lt;=Scale!$G$5),Scale!$E$5,IF(AND($J6&gt;=Scale!$F$6,$J6&lt;=Scale!$G$6),Scale!$E$6)))))</f>
        <v>#N/A</v>
      </c>
      <c r="M6" s="7">
        <f t="shared" si="1"/>
        <v>4</v>
      </c>
      <c r="N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 s="5" t="str">
        <f>IF(Table1[[#This Row],[Priority Rating]]="#N/A","#N/A",IF(Table1[[#This Row],[Priority Rating]]&gt;=Scale!$M$2,Scale!$L$2,IF(Table1[[#This Row],[Priority Rating]]&gt;=Scale!$M$3,Scale!$L$3,IF(Table1[[#This Row],[Priority Rating]]&gt;=Scale!$M$4,Scale!$L$4,"error1"))))</f>
        <v>#N/A</v>
      </c>
    </row>
    <row r="7" spans="1:15" x14ac:dyDescent="0.3">
      <c r="A7" s="3">
        <f t="shared" ca="1" si="0"/>
        <v>6</v>
      </c>
      <c r="B7" t="s">
        <v>11</v>
      </c>
      <c r="C7" t="s">
        <v>22</v>
      </c>
      <c r="D7">
        <v>1206</v>
      </c>
      <c r="E7" t="s">
        <v>106</v>
      </c>
      <c r="F7" t="str">
        <f>VLOOKUP($C7,'Bus Profiles'!$A:$C,MATCH(F$1,'Bus Profiles'!$1:$1,0),FALSE)</f>
        <v>40 ft</v>
      </c>
      <c r="G7" t="str">
        <f>VLOOKUP($C7,'Bus Profiles'!$A:$C,MATCH(G$1,'Bus Profiles'!$1:$1,0),FALSE)</f>
        <v>CNG</v>
      </c>
      <c r="H7">
        <v>1</v>
      </c>
      <c r="I7" s="1"/>
      <c r="J7" s="16" t="e">
        <v>#N/A</v>
      </c>
      <c r="K7" s="7">
        <f>IF(AND($H7&gt;=Scale!$B$2,$H7&lt;=Scale!$C$2),Scale!$A$2,IF(AND($H7&gt;=Scale!$B$3,$H7&lt;=Scale!$C$3),Scale!$A$3,IF(AND($H7&gt;=Scale!$B$4,$H7&lt;=Scale!$C$4),Scale!$A$4,IF(AND($H7&gt;=Scale!$B$5,$H7&lt;=Scale!$C$5),Scale!$A$5,IF(AND($H7&gt;=Scale!$B$6,$H7&lt;=Scale!$C$6),Scale!$A$6)))))</f>
        <v>1</v>
      </c>
      <c r="L7" s="7" t="e">
        <f>IF(AND($J7&gt;=Scale!$F$2,$J7&lt;=Scale!$G$2),Scale!$E$2,IF(AND($J7&gt;=Scale!$F$3,$J7&lt;=Scale!$G$3),Scale!$E$3,IF(AND($J7&gt;=Scale!$F$4,$J7&lt;=Scale!$G$4),Scale!$E$4,IF(AND($J7&gt;=Scale!$F$5,$J7&lt;=Scale!$G$5),Scale!$E$5,IF(AND($J7&gt;=Scale!$F$6,$J7&lt;=Scale!$G$6),Scale!$E$6)))))</f>
        <v>#N/A</v>
      </c>
      <c r="M7" s="7">
        <f t="shared" si="1"/>
        <v>4</v>
      </c>
      <c r="N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 s="5" t="str">
        <f>IF(Table1[[#This Row],[Priority Rating]]="#N/A","#N/A",IF(Table1[[#This Row],[Priority Rating]]&gt;=Scale!$M$2,Scale!$L$2,IF(Table1[[#This Row],[Priority Rating]]&gt;=Scale!$M$3,Scale!$L$3,IF(Table1[[#This Row],[Priority Rating]]&gt;=Scale!$M$4,Scale!$L$4,"error1"))))</f>
        <v>#N/A</v>
      </c>
    </row>
    <row r="8" spans="1:15" x14ac:dyDescent="0.3">
      <c r="A8" s="3">
        <f t="shared" ca="1" si="0"/>
        <v>7</v>
      </c>
      <c r="B8" t="s">
        <v>11</v>
      </c>
      <c r="C8" t="s">
        <v>22</v>
      </c>
      <c r="D8">
        <v>1207</v>
      </c>
      <c r="E8" t="s">
        <v>106</v>
      </c>
      <c r="F8" t="str">
        <f>VLOOKUP($C8,'Bus Profiles'!$A:$C,MATCH(F$1,'Bus Profiles'!$1:$1,0),FALSE)</f>
        <v>40 ft</v>
      </c>
      <c r="G8" t="str">
        <f>VLOOKUP($C8,'Bus Profiles'!$A:$C,MATCH(G$1,'Bus Profiles'!$1:$1,0),FALSE)</f>
        <v>CNG</v>
      </c>
      <c r="H8">
        <v>2</v>
      </c>
      <c r="I8" s="1"/>
      <c r="J8" s="16" t="e">
        <v>#N/A</v>
      </c>
      <c r="K8" s="7">
        <f>IF(AND($H8&gt;=Scale!$B$2,$H8&lt;=Scale!$C$2),Scale!$A$2,IF(AND($H8&gt;=Scale!$B$3,$H8&lt;=Scale!$C$3),Scale!$A$3,IF(AND($H8&gt;=Scale!$B$4,$H8&lt;=Scale!$C$4),Scale!$A$4,IF(AND($H8&gt;=Scale!$B$5,$H8&lt;=Scale!$C$5),Scale!$A$5,IF(AND($H8&gt;=Scale!$B$6,$H8&lt;=Scale!$C$6),Scale!$A$6)))))</f>
        <v>2</v>
      </c>
      <c r="L8" s="7" t="e">
        <f>IF(AND($J8&gt;=Scale!$F$2,$J8&lt;=Scale!$G$2),Scale!$E$2,IF(AND($J8&gt;=Scale!$F$3,$J8&lt;=Scale!$G$3),Scale!$E$3,IF(AND($J8&gt;=Scale!$F$4,$J8&lt;=Scale!$G$4),Scale!$E$4,IF(AND($J8&gt;=Scale!$F$5,$J8&lt;=Scale!$G$5),Scale!$E$5,IF(AND($J8&gt;=Scale!$F$6,$J8&lt;=Scale!$G$6),Scale!$E$6)))))</f>
        <v>#N/A</v>
      </c>
      <c r="M8" s="7">
        <f t="shared" si="1"/>
        <v>4</v>
      </c>
      <c r="N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 s="5" t="str">
        <f>IF(Table1[[#This Row],[Priority Rating]]="#N/A","#N/A",IF(Table1[[#This Row],[Priority Rating]]&gt;=Scale!$M$2,Scale!$L$2,IF(Table1[[#This Row],[Priority Rating]]&gt;=Scale!$M$3,Scale!$L$3,IF(Table1[[#This Row],[Priority Rating]]&gt;=Scale!$M$4,Scale!$L$4,"error1"))))</f>
        <v>#N/A</v>
      </c>
    </row>
    <row r="9" spans="1:15" x14ac:dyDescent="0.3">
      <c r="A9" s="3">
        <f t="shared" ca="1" si="0"/>
        <v>8</v>
      </c>
      <c r="B9" t="s">
        <v>11</v>
      </c>
      <c r="C9" t="s">
        <v>22</v>
      </c>
      <c r="D9">
        <v>1208</v>
      </c>
      <c r="E9" t="s">
        <v>106</v>
      </c>
      <c r="F9" t="str">
        <f>VLOOKUP($C9,'Bus Profiles'!$A:$C,MATCH(F$1,'Bus Profiles'!$1:$1,0),FALSE)</f>
        <v>40 ft</v>
      </c>
      <c r="G9" t="str">
        <f>VLOOKUP($C9,'Bus Profiles'!$A:$C,MATCH(G$1,'Bus Profiles'!$1:$1,0),FALSE)</f>
        <v>CNG</v>
      </c>
      <c r="H9">
        <v>5</v>
      </c>
      <c r="I9" s="1"/>
      <c r="J9" s="16" t="e">
        <v>#N/A</v>
      </c>
      <c r="K9" s="7">
        <f>IF(AND($H9&gt;=Scale!$B$2,$H9&lt;=Scale!$C$2),Scale!$A$2,IF(AND($H9&gt;=Scale!$B$3,$H9&lt;=Scale!$C$3),Scale!$A$3,IF(AND($H9&gt;=Scale!$B$4,$H9&lt;=Scale!$C$4),Scale!$A$4,IF(AND($H9&gt;=Scale!$B$5,$H9&lt;=Scale!$C$5),Scale!$A$5,IF(AND($H9&gt;=Scale!$B$6,$H9&lt;=Scale!$C$6),Scale!$A$6)))))</f>
        <v>3</v>
      </c>
      <c r="L9" s="7" t="e">
        <f>IF(AND($J9&gt;=Scale!$F$2,$J9&lt;=Scale!$G$2),Scale!$E$2,IF(AND($J9&gt;=Scale!$F$3,$J9&lt;=Scale!$G$3),Scale!$E$3,IF(AND($J9&gt;=Scale!$F$4,$J9&lt;=Scale!$G$4),Scale!$E$4,IF(AND($J9&gt;=Scale!$F$5,$J9&lt;=Scale!$G$5),Scale!$E$5,IF(AND($J9&gt;=Scale!$F$6,$J9&lt;=Scale!$G$6),Scale!$E$6)))))</f>
        <v>#N/A</v>
      </c>
      <c r="M9" s="7">
        <f t="shared" si="1"/>
        <v>4</v>
      </c>
      <c r="N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 s="5" t="str">
        <f>IF(Table1[[#This Row],[Priority Rating]]="#N/A","#N/A",IF(Table1[[#This Row],[Priority Rating]]&gt;=Scale!$M$2,Scale!$L$2,IF(Table1[[#This Row],[Priority Rating]]&gt;=Scale!$M$3,Scale!$L$3,IF(Table1[[#This Row],[Priority Rating]]&gt;=Scale!$M$4,Scale!$L$4,"error1"))))</f>
        <v>#N/A</v>
      </c>
    </row>
    <row r="10" spans="1:15" x14ac:dyDescent="0.3">
      <c r="A10" s="3">
        <f t="shared" ca="1" si="0"/>
        <v>9</v>
      </c>
      <c r="B10" t="s">
        <v>11</v>
      </c>
      <c r="C10" t="s">
        <v>22</v>
      </c>
      <c r="D10">
        <v>1209</v>
      </c>
      <c r="E10" t="s">
        <v>106</v>
      </c>
      <c r="F10" t="str">
        <f>VLOOKUP($C10,'Bus Profiles'!$A:$C,MATCH(F$1,'Bus Profiles'!$1:$1,0),FALSE)</f>
        <v>40 ft</v>
      </c>
      <c r="G10" t="str">
        <f>VLOOKUP($C10,'Bus Profiles'!$A:$C,MATCH(G$1,'Bus Profiles'!$1:$1,0),FALSE)</f>
        <v>CNG</v>
      </c>
      <c r="H10">
        <v>5</v>
      </c>
      <c r="I10" s="1"/>
      <c r="J10" s="16" t="e">
        <v>#N/A</v>
      </c>
      <c r="K10" s="7">
        <f>IF(AND($H10&gt;=Scale!$B$2,$H10&lt;=Scale!$C$2),Scale!$A$2,IF(AND($H10&gt;=Scale!$B$3,$H10&lt;=Scale!$C$3),Scale!$A$3,IF(AND($H10&gt;=Scale!$B$4,$H10&lt;=Scale!$C$4),Scale!$A$4,IF(AND($H10&gt;=Scale!$B$5,$H10&lt;=Scale!$C$5),Scale!$A$5,IF(AND($H10&gt;=Scale!$B$6,$H10&lt;=Scale!$C$6),Scale!$A$6)))))</f>
        <v>3</v>
      </c>
      <c r="L10" s="7" t="e">
        <f>IF(AND($J10&gt;=Scale!$F$2,$J10&lt;=Scale!$G$2),Scale!$E$2,IF(AND($J10&gt;=Scale!$F$3,$J10&lt;=Scale!$G$3),Scale!$E$3,IF(AND($J10&gt;=Scale!$F$4,$J10&lt;=Scale!$G$4),Scale!$E$4,IF(AND($J10&gt;=Scale!$F$5,$J10&lt;=Scale!$G$5),Scale!$E$5,IF(AND($J10&gt;=Scale!$F$6,$J10&lt;=Scale!$G$6),Scale!$E$6)))))</f>
        <v>#N/A</v>
      </c>
      <c r="M10" s="7">
        <f t="shared" si="1"/>
        <v>4</v>
      </c>
      <c r="N1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 s="5" t="str">
        <f>IF(Table1[[#This Row],[Priority Rating]]="#N/A","#N/A",IF(Table1[[#This Row],[Priority Rating]]&gt;=Scale!$M$2,Scale!$L$2,IF(Table1[[#This Row],[Priority Rating]]&gt;=Scale!$M$3,Scale!$L$3,IF(Table1[[#This Row],[Priority Rating]]&gt;=Scale!$M$4,Scale!$L$4,"error1"))))</f>
        <v>#N/A</v>
      </c>
    </row>
    <row r="11" spans="1:15" x14ac:dyDescent="0.3">
      <c r="A11" s="3">
        <f t="shared" ca="1" si="0"/>
        <v>10</v>
      </c>
      <c r="B11" t="s">
        <v>11</v>
      </c>
      <c r="C11" t="s">
        <v>22</v>
      </c>
      <c r="D11">
        <v>1210</v>
      </c>
      <c r="E11" t="s">
        <v>106</v>
      </c>
      <c r="F11" t="str">
        <f>VLOOKUP($C11,'Bus Profiles'!$A:$C,MATCH(F$1,'Bus Profiles'!$1:$1,0),FALSE)</f>
        <v>40 ft</v>
      </c>
      <c r="G11" t="str">
        <f>VLOOKUP($C11,'Bus Profiles'!$A:$C,MATCH(G$1,'Bus Profiles'!$1:$1,0),FALSE)</f>
        <v>CNG</v>
      </c>
      <c r="H11">
        <v>2</v>
      </c>
      <c r="I11" s="1"/>
      <c r="J11" s="16" t="e">
        <v>#N/A</v>
      </c>
      <c r="K11" s="7">
        <f>IF(AND($H11&gt;=Scale!$B$2,$H11&lt;=Scale!$C$2),Scale!$A$2,IF(AND($H11&gt;=Scale!$B$3,$H11&lt;=Scale!$C$3),Scale!$A$3,IF(AND($H11&gt;=Scale!$B$4,$H11&lt;=Scale!$C$4),Scale!$A$4,IF(AND($H11&gt;=Scale!$B$5,$H11&lt;=Scale!$C$5),Scale!$A$5,IF(AND($H11&gt;=Scale!$B$6,$H11&lt;=Scale!$C$6),Scale!$A$6)))))</f>
        <v>2</v>
      </c>
      <c r="L11" s="7" t="e">
        <f>IF(AND($J11&gt;=Scale!$F$2,$J11&lt;=Scale!$G$2),Scale!$E$2,IF(AND($J11&gt;=Scale!$F$3,$J11&lt;=Scale!$G$3),Scale!$E$3,IF(AND($J11&gt;=Scale!$F$4,$J11&lt;=Scale!$G$4),Scale!$E$4,IF(AND($J11&gt;=Scale!$F$5,$J11&lt;=Scale!$G$5),Scale!$E$5,IF(AND($J11&gt;=Scale!$F$6,$J11&lt;=Scale!$G$6),Scale!$E$6)))))</f>
        <v>#N/A</v>
      </c>
      <c r="M11" s="7">
        <f t="shared" si="1"/>
        <v>4</v>
      </c>
      <c r="N1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 s="5" t="str">
        <f>IF(Table1[[#This Row],[Priority Rating]]="#N/A","#N/A",IF(Table1[[#This Row],[Priority Rating]]&gt;=Scale!$M$2,Scale!$L$2,IF(Table1[[#This Row],[Priority Rating]]&gt;=Scale!$M$3,Scale!$L$3,IF(Table1[[#This Row],[Priority Rating]]&gt;=Scale!$M$4,Scale!$L$4,"error1"))))</f>
        <v>#N/A</v>
      </c>
    </row>
    <row r="12" spans="1:15" x14ac:dyDescent="0.3">
      <c r="A12" s="3">
        <f t="shared" ca="1" si="0"/>
        <v>11</v>
      </c>
      <c r="B12" t="s">
        <v>11</v>
      </c>
      <c r="C12" t="s">
        <v>22</v>
      </c>
      <c r="D12">
        <v>1211</v>
      </c>
      <c r="E12" t="s">
        <v>106</v>
      </c>
      <c r="F12" t="str">
        <f>VLOOKUP($C12,'Bus Profiles'!$A:$C,MATCH(F$1,'Bus Profiles'!$1:$1,0),FALSE)</f>
        <v>40 ft</v>
      </c>
      <c r="G12" t="str">
        <f>VLOOKUP($C12,'Bus Profiles'!$A:$C,MATCH(G$1,'Bus Profiles'!$1:$1,0),FALSE)</f>
        <v>CNG</v>
      </c>
      <c r="H12">
        <v>5</v>
      </c>
      <c r="I12" s="1"/>
      <c r="J12" s="16" t="e">
        <v>#N/A</v>
      </c>
      <c r="K12" s="7">
        <f>IF(AND($H12&gt;=Scale!$B$2,$H12&lt;=Scale!$C$2),Scale!$A$2,IF(AND($H12&gt;=Scale!$B$3,$H12&lt;=Scale!$C$3),Scale!$A$3,IF(AND($H12&gt;=Scale!$B$4,$H12&lt;=Scale!$C$4),Scale!$A$4,IF(AND($H12&gt;=Scale!$B$5,$H12&lt;=Scale!$C$5),Scale!$A$5,IF(AND($H12&gt;=Scale!$B$6,$H12&lt;=Scale!$C$6),Scale!$A$6)))))</f>
        <v>3</v>
      </c>
      <c r="L12" s="7" t="e">
        <f>IF(AND($J12&gt;=Scale!$F$2,$J12&lt;=Scale!$G$2),Scale!$E$2,IF(AND($J12&gt;=Scale!$F$3,$J12&lt;=Scale!$G$3),Scale!$E$3,IF(AND($J12&gt;=Scale!$F$4,$J12&lt;=Scale!$G$4),Scale!$E$4,IF(AND($J12&gt;=Scale!$F$5,$J12&lt;=Scale!$G$5),Scale!$E$5,IF(AND($J12&gt;=Scale!$F$6,$J12&lt;=Scale!$G$6),Scale!$E$6)))))</f>
        <v>#N/A</v>
      </c>
      <c r="M12" s="7">
        <f t="shared" si="1"/>
        <v>4</v>
      </c>
      <c r="N1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 s="5" t="str">
        <f>IF(Table1[[#This Row],[Priority Rating]]="#N/A","#N/A",IF(Table1[[#This Row],[Priority Rating]]&gt;=Scale!$M$2,Scale!$L$2,IF(Table1[[#This Row],[Priority Rating]]&gt;=Scale!$M$3,Scale!$L$3,IF(Table1[[#This Row],[Priority Rating]]&gt;=Scale!$M$4,Scale!$L$4,"error1"))))</f>
        <v>#N/A</v>
      </c>
    </row>
    <row r="13" spans="1:15" x14ac:dyDescent="0.3">
      <c r="A13" s="3">
        <f t="shared" ca="1" si="0"/>
        <v>12</v>
      </c>
      <c r="B13" t="s">
        <v>11</v>
      </c>
      <c r="C13" t="s">
        <v>22</v>
      </c>
      <c r="D13">
        <v>1212</v>
      </c>
      <c r="E13" t="s">
        <v>106</v>
      </c>
      <c r="F13" t="str">
        <f>VLOOKUP($C13,'Bus Profiles'!$A:$C,MATCH(F$1,'Bus Profiles'!$1:$1,0),FALSE)</f>
        <v>40 ft</v>
      </c>
      <c r="G13" t="str">
        <f>VLOOKUP($C13,'Bus Profiles'!$A:$C,MATCH(G$1,'Bus Profiles'!$1:$1,0),FALSE)</f>
        <v>CNG</v>
      </c>
      <c r="H13">
        <v>1</v>
      </c>
      <c r="I13" s="1"/>
      <c r="J13" s="16" t="e">
        <v>#N/A</v>
      </c>
      <c r="K13" s="7">
        <f>IF(AND($H13&gt;=Scale!$B$2,$H13&lt;=Scale!$C$2),Scale!$A$2,IF(AND($H13&gt;=Scale!$B$3,$H13&lt;=Scale!$C$3),Scale!$A$3,IF(AND($H13&gt;=Scale!$B$4,$H13&lt;=Scale!$C$4),Scale!$A$4,IF(AND($H13&gt;=Scale!$B$5,$H13&lt;=Scale!$C$5),Scale!$A$5,IF(AND($H13&gt;=Scale!$B$6,$H13&lt;=Scale!$C$6),Scale!$A$6)))))</f>
        <v>1</v>
      </c>
      <c r="L13" s="7" t="e">
        <f>IF(AND($J13&gt;=Scale!$F$2,$J13&lt;=Scale!$G$2),Scale!$E$2,IF(AND($J13&gt;=Scale!$F$3,$J13&lt;=Scale!$G$3),Scale!$E$3,IF(AND($J13&gt;=Scale!$F$4,$J13&lt;=Scale!$G$4),Scale!$E$4,IF(AND($J13&gt;=Scale!$F$5,$J13&lt;=Scale!$G$5),Scale!$E$5,IF(AND($J13&gt;=Scale!$F$6,$J13&lt;=Scale!$G$6),Scale!$E$6)))))</f>
        <v>#N/A</v>
      </c>
      <c r="M13" s="7">
        <f t="shared" si="1"/>
        <v>4</v>
      </c>
      <c r="N1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 s="5" t="str">
        <f>IF(Table1[[#This Row],[Priority Rating]]="#N/A","#N/A",IF(Table1[[#This Row],[Priority Rating]]&gt;=Scale!$M$2,Scale!$L$2,IF(Table1[[#This Row],[Priority Rating]]&gt;=Scale!$M$3,Scale!$L$3,IF(Table1[[#This Row],[Priority Rating]]&gt;=Scale!$M$4,Scale!$L$4,"error1"))))</f>
        <v>#N/A</v>
      </c>
    </row>
    <row r="14" spans="1:15" x14ac:dyDescent="0.3">
      <c r="A14" s="3">
        <f t="shared" ca="1" si="0"/>
        <v>13</v>
      </c>
      <c r="B14" t="s">
        <v>11</v>
      </c>
      <c r="C14" t="s">
        <v>22</v>
      </c>
      <c r="D14">
        <v>1213</v>
      </c>
      <c r="E14" t="s">
        <v>106</v>
      </c>
      <c r="F14" t="str">
        <f>VLOOKUP($C14,'Bus Profiles'!$A:$C,MATCH(F$1,'Bus Profiles'!$1:$1,0),FALSE)</f>
        <v>40 ft</v>
      </c>
      <c r="G14" t="str">
        <f>VLOOKUP($C14,'Bus Profiles'!$A:$C,MATCH(G$1,'Bus Profiles'!$1:$1,0),FALSE)</f>
        <v>CNG</v>
      </c>
      <c r="H14">
        <v>5</v>
      </c>
      <c r="I14" s="1"/>
      <c r="J14" s="16" t="e">
        <v>#N/A</v>
      </c>
      <c r="K14" s="7">
        <f>IF(AND($H14&gt;=Scale!$B$2,$H14&lt;=Scale!$C$2),Scale!$A$2,IF(AND($H14&gt;=Scale!$B$3,$H14&lt;=Scale!$C$3),Scale!$A$3,IF(AND($H14&gt;=Scale!$B$4,$H14&lt;=Scale!$C$4),Scale!$A$4,IF(AND($H14&gt;=Scale!$B$5,$H14&lt;=Scale!$C$5),Scale!$A$5,IF(AND($H14&gt;=Scale!$B$6,$H14&lt;=Scale!$C$6),Scale!$A$6)))))</f>
        <v>3</v>
      </c>
      <c r="L14" s="7" t="e">
        <f>IF(AND($J14&gt;=Scale!$F$2,$J14&lt;=Scale!$G$2),Scale!$E$2,IF(AND($J14&gt;=Scale!$F$3,$J14&lt;=Scale!$G$3),Scale!$E$3,IF(AND($J14&gt;=Scale!$F$4,$J14&lt;=Scale!$G$4),Scale!$E$4,IF(AND($J14&gt;=Scale!$F$5,$J14&lt;=Scale!$G$5),Scale!$E$5,IF(AND($J14&gt;=Scale!$F$6,$J14&lt;=Scale!$G$6),Scale!$E$6)))))</f>
        <v>#N/A</v>
      </c>
      <c r="M14" s="7">
        <f t="shared" si="1"/>
        <v>4</v>
      </c>
      <c r="N1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 s="5" t="str">
        <f>IF(Table1[[#This Row],[Priority Rating]]="#N/A","#N/A",IF(Table1[[#This Row],[Priority Rating]]&gt;=Scale!$M$2,Scale!$L$2,IF(Table1[[#This Row],[Priority Rating]]&gt;=Scale!$M$3,Scale!$L$3,IF(Table1[[#This Row],[Priority Rating]]&gt;=Scale!$M$4,Scale!$L$4,"error1"))))</f>
        <v>#N/A</v>
      </c>
    </row>
    <row r="15" spans="1:15" x14ac:dyDescent="0.3">
      <c r="A15" s="3">
        <f t="shared" ca="1" si="0"/>
        <v>14</v>
      </c>
      <c r="B15" t="s">
        <v>11</v>
      </c>
      <c r="C15" t="s">
        <v>22</v>
      </c>
      <c r="D15">
        <v>1214</v>
      </c>
      <c r="E15" t="s">
        <v>106</v>
      </c>
      <c r="F15" t="str">
        <f>VLOOKUP($C15,'Bus Profiles'!$A:$C,MATCH(F$1,'Bus Profiles'!$1:$1,0),FALSE)</f>
        <v>40 ft</v>
      </c>
      <c r="G15" t="str">
        <f>VLOOKUP($C15,'Bus Profiles'!$A:$C,MATCH(G$1,'Bus Profiles'!$1:$1,0),FALSE)</f>
        <v>CNG</v>
      </c>
      <c r="H15">
        <v>0</v>
      </c>
      <c r="I15" s="1"/>
      <c r="J15" s="16" t="e">
        <v>#N/A</v>
      </c>
      <c r="K15" s="7">
        <f>IF(AND($H15&gt;=Scale!$B$2,$H15&lt;=Scale!$C$2),Scale!$A$2,IF(AND($H15&gt;=Scale!$B$3,$H15&lt;=Scale!$C$3),Scale!$A$3,IF(AND($H15&gt;=Scale!$B$4,$H15&lt;=Scale!$C$4),Scale!$A$4,IF(AND($H15&gt;=Scale!$B$5,$H15&lt;=Scale!$C$5),Scale!$A$5,IF(AND($H15&gt;=Scale!$B$6,$H15&lt;=Scale!$C$6),Scale!$A$6)))))</f>
        <v>1</v>
      </c>
      <c r="L15" s="7" t="e">
        <f>IF(AND($J15&gt;=Scale!$F$2,$J15&lt;=Scale!$G$2),Scale!$E$2,IF(AND($J15&gt;=Scale!$F$3,$J15&lt;=Scale!$G$3),Scale!$E$3,IF(AND($J15&gt;=Scale!$F$4,$J15&lt;=Scale!$G$4),Scale!$E$4,IF(AND($J15&gt;=Scale!$F$5,$J15&lt;=Scale!$G$5),Scale!$E$5,IF(AND($J15&gt;=Scale!$F$6,$J15&lt;=Scale!$G$6),Scale!$E$6)))))</f>
        <v>#N/A</v>
      </c>
      <c r="M15" s="7">
        <f t="shared" si="1"/>
        <v>4</v>
      </c>
      <c r="N1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 s="5" t="str">
        <f>IF(Table1[[#This Row],[Priority Rating]]="#N/A","#N/A",IF(Table1[[#This Row],[Priority Rating]]&gt;=Scale!$M$2,Scale!$L$2,IF(Table1[[#This Row],[Priority Rating]]&gt;=Scale!$M$3,Scale!$L$3,IF(Table1[[#This Row],[Priority Rating]]&gt;=Scale!$M$4,Scale!$L$4,"error1"))))</f>
        <v>#N/A</v>
      </c>
    </row>
    <row r="16" spans="1:15" x14ac:dyDescent="0.3">
      <c r="A16" s="3">
        <f t="shared" ca="1" si="0"/>
        <v>15</v>
      </c>
      <c r="B16" t="s">
        <v>11</v>
      </c>
      <c r="C16" t="s">
        <v>22</v>
      </c>
      <c r="D16">
        <v>1215</v>
      </c>
      <c r="E16" t="s">
        <v>106</v>
      </c>
      <c r="F16" t="str">
        <f>VLOOKUP($C16,'Bus Profiles'!$A:$C,MATCH(F$1,'Bus Profiles'!$1:$1,0),FALSE)</f>
        <v>40 ft</v>
      </c>
      <c r="G16" t="str">
        <f>VLOOKUP($C16,'Bus Profiles'!$A:$C,MATCH(G$1,'Bus Profiles'!$1:$1,0),FALSE)</f>
        <v>CNG</v>
      </c>
      <c r="H16">
        <v>3</v>
      </c>
      <c r="I16" s="1"/>
      <c r="J16" s="16" t="e">
        <v>#N/A</v>
      </c>
      <c r="K16" s="7">
        <f>IF(AND($H16&gt;=Scale!$B$2,$H16&lt;=Scale!$C$2),Scale!$A$2,IF(AND($H16&gt;=Scale!$B$3,$H16&lt;=Scale!$C$3),Scale!$A$3,IF(AND($H16&gt;=Scale!$B$4,$H16&lt;=Scale!$C$4),Scale!$A$4,IF(AND($H16&gt;=Scale!$B$5,$H16&lt;=Scale!$C$5),Scale!$A$5,IF(AND($H16&gt;=Scale!$B$6,$H16&lt;=Scale!$C$6),Scale!$A$6)))))</f>
        <v>2</v>
      </c>
      <c r="L16" s="7" t="e">
        <f>IF(AND($J16&gt;=Scale!$F$2,$J16&lt;=Scale!$G$2),Scale!$E$2,IF(AND($J16&gt;=Scale!$F$3,$J16&lt;=Scale!$G$3),Scale!$E$3,IF(AND($J16&gt;=Scale!$F$4,$J16&lt;=Scale!$G$4),Scale!$E$4,IF(AND($J16&gt;=Scale!$F$5,$J16&lt;=Scale!$G$5),Scale!$E$5,IF(AND($J16&gt;=Scale!$F$6,$J16&lt;=Scale!$G$6),Scale!$E$6)))))</f>
        <v>#N/A</v>
      </c>
      <c r="M16" s="7">
        <f t="shared" si="1"/>
        <v>4</v>
      </c>
      <c r="N1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 s="5" t="str">
        <f>IF(Table1[[#This Row],[Priority Rating]]="#N/A","#N/A",IF(Table1[[#This Row],[Priority Rating]]&gt;=Scale!$M$2,Scale!$L$2,IF(Table1[[#This Row],[Priority Rating]]&gt;=Scale!$M$3,Scale!$L$3,IF(Table1[[#This Row],[Priority Rating]]&gt;=Scale!$M$4,Scale!$L$4,"error1"))))</f>
        <v>#N/A</v>
      </c>
    </row>
    <row r="17" spans="1:15" x14ac:dyDescent="0.3">
      <c r="A17" s="3">
        <f t="shared" ca="1" si="0"/>
        <v>16</v>
      </c>
      <c r="B17" t="s">
        <v>11</v>
      </c>
      <c r="C17" t="s">
        <v>22</v>
      </c>
      <c r="D17">
        <v>1216</v>
      </c>
      <c r="E17" t="s">
        <v>106</v>
      </c>
      <c r="F17" t="str">
        <f>VLOOKUP($C17,'Bus Profiles'!$A:$C,MATCH(F$1,'Bus Profiles'!$1:$1,0),FALSE)</f>
        <v>40 ft</v>
      </c>
      <c r="G17" t="str">
        <f>VLOOKUP($C17,'Bus Profiles'!$A:$C,MATCH(G$1,'Bus Profiles'!$1:$1,0),FALSE)</f>
        <v>CNG</v>
      </c>
      <c r="H17">
        <v>3</v>
      </c>
      <c r="I17" s="1"/>
      <c r="J17" s="16" t="e">
        <v>#N/A</v>
      </c>
      <c r="K17" s="7">
        <f>IF(AND($H17&gt;=Scale!$B$2,$H17&lt;=Scale!$C$2),Scale!$A$2,IF(AND($H17&gt;=Scale!$B$3,$H17&lt;=Scale!$C$3),Scale!$A$3,IF(AND($H17&gt;=Scale!$B$4,$H17&lt;=Scale!$C$4),Scale!$A$4,IF(AND($H17&gt;=Scale!$B$5,$H17&lt;=Scale!$C$5),Scale!$A$5,IF(AND($H17&gt;=Scale!$B$6,$H17&lt;=Scale!$C$6),Scale!$A$6)))))</f>
        <v>2</v>
      </c>
      <c r="L17" s="7" t="e">
        <f>IF(AND($J17&gt;=Scale!$F$2,$J17&lt;=Scale!$G$2),Scale!$E$2,IF(AND($J17&gt;=Scale!$F$3,$J17&lt;=Scale!$G$3),Scale!$E$3,IF(AND($J17&gt;=Scale!$F$4,$J17&lt;=Scale!$G$4),Scale!$E$4,IF(AND($J17&gt;=Scale!$F$5,$J17&lt;=Scale!$G$5),Scale!$E$5,IF(AND($J17&gt;=Scale!$F$6,$J17&lt;=Scale!$G$6),Scale!$E$6)))))</f>
        <v>#N/A</v>
      </c>
      <c r="M17" s="7">
        <f t="shared" si="1"/>
        <v>4</v>
      </c>
      <c r="N1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 s="5" t="str">
        <f>IF(Table1[[#This Row],[Priority Rating]]="#N/A","#N/A",IF(Table1[[#This Row],[Priority Rating]]&gt;=Scale!$M$2,Scale!$L$2,IF(Table1[[#This Row],[Priority Rating]]&gt;=Scale!$M$3,Scale!$L$3,IF(Table1[[#This Row],[Priority Rating]]&gt;=Scale!$M$4,Scale!$L$4,"error1"))))</f>
        <v>#N/A</v>
      </c>
    </row>
    <row r="18" spans="1:15" x14ac:dyDescent="0.3">
      <c r="A18" s="3">
        <f t="shared" ca="1" si="0"/>
        <v>17</v>
      </c>
      <c r="B18" t="s">
        <v>11</v>
      </c>
      <c r="C18" t="s">
        <v>22</v>
      </c>
      <c r="D18">
        <v>1217</v>
      </c>
      <c r="E18" t="s">
        <v>106</v>
      </c>
      <c r="F18" t="str">
        <f>VLOOKUP($C18,'Bus Profiles'!$A:$C,MATCH(F$1,'Bus Profiles'!$1:$1,0),FALSE)</f>
        <v>40 ft</v>
      </c>
      <c r="G18" t="str">
        <f>VLOOKUP($C18,'Bus Profiles'!$A:$C,MATCH(G$1,'Bus Profiles'!$1:$1,0),FALSE)</f>
        <v>CNG</v>
      </c>
      <c r="H18">
        <v>2</v>
      </c>
      <c r="I18" s="1"/>
      <c r="J18" s="16" t="e">
        <v>#N/A</v>
      </c>
      <c r="K18" s="7">
        <f>IF(AND($H18&gt;=Scale!$B$2,$H18&lt;=Scale!$C$2),Scale!$A$2,IF(AND($H18&gt;=Scale!$B$3,$H18&lt;=Scale!$C$3),Scale!$A$3,IF(AND($H18&gt;=Scale!$B$4,$H18&lt;=Scale!$C$4),Scale!$A$4,IF(AND($H18&gt;=Scale!$B$5,$H18&lt;=Scale!$C$5),Scale!$A$5,IF(AND($H18&gt;=Scale!$B$6,$H18&lt;=Scale!$C$6),Scale!$A$6)))))</f>
        <v>2</v>
      </c>
      <c r="L18" s="7" t="e">
        <f>IF(AND($J18&gt;=Scale!$F$2,$J18&lt;=Scale!$G$2),Scale!$E$2,IF(AND($J18&gt;=Scale!$F$3,$J18&lt;=Scale!$G$3),Scale!$E$3,IF(AND($J18&gt;=Scale!$F$4,$J18&lt;=Scale!$G$4),Scale!$E$4,IF(AND($J18&gt;=Scale!$F$5,$J18&lt;=Scale!$G$5),Scale!$E$5,IF(AND($J18&gt;=Scale!$F$6,$J18&lt;=Scale!$G$6),Scale!$E$6)))))</f>
        <v>#N/A</v>
      </c>
      <c r="M18" s="7">
        <f t="shared" si="1"/>
        <v>4</v>
      </c>
      <c r="N1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 s="5" t="str">
        <f>IF(Table1[[#This Row],[Priority Rating]]="#N/A","#N/A",IF(Table1[[#This Row],[Priority Rating]]&gt;=Scale!$M$2,Scale!$L$2,IF(Table1[[#This Row],[Priority Rating]]&gt;=Scale!$M$3,Scale!$L$3,IF(Table1[[#This Row],[Priority Rating]]&gt;=Scale!$M$4,Scale!$L$4,"error1"))))</f>
        <v>#N/A</v>
      </c>
    </row>
    <row r="19" spans="1:15" x14ac:dyDescent="0.3">
      <c r="A19" s="3">
        <f t="shared" ca="1" si="0"/>
        <v>18</v>
      </c>
      <c r="B19" t="s">
        <v>11</v>
      </c>
      <c r="C19" t="s">
        <v>22</v>
      </c>
      <c r="D19">
        <v>1218</v>
      </c>
      <c r="E19" t="s">
        <v>106</v>
      </c>
      <c r="F19" t="str">
        <f>VLOOKUP($C19,'Bus Profiles'!$A:$C,MATCH(F$1,'Bus Profiles'!$1:$1,0),FALSE)</f>
        <v>40 ft</v>
      </c>
      <c r="G19" t="str">
        <f>VLOOKUP($C19,'Bus Profiles'!$A:$C,MATCH(G$1,'Bus Profiles'!$1:$1,0),FALSE)</f>
        <v>CNG</v>
      </c>
      <c r="H19">
        <v>0</v>
      </c>
      <c r="I19" s="1"/>
      <c r="J19" s="16" t="e">
        <v>#N/A</v>
      </c>
      <c r="K19" s="7">
        <f>IF(AND($H19&gt;=Scale!$B$2,$H19&lt;=Scale!$C$2),Scale!$A$2,IF(AND($H19&gt;=Scale!$B$3,$H19&lt;=Scale!$C$3),Scale!$A$3,IF(AND($H19&gt;=Scale!$B$4,$H19&lt;=Scale!$C$4),Scale!$A$4,IF(AND($H19&gt;=Scale!$B$5,$H19&lt;=Scale!$C$5),Scale!$A$5,IF(AND($H19&gt;=Scale!$B$6,$H19&lt;=Scale!$C$6),Scale!$A$6)))))</f>
        <v>1</v>
      </c>
      <c r="L19" s="7" t="e">
        <f>IF(AND($J19&gt;=Scale!$F$2,$J19&lt;=Scale!$G$2),Scale!$E$2,IF(AND($J19&gt;=Scale!$F$3,$J19&lt;=Scale!$G$3),Scale!$E$3,IF(AND($J19&gt;=Scale!$F$4,$J19&lt;=Scale!$G$4),Scale!$E$4,IF(AND($J19&gt;=Scale!$F$5,$J19&lt;=Scale!$G$5),Scale!$E$5,IF(AND($J19&gt;=Scale!$F$6,$J19&lt;=Scale!$G$6),Scale!$E$6)))))</f>
        <v>#N/A</v>
      </c>
      <c r="M19" s="7">
        <f t="shared" si="1"/>
        <v>4</v>
      </c>
      <c r="N1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 s="5" t="str">
        <f>IF(Table1[[#This Row],[Priority Rating]]="#N/A","#N/A",IF(Table1[[#This Row],[Priority Rating]]&gt;=Scale!$M$2,Scale!$L$2,IF(Table1[[#This Row],[Priority Rating]]&gt;=Scale!$M$3,Scale!$L$3,IF(Table1[[#This Row],[Priority Rating]]&gt;=Scale!$M$4,Scale!$L$4,"error1"))))</f>
        <v>#N/A</v>
      </c>
    </row>
    <row r="20" spans="1:15" x14ac:dyDescent="0.3">
      <c r="A20" s="3">
        <f t="shared" ca="1" si="0"/>
        <v>19</v>
      </c>
      <c r="B20" t="s">
        <v>11</v>
      </c>
      <c r="C20" t="s">
        <v>22</v>
      </c>
      <c r="D20">
        <v>1219</v>
      </c>
      <c r="E20" t="s">
        <v>106</v>
      </c>
      <c r="F20" t="str">
        <f>VLOOKUP($C20,'Bus Profiles'!$A:$C,MATCH(F$1,'Bus Profiles'!$1:$1,0),FALSE)</f>
        <v>40 ft</v>
      </c>
      <c r="G20" t="str">
        <f>VLOOKUP($C20,'Bus Profiles'!$A:$C,MATCH(G$1,'Bus Profiles'!$1:$1,0),FALSE)</f>
        <v>CNG</v>
      </c>
      <c r="H20">
        <v>0</v>
      </c>
      <c r="I20" s="1"/>
      <c r="J20" s="16" t="e">
        <v>#N/A</v>
      </c>
      <c r="K20" s="7">
        <f>IF(AND($H20&gt;=Scale!$B$2,$H20&lt;=Scale!$C$2),Scale!$A$2,IF(AND($H20&gt;=Scale!$B$3,$H20&lt;=Scale!$C$3),Scale!$A$3,IF(AND($H20&gt;=Scale!$B$4,$H20&lt;=Scale!$C$4),Scale!$A$4,IF(AND($H20&gt;=Scale!$B$5,$H20&lt;=Scale!$C$5),Scale!$A$5,IF(AND($H20&gt;=Scale!$B$6,$H20&lt;=Scale!$C$6),Scale!$A$6)))))</f>
        <v>1</v>
      </c>
      <c r="L20" s="7" t="e">
        <f>IF(AND($J20&gt;=Scale!$F$2,$J20&lt;=Scale!$G$2),Scale!$E$2,IF(AND($J20&gt;=Scale!$F$3,$J20&lt;=Scale!$G$3),Scale!$E$3,IF(AND($J20&gt;=Scale!$F$4,$J20&lt;=Scale!$G$4),Scale!$E$4,IF(AND($J20&gt;=Scale!$F$5,$J20&lt;=Scale!$G$5),Scale!$E$5,IF(AND($J20&gt;=Scale!$F$6,$J20&lt;=Scale!$G$6),Scale!$E$6)))))</f>
        <v>#N/A</v>
      </c>
      <c r="M20" s="7">
        <f t="shared" si="1"/>
        <v>4</v>
      </c>
      <c r="N2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 s="5" t="str">
        <f>IF(Table1[[#This Row],[Priority Rating]]="#N/A","#N/A",IF(Table1[[#This Row],[Priority Rating]]&gt;=Scale!$M$2,Scale!$L$2,IF(Table1[[#This Row],[Priority Rating]]&gt;=Scale!$M$3,Scale!$L$3,IF(Table1[[#This Row],[Priority Rating]]&gt;=Scale!$M$4,Scale!$L$4,"error1"))))</f>
        <v>#N/A</v>
      </c>
    </row>
    <row r="21" spans="1:15" x14ac:dyDescent="0.3">
      <c r="A21" s="3">
        <f t="shared" ca="1" si="0"/>
        <v>20</v>
      </c>
      <c r="B21" t="s">
        <v>11</v>
      </c>
      <c r="C21" t="s">
        <v>22</v>
      </c>
      <c r="D21">
        <v>1220</v>
      </c>
      <c r="E21" t="s">
        <v>106</v>
      </c>
      <c r="F21" t="str">
        <f>VLOOKUP($C21,'Bus Profiles'!$A:$C,MATCH(F$1,'Bus Profiles'!$1:$1,0),FALSE)</f>
        <v>40 ft</v>
      </c>
      <c r="G21" t="str">
        <f>VLOOKUP($C21,'Bus Profiles'!$A:$C,MATCH(G$1,'Bus Profiles'!$1:$1,0),FALSE)</f>
        <v>CNG</v>
      </c>
      <c r="H21">
        <v>0</v>
      </c>
      <c r="I21" s="1"/>
      <c r="J21" s="16" t="e">
        <v>#N/A</v>
      </c>
      <c r="K21" s="7">
        <f>IF(AND($H21&gt;=Scale!$B$2,$H21&lt;=Scale!$C$2),Scale!$A$2,IF(AND($H21&gt;=Scale!$B$3,$H21&lt;=Scale!$C$3),Scale!$A$3,IF(AND($H21&gt;=Scale!$B$4,$H21&lt;=Scale!$C$4),Scale!$A$4,IF(AND($H21&gt;=Scale!$B$5,$H21&lt;=Scale!$C$5),Scale!$A$5,IF(AND($H21&gt;=Scale!$B$6,$H21&lt;=Scale!$C$6),Scale!$A$6)))))</f>
        <v>1</v>
      </c>
      <c r="L21" s="7" t="e">
        <f>IF(AND($J21&gt;=Scale!$F$2,$J21&lt;=Scale!$G$2),Scale!$E$2,IF(AND($J21&gt;=Scale!$F$3,$J21&lt;=Scale!$G$3),Scale!$E$3,IF(AND($J21&gt;=Scale!$F$4,$J21&lt;=Scale!$G$4),Scale!$E$4,IF(AND($J21&gt;=Scale!$F$5,$J21&lt;=Scale!$G$5),Scale!$E$5,IF(AND($J21&gt;=Scale!$F$6,$J21&lt;=Scale!$G$6),Scale!$E$6)))))</f>
        <v>#N/A</v>
      </c>
      <c r="M21" s="7">
        <f t="shared" si="1"/>
        <v>4</v>
      </c>
      <c r="N2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 s="5" t="str">
        <f>IF(Table1[[#This Row],[Priority Rating]]="#N/A","#N/A",IF(Table1[[#This Row],[Priority Rating]]&gt;=Scale!$M$2,Scale!$L$2,IF(Table1[[#This Row],[Priority Rating]]&gt;=Scale!$M$3,Scale!$L$3,IF(Table1[[#This Row],[Priority Rating]]&gt;=Scale!$M$4,Scale!$L$4,"error1"))))</f>
        <v>#N/A</v>
      </c>
    </row>
    <row r="22" spans="1:15" x14ac:dyDescent="0.3">
      <c r="A22" s="3">
        <f t="shared" ca="1" si="0"/>
        <v>21</v>
      </c>
      <c r="B22" t="s">
        <v>11</v>
      </c>
      <c r="C22" t="s">
        <v>22</v>
      </c>
      <c r="D22">
        <v>1221</v>
      </c>
      <c r="E22" t="s">
        <v>106</v>
      </c>
      <c r="F22" t="str">
        <f>VLOOKUP($C22,'Bus Profiles'!$A:$C,MATCH(F$1,'Bus Profiles'!$1:$1,0),FALSE)</f>
        <v>40 ft</v>
      </c>
      <c r="G22" t="str">
        <f>VLOOKUP($C22,'Bus Profiles'!$A:$C,MATCH(G$1,'Bus Profiles'!$1:$1,0),FALSE)</f>
        <v>CNG</v>
      </c>
      <c r="H22">
        <v>3</v>
      </c>
      <c r="I22" s="1"/>
      <c r="J22" s="16" t="e">
        <v>#N/A</v>
      </c>
      <c r="K22" s="7">
        <f>IF(AND($H22&gt;=Scale!$B$2,$H22&lt;=Scale!$C$2),Scale!$A$2,IF(AND($H22&gt;=Scale!$B$3,$H22&lt;=Scale!$C$3),Scale!$A$3,IF(AND($H22&gt;=Scale!$B$4,$H22&lt;=Scale!$C$4),Scale!$A$4,IF(AND($H22&gt;=Scale!$B$5,$H22&lt;=Scale!$C$5),Scale!$A$5,IF(AND($H22&gt;=Scale!$B$6,$H22&lt;=Scale!$C$6),Scale!$A$6)))))</f>
        <v>2</v>
      </c>
      <c r="L22" s="7" t="e">
        <f>IF(AND($J22&gt;=Scale!$F$2,$J22&lt;=Scale!$G$2),Scale!$E$2,IF(AND($J22&gt;=Scale!$F$3,$J22&lt;=Scale!$G$3),Scale!$E$3,IF(AND($J22&gt;=Scale!$F$4,$J22&lt;=Scale!$G$4),Scale!$E$4,IF(AND($J22&gt;=Scale!$F$5,$J22&lt;=Scale!$G$5),Scale!$E$5,IF(AND($J22&gt;=Scale!$F$6,$J22&lt;=Scale!$G$6),Scale!$E$6)))))</f>
        <v>#N/A</v>
      </c>
      <c r="M22" s="7">
        <f t="shared" si="1"/>
        <v>4</v>
      </c>
      <c r="N2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 s="5" t="str">
        <f>IF(Table1[[#This Row],[Priority Rating]]="#N/A","#N/A",IF(Table1[[#This Row],[Priority Rating]]&gt;=Scale!$M$2,Scale!$L$2,IF(Table1[[#This Row],[Priority Rating]]&gt;=Scale!$M$3,Scale!$L$3,IF(Table1[[#This Row],[Priority Rating]]&gt;=Scale!$M$4,Scale!$L$4,"error1"))))</f>
        <v>#N/A</v>
      </c>
    </row>
    <row r="23" spans="1:15" x14ac:dyDescent="0.3">
      <c r="A23" s="3">
        <f t="shared" ca="1" si="0"/>
        <v>22</v>
      </c>
      <c r="B23" t="s">
        <v>11</v>
      </c>
      <c r="C23" t="s">
        <v>22</v>
      </c>
      <c r="D23">
        <v>1222</v>
      </c>
      <c r="E23" t="s">
        <v>106</v>
      </c>
      <c r="F23" t="str">
        <f>VLOOKUP($C23,'Bus Profiles'!$A:$C,MATCH(F$1,'Bus Profiles'!$1:$1,0),FALSE)</f>
        <v>40 ft</v>
      </c>
      <c r="G23" t="str">
        <f>VLOOKUP($C23,'Bus Profiles'!$A:$C,MATCH(G$1,'Bus Profiles'!$1:$1,0),FALSE)</f>
        <v>CNG</v>
      </c>
      <c r="H23">
        <v>3</v>
      </c>
      <c r="I23" s="1"/>
      <c r="J23" s="16" t="e">
        <v>#N/A</v>
      </c>
      <c r="K23" s="7">
        <f>IF(AND($H23&gt;=Scale!$B$2,$H23&lt;=Scale!$C$2),Scale!$A$2,IF(AND($H23&gt;=Scale!$B$3,$H23&lt;=Scale!$C$3),Scale!$A$3,IF(AND($H23&gt;=Scale!$B$4,$H23&lt;=Scale!$C$4),Scale!$A$4,IF(AND($H23&gt;=Scale!$B$5,$H23&lt;=Scale!$C$5),Scale!$A$5,IF(AND($H23&gt;=Scale!$B$6,$H23&lt;=Scale!$C$6),Scale!$A$6)))))</f>
        <v>2</v>
      </c>
      <c r="L23" s="7" t="e">
        <f>IF(AND($J23&gt;=Scale!$F$2,$J23&lt;=Scale!$G$2),Scale!$E$2,IF(AND($J23&gt;=Scale!$F$3,$J23&lt;=Scale!$G$3),Scale!$E$3,IF(AND($J23&gt;=Scale!$F$4,$J23&lt;=Scale!$G$4),Scale!$E$4,IF(AND($J23&gt;=Scale!$F$5,$J23&lt;=Scale!$G$5),Scale!$E$5,IF(AND($J23&gt;=Scale!$F$6,$J23&lt;=Scale!$G$6),Scale!$E$6)))))</f>
        <v>#N/A</v>
      </c>
      <c r="M23" s="7">
        <f t="shared" si="1"/>
        <v>4</v>
      </c>
      <c r="N2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 s="5" t="str">
        <f>IF(Table1[[#This Row],[Priority Rating]]="#N/A","#N/A",IF(Table1[[#This Row],[Priority Rating]]&gt;=Scale!$M$2,Scale!$L$2,IF(Table1[[#This Row],[Priority Rating]]&gt;=Scale!$M$3,Scale!$L$3,IF(Table1[[#This Row],[Priority Rating]]&gt;=Scale!$M$4,Scale!$L$4,"error1"))))</f>
        <v>#N/A</v>
      </c>
    </row>
    <row r="24" spans="1:15" x14ac:dyDescent="0.3">
      <c r="A24" s="3">
        <f t="shared" ca="1" si="0"/>
        <v>23</v>
      </c>
      <c r="B24" t="s">
        <v>11</v>
      </c>
      <c r="C24" t="s">
        <v>22</v>
      </c>
      <c r="D24">
        <v>1223</v>
      </c>
      <c r="E24" t="s">
        <v>106</v>
      </c>
      <c r="F24" t="str">
        <f>VLOOKUP($C24,'Bus Profiles'!$A:$C,MATCH(F$1,'Bus Profiles'!$1:$1,0),FALSE)</f>
        <v>40 ft</v>
      </c>
      <c r="G24" t="str">
        <f>VLOOKUP($C24,'Bus Profiles'!$A:$C,MATCH(G$1,'Bus Profiles'!$1:$1,0),FALSE)</f>
        <v>CNG</v>
      </c>
      <c r="H24">
        <v>1</v>
      </c>
      <c r="I24" s="1"/>
      <c r="J24" s="16" t="e">
        <v>#N/A</v>
      </c>
      <c r="K24" s="7">
        <f>IF(AND($H24&gt;=Scale!$B$2,$H24&lt;=Scale!$C$2),Scale!$A$2,IF(AND($H24&gt;=Scale!$B$3,$H24&lt;=Scale!$C$3),Scale!$A$3,IF(AND($H24&gt;=Scale!$B$4,$H24&lt;=Scale!$C$4),Scale!$A$4,IF(AND($H24&gt;=Scale!$B$5,$H24&lt;=Scale!$C$5),Scale!$A$5,IF(AND($H24&gt;=Scale!$B$6,$H24&lt;=Scale!$C$6),Scale!$A$6)))))</f>
        <v>1</v>
      </c>
      <c r="L24" s="7" t="e">
        <f>IF(AND($J24&gt;=Scale!$F$2,$J24&lt;=Scale!$G$2),Scale!$E$2,IF(AND($J24&gt;=Scale!$F$3,$J24&lt;=Scale!$G$3),Scale!$E$3,IF(AND($J24&gt;=Scale!$F$4,$J24&lt;=Scale!$G$4),Scale!$E$4,IF(AND($J24&gt;=Scale!$F$5,$J24&lt;=Scale!$G$5),Scale!$E$5,IF(AND($J24&gt;=Scale!$F$6,$J24&lt;=Scale!$G$6),Scale!$E$6)))))</f>
        <v>#N/A</v>
      </c>
      <c r="M24" s="7">
        <f t="shared" si="1"/>
        <v>4</v>
      </c>
      <c r="N2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 s="5" t="str">
        <f>IF(Table1[[#This Row],[Priority Rating]]="#N/A","#N/A",IF(Table1[[#This Row],[Priority Rating]]&gt;=Scale!$M$2,Scale!$L$2,IF(Table1[[#This Row],[Priority Rating]]&gt;=Scale!$M$3,Scale!$L$3,IF(Table1[[#This Row],[Priority Rating]]&gt;=Scale!$M$4,Scale!$L$4,"error1"))))</f>
        <v>#N/A</v>
      </c>
    </row>
    <row r="25" spans="1:15" x14ac:dyDescent="0.3">
      <c r="A25" s="3">
        <f t="shared" ca="1" si="0"/>
        <v>24</v>
      </c>
      <c r="B25" t="s">
        <v>11</v>
      </c>
      <c r="C25" t="s">
        <v>22</v>
      </c>
      <c r="D25">
        <v>1224</v>
      </c>
      <c r="E25" t="s">
        <v>106</v>
      </c>
      <c r="F25" t="str">
        <f>VLOOKUP($C25,'Bus Profiles'!$A:$C,MATCH(F$1,'Bus Profiles'!$1:$1,0),FALSE)</f>
        <v>40 ft</v>
      </c>
      <c r="G25" t="str">
        <f>VLOOKUP($C25,'Bus Profiles'!$A:$C,MATCH(G$1,'Bus Profiles'!$1:$1,0),FALSE)</f>
        <v>CNG</v>
      </c>
      <c r="H25">
        <v>4</v>
      </c>
      <c r="I25" s="1"/>
      <c r="J25" s="16" t="e">
        <v>#N/A</v>
      </c>
      <c r="K25" s="7">
        <f>IF(AND($H25&gt;=Scale!$B$2,$H25&lt;=Scale!$C$2),Scale!$A$2,IF(AND($H25&gt;=Scale!$B$3,$H25&lt;=Scale!$C$3),Scale!$A$3,IF(AND($H25&gt;=Scale!$B$4,$H25&lt;=Scale!$C$4),Scale!$A$4,IF(AND($H25&gt;=Scale!$B$5,$H25&lt;=Scale!$C$5),Scale!$A$5,IF(AND($H25&gt;=Scale!$B$6,$H25&lt;=Scale!$C$6),Scale!$A$6)))))</f>
        <v>3</v>
      </c>
      <c r="L25" s="7" t="e">
        <f>IF(AND($J25&gt;=Scale!$F$2,$J25&lt;=Scale!$G$2),Scale!$E$2,IF(AND($J25&gt;=Scale!$F$3,$J25&lt;=Scale!$G$3),Scale!$E$3,IF(AND($J25&gt;=Scale!$F$4,$J25&lt;=Scale!$G$4),Scale!$E$4,IF(AND($J25&gt;=Scale!$F$5,$J25&lt;=Scale!$G$5),Scale!$E$5,IF(AND($J25&gt;=Scale!$F$6,$J25&lt;=Scale!$G$6),Scale!$E$6)))))</f>
        <v>#N/A</v>
      </c>
      <c r="M25" s="7">
        <f t="shared" si="1"/>
        <v>4</v>
      </c>
      <c r="N2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 s="5" t="str">
        <f>IF(Table1[[#This Row],[Priority Rating]]="#N/A","#N/A",IF(Table1[[#This Row],[Priority Rating]]&gt;=Scale!$M$2,Scale!$L$2,IF(Table1[[#This Row],[Priority Rating]]&gt;=Scale!$M$3,Scale!$L$3,IF(Table1[[#This Row],[Priority Rating]]&gt;=Scale!$M$4,Scale!$L$4,"error1"))))</f>
        <v>#N/A</v>
      </c>
    </row>
    <row r="26" spans="1:15" x14ac:dyDescent="0.3">
      <c r="A26" s="3">
        <f t="shared" ca="1" si="0"/>
        <v>25</v>
      </c>
      <c r="B26" t="s">
        <v>11</v>
      </c>
      <c r="C26" t="s">
        <v>22</v>
      </c>
      <c r="D26">
        <v>1225</v>
      </c>
      <c r="E26" t="s">
        <v>106</v>
      </c>
      <c r="F26" t="str">
        <f>VLOOKUP($C26,'Bus Profiles'!$A:$C,MATCH(F$1,'Bus Profiles'!$1:$1,0),FALSE)</f>
        <v>40 ft</v>
      </c>
      <c r="G26" t="str">
        <f>VLOOKUP($C26,'Bus Profiles'!$A:$C,MATCH(G$1,'Bus Profiles'!$1:$1,0),FALSE)</f>
        <v>CNG</v>
      </c>
      <c r="H26">
        <v>1</v>
      </c>
      <c r="I26" s="1"/>
      <c r="J26" s="16" t="e">
        <v>#N/A</v>
      </c>
      <c r="K26" s="7">
        <f>IF(AND($H26&gt;=Scale!$B$2,$H26&lt;=Scale!$C$2),Scale!$A$2,IF(AND($H26&gt;=Scale!$B$3,$H26&lt;=Scale!$C$3),Scale!$A$3,IF(AND($H26&gt;=Scale!$B$4,$H26&lt;=Scale!$C$4),Scale!$A$4,IF(AND($H26&gt;=Scale!$B$5,$H26&lt;=Scale!$C$5),Scale!$A$5,IF(AND($H26&gt;=Scale!$B$6,$H26&lt;=Scale!$C$6),Scale!$A$6)))))</f>
        <v>1</v>
      </c>
      <c r="L26" s="7" t="e">
        <f>IF(AND($J26&gt;=Scale!$F$2,$J26&lt;=Scale!$G$2),Scale!$E$2,IF(AND($J26&gt;=Scale!$F$3,$J26&lt;=Scale!$G$3),Scale!$E$3,IF(AND($J26&gt;=Scale!$F$4,$J26&lt;=Scale!$G$4),Scale!$E$4,IF(AND($J26&gt;=Scale!$F$5,$J26&lt;=Scale!$G$5),Scale!$E$5,IF(AND($J26&gt;=Scale!$F$6,$J26&lt;=Scale!$G$6),Scale!$E$6)))))</f>
        <v>#N/A</v>
      </c>
      <c r="M26" s="7">
        <f t="shared" si="1"/>
        <v>4</v>
      </c>
      <c r="N2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 s="5" t="str">
        <f>IF(Table1[[#This Row],[Priority Rating]]="#N/A","#N/A",IF(Table1[[#This Row],[Priority Rating]]&gt;=Scale!$M$2,Scale!$L$2,IF(Table1[[#This Row],[Priority Rating]]&gt;=Scale!$M$3,Scale!$L$3,IF(Table1[[#This Row],[Priority Rating]]&gt;=Scale!$M$4,Scale!$L$4,"error1"))))</f>
        <v>#N/A</v>
      </c>
    </row>
    <row r="27" spans="1:15" x14ac:dyDescent="0.3">
      <c r="A27" s="3">
        <f t="shared" ca="1" si="0"/>
        <v>26</v>
      </c>
      <c r="B27" t="s">
        <v>11</v>
      </c>
      <c r="C27" t="s">
        <v>22</v>
      </c>
      <c r="D27">
        <v>1226</v>
      </c>
      <c r="E27" t="s">
        <v>106</v>
      </c>
      <c r="F27" t="str">
        <f>VLOOKUP($C27,'Bus Profiles'!$A:$C,MATCH(F$1,'Bus Profiles'!$1:$1,0),FALSE)</f>
        <v>40 ft</v>
      </c>
      <c r="G27" t="str">
        <f>VLOOKUP($C27,'Bus Profiles'!$A:$C,MATCH(G$1,'Bus Profiles'!$1:$1,0),FALSE)</f>
        <v>CNG</v>
      </c>
      <c r="H27">
        <v>1</v>
      </c>
      <c r="I27" s="1"/>
      <c r="J27" s="16" t="e">
        <v>#N/A</v>
      </c>
      <c r="K27" s="7">
        <f>IF(AND($H27&gt;=Scale!$B$2,$H27&lt;=Scale!$C$2),Scale!$A$2,IF(AND($H27&gt;=Scale!$B$3,$H27&lt;=Scale!$C$3),Scale!$A$3,IF(AND($H27&gt;=Scale!$B$4,$H27&lt;=Scale!$C$4),Scale!$A$4,IF(AND($H27&gt;=Scale!$B$5,$H27&lt;=Scale!$C$5),Scale!$A$5,IF(AND($H27&gt;=Scale!$B$6,$H27&lt;=Scale!$C$6),Scale!$A$6)))))</f>
        <v>1</v>
      </c>
      <c r="L27" s="7" t="e">
        <f>IF(AND($J27&gt;=Scale!$F$2,$J27&lt;=Scale!$G$2),Scale!$E$2,IF(AND($J27&gt;=Scale!$F$3,$J27&lt;=Scale!$G$3),Scale!$E$3,IF(AND($J27&gt;=Scale!$F$4,$J27&lt;=Scale!$G$4),Scale!$E$4,IF(AND($J27&gt;=Scale!$F$5,$J27&lt;=Scale!$G$5),Scale!$E$5,IF(AND($J27&gt;=Scale!$F$6,$J27&lt;=Scale!$G$6),Scale!$E$6)))))</f>
        <v>#N/A</v>
      </c>
      <c r="M27" s="7">
        <f t="shared" si="1"/>
        <v>4</v>
      </c>
      <c r="N2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 s="5" t="str">
        <f>IF(Table1[[#This Row],[Priority Rating]]="#N/A","#N/A",IF(Table1[[#This Row],[Priority Rating]]&gt;=Scale!$M$2,Scale!$L$2,IF(Table1[[#This Row],[Priority Rating]]&gt;=Scale!$M$3,Scale!$L$3,IF(Table1[[#This Row],[Priority Rating]]&gt;=Scale!$M$4,Scale!$L$4,"error1"))))</f>
        <v>#N/A</v>
      </c>
    </row>
    <row r="28" spans="1:15" x14ac:dyDescent="0.3">
      <c r="A28" s="3">
        <f t="shared" ca="1" si="0"/>
        <v>27</v>
      </c>
      <c r="B28" t="s">
        <v>11</v>
      </c>
      <c r="C28" t="s">
        <v>22</v>
      </c>
      <c r="D28">
        <v>1227</v>
      </c>
      <c r="E28" t="s">
        <v>106</v>
      </c>
      <c r="F28" t="str">
        <f>VLOOKUP($C28,'Bus Profiles'!$A:$C,MATCH(F$1,'Bus Profiles'!$1:$1,0),FALSE)</f>
        <v>40 ft</v>
      </c>
      <c r="G28" t="str">
        <f>VLOOKUP($C28,'Bus Profiles'!$A:$C,MATCH(G$1,'Bus Profiles'!$1:$1,0),FALSE)</f>
        <v>CNG</v>
      </c>
      <c r="H28">
        <v>2</v>
      </c>
      <c r="I28" s="1"/>
      <c r="J28" s="16" t="e">
        <v>#N/A</v>
      </c>
      <c r="K28" s="7">
        <f>IF(AND($H28&gt;=Scale!$B$2,$H28&lt;=Scale!$C$2),Scale!$A$2,IF(AND($H28&gt;=Scale!$B$3,$H28&lt;=Scale!$C$3),Scale!$A$3,IF(AND($H28&gt;=Scale!$B$4,$H28&lt;=Scale!$C$4),Scale!$A$4,IF(AND($H28&gt;=Scale!$B$5,$H28&lt;=Scale!$C$5),Scale!$A$5,IF(AND($H28&gt;=Scale!$B$6,$H28&lt;=Scale!$C$6),Scale!$A$6)))))</f>
        <v>2</v>
      </c>
      <c r="L28" s="7" t="e">
        <f>IF(AND($J28&gt;=Scale!$F$2,$J28&lt;=Scale!$G$2),Scale!$E$2,IF(AND($J28&gt;=Scale!$F$3,$J28&lt;=Scale!$G$3),Scale!$E$3,IF(AND($J28&gt;=Scale!$F$4,$J28&lt;=Scale!$G$4),Scale!$E$4,IF(AND($J28&gt;=Scale!$F$5,$J28&lt;=Scale!$G$5),Scale!$E$5,IF(AND($J28&gt;=Scale!$F$6,$J28&lt;=Scale!$G$6),Scale!$E$6)))))</f>
        <v>#N/A</v>
      </c>
      <c r="M28" s="7">
        <f t="shared" si="1"/>
        <v>4</v>
      </c>
      <c r="N2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 s="5" t="str">
        <f>IF(Table1[[#This Row],[Priority Rating]]="#N/A","#N/A",IF(Table1[[#This Row],[Priority Rating]]&gt;=Scale!$M$2,Scale!$L$2,IF(Table1[[#This Row],[Priority Rating]]&gt;=Scale!$M$3,Scale!$L$3,IF(Table1[[#This Row],[Priority Rating]]&gt;=Scale!$M$4,Scale!$L$4,"error1"))))</f>
        <v>#N/A</v>
      </c>
    </row>
    <row r="29" spans="1:15" x14ac:dyDescent="0.3">
      <c r="A29" s="3">
        <f t="shared" ca="1" si="0"/>
        <v>28</v>
      </c>
      <c r="B29" t="s">
        <v>11</v>
      </c>
      <c r="C29" t="s">
        <v>22</v>
      </c>
      <c r="D29">
        <v>1228</v>
      </c>
      <c r="E29" t="s">
        <v>106</v>
      </c>
      <c r="F29" t="str">
        <f>VLOOKUP($C29,'Bus Profiles'!$A:$C,MATCH(F$1,'Bus Profiles'!$1:$1,0),FALSE)</f>
        <v>40 ft</v>
      </c>
      <c r="G29" t="str">
        <f>VLOOKUP($C29,'Bus Profiles'!$A:$C,MATCH(G$1,'Bus Profiles'!$1:$1,0),FALSE)</f>
        <v>CNG</v>
      </c>
      <c r="H29">
        <v>4</v>
      </c>
      <c r="I29" s="1"/>
      <c r="J29" s="16" t="e">
        <v>#N/A</v>
      </c>
      <c r="K29" s="7">
        <f>IF(AND($H29&gt;=Scale!$B$2,$H29&lt;=Scale!$C$2),Scale!$A$2,IF(AND($H29&gt;=Scale!$B$3,$H29&lt;=Scale!$C$3),Scale!$A$3,IF(AND($H29&gt;=Scale!$B$4,$H29&lt;=Scale!$C$4),Scale!$A$4,IF(AND($H29&gt;=Scale!$B$5,$H29&lt;=Scale!$C$5),Scale!$A$5,IF(AND($H29&gt;=Scale!$B$6,$H29&lt;=Scale!$C$6),Scale!$A$6)))))</f>
        <v>3</v>
      </c>
      <c r="L29" s="7" t="e">
        <f>IF(AND($J29&gt;=Scale!$F$2,$J29&lt;=Scale!$G$2),Scale!$E$2,IF(AND($J29&gt;=Scale!$F$3,$J29&lt;=Scale!$G$3),Scale!$E$3,IF(AND($J29&gt;=Scale!$F$4,$J29&lt;=Scale!$G$4),Scale!$E$4,IF(AND($J29&gt;=Scale!$F$5,$J29&lt;=Scale!$G$5),Scale!$E$5,IF(AND($J29&gt;=Scale!$F$6,$J29&lt;=Scale!$G$6),Scale!$E$6)))))</f>
        <v>#N/A</v>
      </c>
      <c r="M29" s="7">
        <f t="shared" si="1"/>
        <v>4</v>
      </c>
      <c r="N2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 s="5" t="str">
        <f>IF(Table1[[#This Row],[Priority Rating]]="#N/A","#N/A",IF(Table1[[#This Row],[Priority Rating]]&gt;=Scale!$M$2,Scale!$L$2,IF(Table1[[#This Row],[Priority Rating]]&gt;=Scale!$M$3,Scale!$L$3,IF(Table1[[#This Row],[Priority Rating]]&gt;=Scale!$M$4,Scale!$L$4,"error1"))))</f>
        <v>#N/A</v>
      </c>
    </row>
    <row r="30" spans="1:15" x14ac:dyDescent="0.3">
      <c r="A30" s="3">
        <f t="shared" ca="1" si="0"/>
        <v>29</v>
      </c>
      <c r="B30" t="s">
        <v>11</v>
      </c>
      <c r="C30" t="s">
        <v>22</v>
      </c>
      <c r="D30">
        <v>1229</v>
      </c>
      <c r="E30" t="s">
        <v>106</v>
      </c>
      <c r="F30" t="str">
        <f>VLOOKUP($C30,'Bus Profiles'!$A:$C,MATCH(F$1,'Bus Profiles'!$1:$1,0),FALSE)</f>
        <v>40 ft</v>
      </c>
      <c r="G30" t="str">
        <f>VLOOKUP($C30,'Bus Profiles'!$A:$C,MATCH(G$1,'Bus Profiles'!$1:$1,0),FALSE)</f>
        <v>CNG</v>
      </c>
      <c r="H30">
        <v>1</v>
      </c>
      <c r="I30" s="1"/>
      <c r="J30" s="16" t="e">
        <v>#N/A</v>
      </c>
      <c r="K30" s="7">
        <f>IF(AND($H30&gt;=Scale!$B$2,$H30&lt;=Scale!$C$2),Scale!$A$2,IF(AND($H30&gt;=Scale!$B$3,$H30&lt;=Scale!$C$3),Scale!$A$3,IF(AND($H30&gt;=Scale!$B$4,$H30&lt;=Scale!$C$4),Scale!$A$4,IF(AND($H30&gt;=Scale!$B$5,$H30&lt;=Scale!$C$5),Scale!$A$5,IF(AND($H30&gt;=Scale!$B$6,$H30&lt;=Scale!$C$6),Scale!$A$6)))))</f>
        <v>1</v>
      </c>
      <c r="L30" s="7" t="e">
        <f>IF(AND($J30&gt;=Scale!$F$2,$J30&lt;=Scale!$G$2),Scale!$E$2,IF(AND($J30&gt;=Scale!$F$3,$J30&lt;=Scale!$G$3),Scale!$E$3,IF(AND($J30&gt;=Scale!$F$4,$J30&lt;=Scale!$G$4),Scale!$E$4,IF(AND($J30&gt;=Scale!$F$5,$J30&lt;=Scale!$G$5),Scale!$E$5,IF(AND($J30&gt;=Scale!$F$6,$J30&lt;=Scale!$G$6),Scale!$E$6)))))</f>
        <v>#N/A</v>
      </c>
      <c r="M30" s="7">
        <f t="shared" si="1"/>
        <v>4</v>
      </c>
      <c r="N3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 s="5" t="str">
        <f>IF(Table1[[#This Row],[Priority Rating]]="#N/A","#N/A",IF(Table1[[#This Row],[Priority Rating]]&gt;=Scale!$M$2,Scale!$L$2,IF(Table1[[#This Row],[Priority Rating]]&gt;=Scale!$M$3,Scale!$L$3,IF(Table1[[#This Row],[Priority Rating]]&gt;=Scale!$M$4,Scale!$L$4,"error1"))))</f>
        <v>#N/A</v>
      </c>
    </row>
    <row r="31" spans="1:15" x14ac:dyDescent="0.3">
      <c r="A31" s="3">
        <f t="shared" ca="1" si="0"/>
        <v>30</v>
      </c>
      <c r="B31" t="s">
        <v>11</v>
      </c>
      <c r="C31" t="s">
        <v>22</v>
      </c>
      <c r="D31">
        <v>1230</v>
      </c>
      <c r="E31" t="s">
        <v>106</v>
      </c>
      <c r="F31" t="str">
        <f>VLOOKUP($C31,'Bus Profiles'!$A:$C,MATCH(F$1,'Bus Profiles'!$1:$1,0),FALSE)</f>
        <v>40 ft</v>
      </c>
      <c r="G31" t="str">
        <f>VLOOKUP($C31,'Bus Profiles'!$A:$C,MATCH(G$1,'Bus Profiles'!$1:$1,0),FALSE)</f>
        <v>CNG</v>
      </c>
      <c r="H31">
        <v>4</v>
      </c>
      <c r="I31" s="1"/>
      <c r="J31" s="16" t="e">
        <v>#N/A</v>
      </c>
      <c r="K31" s="7">
        <f>IF(AND($H31&gt;=Scale!$B$2,$H31&lt;=Scale!$C$2),Scale!$A$2,IF(AND($H31&gt;=Scale!$B$3,$H31&lt;=Scale!$C$3),Scale!$A$3,IF(AND($H31&gt;=Scale!$B$4,$H31&lt;=Scale!$C$4),Scale!$A$4,IF(AND($H31&gt;=Scale!$B$5,$H31&lt;=Scale!$C$5),Scale!$A$5,IF(AND($H31&gt;=Scale!$B$6,$H31&lt;=Scale!$C$6),Scale!$A$6)))))</f>
        <v>3</v>
      </c>
      <c r="L31" s="7" t="e">
        <f>IF(AND($J31&gt;=Scale!$F$2,$J31&lt;=Scale!$G$2),Scale!$E$2,IF(AND($J31&gt;=Scale!$F$3,$J31&lt;=Scale!$G$3),Scale!$E$3,IF(AND($J31&gt;=Scale!$F$4,$J31&lt;=Scale!$G$4),Scale!$E$4,IF(AND($J31&gt;=Scale!$F$5,$J31&lt;=Scale!$G$5),Scale!$E$5,IF(AND($J31&gt;=Scale!$F$6,$J31&lt;=Scale!$G$6),Scale!$E$6)))))</f>
        <v>#N/A</v>
      </c>
      <c r="M31" s="7">
        <f t="shared" si="1"/>
        <v>4</v>
      </c>
      <c r="N3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 s="5" t="str">
        <f>IF(Table1[[#This Row],[Priority Rating]]="#N/A","#N/A",IF(Table1[[#This Row],[Priority Rating]]&gt;=Scale!$M$2,Scale!$L$2,IF(Table1[[#This Row],[Priority Rating]]&gt;=Scale!$M$3,Scale!$L$3,IF(Table1[[#This Row],[Priority Rating]]&gt;=Scale!$M$4,Scale!$L$4,"error1"))))</f>
        <v>#N/A</v>
      </c>
    </row>
    <row r="32" spans="1:15" x14ac:dyDescent="0.3">
      <c r="A32" s="3">
        <f t="shared" ca="1" si="0"/>
        <v>31</v>
      </c>
      <c r="B32" t="s">
        <v>11</v>
      </c>
      <c r="C32" t="s">
        <v>22</v>
      </c>
      <c r="D32">
        <v>1231</v>
      </c>
      <c r="E32" t="s">
        <v>106</v>
      </c>
      <c r="F32" t="str">
        <f>VLOOKUP($C32,'Bus Profiles'!$A:$C,MATCH(F$1,'Bus Profiles'!$1:$1,0),FALSE)</f>
        <v>40 ft</v>
      </c>
      <c r="G32" t="str">
        <f>VLOOKUP($C32,'Bus Profiles'!$A:$C,MATCH(G$1,'Bus Profiles'!$1:$1,0),FALSE)</f>
        <v>CNG</v>
      </c>
      <c r="H32">
        <v>2</v>
      </c>
      <c r="I32" s="1"/>
      <c r="J32" s="16" t="e">
        <v>#N/A</v>
      </c>
      <c r="K32" s="7">
        <f>IF(AND($H32&gt;=Scale!$B$2,$H32&lt;=Scale!$C$2),Scale!$A$2,IF(AND($H32&gt;=Scale!$B$3,$H32&lt;=Scale!$C$3),Scale!$A$3,IF(AND($H32&gt;=Scale!$B$4,$H32&lt;=Scale!$C$4),Scale!$A$4,IF(AND($H32&gt;=Scale!$B$5,$H32&lt;=Scale!$C$5),Scale!$A$5,IF(AND($H32&gt;=Scale!$B$6,$H32&lt;=Scale!$C$6),Scale!$A$6)))))</f>
        <v>2</v>
      </c>
      <c r="L32" s="7" t="e">
        <f>IF(AND($J32&gt;=Scale!$F$2,$J32&lt;=Scale!$G$2),Scale!$E$2,IF(AND($J32&gt;=Scale!$F$3,$J32&lt;=Scale!$G$3),Scale!$E$3,IF(AND($J32&gt;=Scale!$F$4,$J32&lt;=Scale!$G$4),Scale!$E$4,IF(AND($J32&gt;=Scale!$F$5,$J32&lt;=Scale!$G$5),Scale!$E$5,IF(AND($J32&gt;=Scale!$F$6,$J32&lt;=Scale!$G$6),Scale!$E$6)))))</f>
        <v>#N/A</v>
      </c>
      <c r="M32" s="7">
        <f t="shared" si="1"/>
        <v>4</v>
      </c>
      <c r="N3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 s="5" t="str">
        <f>IF(Table1[[#This Row],[Priority Rating]]="#N/A","#N/A",IF(Table1[[#This Row],[Priority Rating]]&gt;=Scale!$M$2,Scale!$L$2,IF(Table1[[#This Row],[Priority Rating]]&gt;=Scale!$M$3,Scale!$L$3,IF(Table1[[#This Row],[Priority Rating]]&gt;=Scale!$M$4,Scale!$L$4,"error1"))))</f>
        <v>#N/A</v>
      </c>
    </row>
    <row r="33" spans="1:15" x14ac:dyDescent="0.3">
      <c r="A33" s="3">
        <f t="shared" ca="1" si="0"/>
        <v>32</v>
      </c>
      <c r="B33" t="s">
        <v>11</v>
      </c>
      <c r="C33" t="s">
        <v>22</v>
      </c>
      <c r="D33">
        <v>1232</v>
      </c>
      <c r="E33" t="s">
        <v>106</v>
      </c>
      <c r="F33" t="str">
        <f>VLOOKUP($C33,'Bus Profiles'!$A:$C,MATCH(F$1,'Bus Profiles'!$1:$1,0),FALSE)</f>
        <v>40 ft</v>
      </c>
      <c r="G33" t="str">
        <f>VLOOKUP($C33,'Bus Profiles'!$A:$C,MATCH(G$1,'Bus Profiles'!$1:$1,0),FALSE)</f>
        <v>CNG</v>
      </c>
      <c r="H33">
        <v>3</v>
      </c>
      <c r="I33" s="1"/>
      <c r="J33" s="16" t="e">
        <v>#N/A</v>
      </c>
      <c r="K33" s="7">
        <f>IF(AND($H33&gt;=Scale!$B$2,$H33&lt;=Scale!$C$2),Scale!$A$2,IF(AND($H33&gt;=Scale!$B$3,$H33&lt;=Scale!$C$3),Scale!$A$3,IF(AND($H33&gt;=Scale!$B$4,$H33&lt;=Scale!$C$4),Scale!$A$4,IF(AND($H33&gt;=Scale!$B$5,$H33&lt;=Scale!$C$5),Scale!$A$5,IF(AND($H33&gt;=Scale!$B$6,$H33&lt;=Scale!$C$6),Scale!$A$6)))))</f>
        <v>2</v>
      </c>
      <c r="L33" s="7" t="e">
        <f>IF(AND($J33&gt;=Scale!$F$2,$J33&lt;=Scale!$G$2),Scale!$E$2,IF(AND($J33&gt;=Scale!$F$3,$J33&lt;=Scale!$G$3),Scale!$E$3,IF(AND($J33&gt;=Scale!$F$4,$J33&lt;=Scale!$G$4),Scale!$E$4,IF(AND($J33&gt;=Scale!$F$5,$J33&lt;=Scale!$G$5),Scale!$E$5,IF(AND($J33&gt;=Scale!$F$6,$J33&lt;=Scale!$G$6),Scale!$E$6)))))</f>
        <v>#N/A</v>
      </c>
      <c r="M33" s="7">
        <f t="shared" si="1"/>
        <v>4</v>
      </c>
      <c r="N3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 s="5" t="str">
        <f>IF(Table1[[#This Row],[Priority Rating]]="#N/A","#N/A",IF(Table1[[#This Row],[Priority Rating]]&gt;=Scale!$M$2,Scale!$L$2,IF(Table1[[#This Row],[Priority Rating]]&gt;=Scale!$M$3,Scale!$L$3,IF(Table1[[#This Row],[Priority Rating]]&gt;=Scale!$M$4,Scale!$L$4,"error1"))))</f>
        <v>#N/A</v>
      </c>
    </row>
    <row r="34" spans="1:15" x14ac:dyDescent="0.3">
      <c r="A34" s="3">
        <f t="shared" ca="1" si="0"/>
        <v>33</v>
      </c>
      <c r="B34" t="s">
        <v>11</v>
      </c>
      <c r="C34" t="s">
        <v>22</v>
      </c>
      <c r="D34">
        <v>1233</v>
      </c>
      <c r="E34" t="s">
        <v>106</v>
      </c>
      <c r="F34" t="str">
        <f>VLOOKUP($C34,'Bus Profiles'!$A:$C,MATCH(F$1,'Bus Profiles'!$1:$1,0),FALSE)</f>
        <v>40 ft</v>
      </c>
      <c r="G34" t="str">
        <f>VLOOKUP($C34,'Bus Profiles'!$A:$C,MATCH(G$1,'Bus Profiles'!$1:$1,0),FALSE)</f>
        <v>CNG</v>
      </c>
      <c r="H34">
        <v>2</v>
      </c>
      <c r="I34" s="1"/>
      <c r="J34" s="16" t="e">
        <v>#N/A</v>
      </c>
      <c r="K34" s="7">
        <f>IF(AND($H34&gt;=Scale!$B$2,$H34&lt;=Scale!$C$2),Scale!$A$2,IF(AND($H34&gt;=Scale!$B$3,$H34&lt;=Scale!$C$3),Scale!$A$3,IF(AND($H34&gt;=Scale!$B$4,$H34&lt;=Scale!$C$4),Scale!$A$4,IF(AND($H34&gt;=Scale!$B$5,$H34&lt;=Scale!$C$5),Scale!$A$5,IF(AND($H34&gt;=Scale!$B$6,$H34&lt;=Scale!$C$6),Scale!$A$6)))))</f>
        <v>2</v>
      </c>
      <c r="L34" s="7" t="e">
        <f>IF(AND($J34&gt;=Scale!$F$2,$J34&lt;=Scale!$G$2),Scale!$E$2,IF(AND($J34&gt;=Scale!$F$3,$J34&lt;=Scale!$G$3),Scale!$E$3,IF(AND($J34&gt;=Scale!$F$4,$J34&lt;=Scale!$G$4),Scale!$E$4,IF(AND($J34&gt;=Scale!$F$5,$J34&lt;=Scale!$G$5),Scale!$E$5,IF(AND($J34&gt;=Scale!$F$6,$J34&lt;=Scale!$G$6),Scale!$E$6)))))</f>
        <v>#N/A</v>
      </c>
      <c r="M34" s="7">
        <f t="shared" si="1"/>
        <v>4</v>
      </c>
      <c r="N3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 s="5" t="str">
        <f>IF(Table1[[#This Row],[Priority Rating]]="#N/A","#N/A",IF(Table1[[#This Row],[Priority Rating]]&gt;=Scale!$M$2,Scale!$L$2,IF(Table1[[#This Row],[Priority Rating]]&gt;=Scale!$M$3,Scale!$L$3,IF(Table1[[#This Row],[Priority Rating]]&gt;=Scale!$M$4,Scale!$L$4,"error1"))))</f>
        <v>#N/A</v>
      </c>
    </row>
    <row r="35" spans="1:15" x14ac:dyDescent="0.3">
      <c r="A35" s="3">
        <f t="shared" ca="1" si="0"/>
        <v>34</v>
      </c>
      <c r="B35" t="s">
        <v>11</v>
      </c>
      <c r="C35" t="s">
        <v>23</v>
      </c>
      <c r="D35">
        <v>1301</v>
      </c>
      <c r="E35" t="s">
        <v>106</v>
      </c>
      <c r="F35" t="str">
        <f>VLOOKUP($C35,'Bus Profiles'!$A:$C,MATCH(F$1,'Bus Profiles'!$1:$1,0),FALSE)</f>
        <v>40 ft</v>
      </c>
      <c r="G35" t="str">
        <f>VLOOKUP($C35,'Bus Profiles'!$A:$C,MATCH(G$1,'Bus Profiles'!$1:$1,0),FALSE)</f>
        <v>CNG</v>
      </c>
      <c r="H35">
        <v>0</v>
      </c>
      <c r="I35" s="1"/>
      <c r="J35" s="16" t="e">
        <v>#N/A</v>
      </c>
      <c r="K35" s="7">
        <f>IF(AND($H35&gt;=Scale!$B$2,$H35&lt;=Scale!$C$2),Scale!$A$2,IF(AND($H35&gt;=Scale!$B$3,$H35&lt;=Scale!$C$3),Scale!$A$3,IF(AND($H35&gt;=Scale!$B$4,$H35&lt;=Scale!$C$4),Scale!$A$4,IF(AND($H35&gt;=Scale!$B$5,$H35&lt;=Scale!$C$5),Scale!$A$5,IF(AND($H35&gt;=Scale!$B$6,$H35&lt;=Scale!$C$6),Scale!$A$6)))))</f>
        <v>1</v>
      </c>
      <c r="L35" s="7" t="e">
        <f>IF(AND($J35&gt;=Scale!$F$2,$J35&lt;=Scale!$G$2),Scale!$E$2,IF(AND($J35&gt;=Scale!$F$3,$J35&lt;=Scale!$G$3),Scale!$E$3,IF(AND($J35&gt;=Scale!$F$4,$J35&lt;=Scale!$G$4),Scale!$E$4,IF(AND($J35&gt;=Scale!$F$5,$J35&lt;=Scale!$G$5),Scale!$E$5,IF(AND($J35&gt;=Scale!$F$6,$J35&lt;=Scale!$G$6),Scale!$E$6)))))</f>
        <v>#N/A</v>
      </c>
      <c r="M35" s="7">
        <f t="shared" si="1"/>
        <v>3</v>
      </c>
      <c r="N3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 s="5" t="str">
        <f>IF(Table1[[#This Row],[Priority Rating]]="#N/A","#N/A",IF(Table1[[#This Row],[Priority Rating]]&gt;=Scale!$M$2,Scale!$L$2,IF(Table1[[#This Row],[Priority Rating]]&gt;=Scale!$M$3,Scale!$L$3,IF(Table1[[#This Row],[Priority Rating]]&gt;=Scale!$M$4,Scale!$L$4,"error1"))))</f>
        <v>#N/A</v>
      </c>
    </row>
    <row r="36" spans="1:15" x14ac:dyDescent="0.3">
      <c r="A36" s="3">
        <f t="shared" ca="1" si="0"/>
        <v>35</v>
      </c>
      <c r="B36" t="s">
        <v>11</v>
      </c>
      <c r="C36" t="s">
        <v>23</v>
      </c>
      <c r="D36">
        <v>1302</v>
      </c>
      <c r="E36" t="s">
        <v>106</v>
      </c>
      <c r="F36" t="str">
        <f>VLOOKUP($C36,'Bus Profiles'!$A:$C,MATCH(F$1,'Bus Profiles'!$1:$1,0),FALSE)</f>
        <v>40 ft</v>
      </c>
      <c r="G36" t="str">
        <f>VLOOKUP($C36,'Bus Profiles'!$A:$C,MATCH(G$1,'Bus Profiles'!$1:$1,0),FALSE)</f>
        <v>CNG</v>
      </c>
      <c r="H36">
        <v>1</v>
      </c>
      <c r="I36" s="1"/>
      <c r="J36" s="16" t="e">
        <v>#N/A</v>
      </c>
      <c r="K36" s="7">
        <f>IF(AND($H36&gt;=Scale!$B$2,$H36&lt;=Scale!$C$2),Scale!$A$2,IF(AND($H36&gt;=Scale!$B$3,$H36&lt;=Scale!$C$3),Scale!$A$3,IF(AND($H36&gt;=Scale!$B$4,$H36&lt;=Scale!$C$4),Scale!$A$4,IF(AND($H36&gt;=Scale!$B$5,$H36&lt;=Scale!$C$5),Scale!$A$5,IF(AND($H36&gt;=Scale!$B$6,$H36&lt;=Scale!$C$6),Scale!$A$6)))))</f>
        <v>1</v>
      </c>
      <c r="L36" s="7" t="e">
        <f>IF(AND($J36&gt;=Scale!$F$2,$J36&lt;=Scale!$G$2),Scale!$E$2,IF(AND($J36&gt;=Scale!$F$3,$J36&lt;=Scale!$G$3),Scale!$E$3,IF(AND($J36&gt;=Scale!$F$4,$J36&lt;=Scale!$G$4),Scale!$E$4,IF(AND($J36&gt;=Scale!$F$5,$J36&lt;=Scale!$G$5),Scale!$E$5,IF(AND($J36&gt;=Scale!$F$6,$J36&lt;=Scale!$G$6),Scale!$E$6)))))</f>
        <v>#N/A</v>
      </c>
      <c r="M36" s="7">
        <f t="shared" si="1"/>
        <v>3</v>
      </c>
      <c r="N3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 s="5" t="str">
        <f>IF(Table1[[#This Row],[Priority Rating]]="#N/A","#N/A",IF(Table1[[#This Row],[Priority Rating]]&gt;=Scale!$M$2,Scale!$L$2,IF(Table1[[#This Row],[Priority Rating]]&gt;=Scale!$M$3,Scale!$L$3,IF(Table1[[#This Row],[Priority Rating]]&gt;=Scale!$M$4,Scale!$L$4,"error1"))))</f>
        <v>#N/A</v>
      </c>
    </row>
    <row r="37" spans="1:15" x14ac:dyDescent="0.3">
      <c r="A37" s="3">
        <f t="shared" ca="1" si="0"/>
        <v>36</v>
      </c>
      <c r="B37" t="s">
        <v>11</v>
      </c>
      <c r="C37" t="s">
        <v>23</v>
      </c>
      <c r="D37">
        <v>1303</v>
      </c>
      <c r="E37" t="s">
        <v>106</v>
      </c>
      <c r="F37" t="str">
        <f>VLOOKUP($C37,'Bus Profiles'!$A:$C,MATCH(F$1,'Bus Profiles'!$1:$1,0),FALSE)</f>
        <v>40 ft</v>
      </c>
      <c r="G37" t="str">
        <f>VLOOKUP($C37,'Bus Profiles'!$A:$C,MATCH(G$1,'Bus Profiles'!$1:$1,0),FALSE)</f>
        <v>CNG</v>
      </c>
      <c r="H37">
        <v>5</v>
      </c>
      <c r="I37" s="1"/>
      <c r="J37" s="16" t="e">
        <v>#N/A</v>
      </c>
      <c r="K37" s="7">
        <f>IF(AND($H37&gt;=Scale!$B$2,$H37&lt;=Scale!$C$2),Scale!$A$2,IF(AND($H37&gt;=Scale!$B$3,$H37&lt;=Scale!$C$3),Scale!$A$3,IF(AND($H37&gt;=Scale!$B$4,$H37&lt;=Scale!$C$4),Scale!$A$4,IF(AND($H37&gt;=Scale!$B$5,$H37&lt;=Scale!$C$5),Scale!$A$5,IF(AND($H37&gt;=Scale!$B$6,$H37&lt;=Scale!$C$6),Scale!$A$6)))))</f>
        <v>3</v>
      </c>
      <c r="L37" s="7" t="e">
        <f>IF(AND($J37&gt;=Scale!$F$2,$J37&lt;=Scale!$G$2),Scale!$E$2,IF(AND($J37&gt;=Scale!$F$3,$J37&lt;=Scale!$G$3),Scale!$E$3,IF(AND($J37&gt;=Scale!$F$4,$J37&lt;=Scale!$G$4),Scale!$E$4,IF(AND($J37&gt;=Scale!$F$5,$J37&lt;=Scale!$G$5),Scale!$E$5,IF(AND($J37&gt;=Scale!$F$6,$J37&lt;=Scale!$G$6),Scale!$E$6)))))</f>
        <v>#N/A</v>
      </c>
      <c r="M37" s="7">
        <f t="shared" si="1"/>
        <v>3</v>
      </c>
      <c r="N3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 s="5" t="str">
        <f>IF(Table1[[#This Row],[Priority Rating]]="#N/A","#N/A",IF(Table1[[#This Row],[Priority Rating]]&gt;=Scale!$M$2,Scale!$L$2,IF(Table1[[#This Row],[Priority Rating]]&gt;=Scale!$M$3,Scale!$L$3,IF(Table1[[#This Row],[Priority Rating]]&gt;=Scale!$M$4,Scale!$L$4,"error1"))))</f>
        <v>#N/A</v>
      </c>
    </row>
    <row r="38" spans="1:15" x14ac:dyDescent="0.3">
      <c r="A38" s="3">
        <f t="shared" ca="1" si="0"/>
        <v>37</v>
      </c>
      <c r="B38" t="s">
        <v>11</v>
      </c>
      <c r="C38" t="s">
        <v>23</v>
      </c>
      <c r="D38">
        <v>1304</v>
      </c>
      <c r="E38" t="s">
        <v>106</v>
      </c>
      <c r="F38" t="str">
        <f>VLOOKUP($C38,'Bus Profiles'!$A:$C,MATCH(F$1,'Bus Profiles'!$1:$1,0),FALSE)</f>
        <v>40 ft</v>
      </c>
      <c r="G38" t="str">
        <f>VLOOKUP($C38,'Bus Profiles'!$A:$C,MATCH(G$1,'Bus Profiles'!$1:$1,0),FALSE)</f>
        <v>CNG</v>
      </c>
      <c r="H38">
        <v>0</v>
      </c>
      <c r="I38" s="1"/>
      <c r="J38" s="16" t="e">
        <v>#N/A</v>
      </c>
      <c r="K38" s="7">
        <f>IF(AND($H38&gt;=Scale!$B$2,$H38&lt;=Scale!$C$2),Scale!$A$2,IF(AND($H38&gt;=Scale!$B$3,$H38&lt;=Scale!$C$3),Scale!$A$3,IF(AND($H38&gt;=Scale!$B$4,$H38&lt;=Scale!$C$4),Scale!$A$4,IF(AND($H38&gt;=Scale!$B$5,$H38&lt;=Scale!$C$5),Scale!$A$5,IF(AND($H38&gt;=Scale!$B$6,$H38&lt;=Scale!$C$6),Scale!$A$6)))))</f>
        <v>1</v>
      </c>
      <c r="L38" s="7" t="e">
        <f>IF(AND($J38&gt;=Scale!$F$2,$J38&lt;=Scale!$G$2),Scale!$E$2,IF(AND($J38&gt;=Scale!$F$3,$J38&lt;=Scale!$G$3),Scale!$E$3,IF(AND($J38&gt;=Scale!$F$4,$J38&lt;=Scale!$G$4),Scale!$E$4,IF(AND($J38&gt;=Scale!$F$5,$J38&lt;=Scale!$G$5),Scale!$E$5,IF(AND($J38&gt;=Scale!$F$6,$J38&lt;=Scale!$G$6),Scale!$E$6)))))</f>
        <v>#N/A</v>
      </c>
      <c r="M38" s="7">
        <f t="shared" si="1"/>
        <v>3</v>
      </c>
      <c r="N3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 s="5" t="str">
        <f>IF(Table1[[#This Row],[Priority Rating]]="#N/A","#N/A",IF(Table1[[#This Row],[Priority Rating]]&gt;=Scale!$M$2,Scale!$L$2,IF(Table1[[#This Row],[Priority Rating]]&gt;=Scale!$M$3,Scale!$L$3,IF(Table1[[#This Row],[Priority Rating]]&gt;=Scale!$M$4,Scale!$L$4,"error1"))))</f>
        <v>#N/A</v>
      </c>
    </row>
    <row r="39" spans="1:15" x14ac:dyDescent="0.3">
      <c r="A39" s="3">
        <f t="shared" ca="1" si="0"/>
        <v>38</v>
      </c>
      <c r="B39" t="s">
        <v>11</v>
      </c>
      <c r="C39" t="s">
        <v>23</v>
      </c>
      <c r="D39">
        <v>1305</v>
      </c>
      <c r="E39" t="s">
        <v>106</v>
      </c>
      <c r="F39" t="str">
        <f>VLOOKUP($C39,'Bus Profiles'!$A:$C,MATCH(F$1,'Bus Profiles'!$1:$1,0),FALSE)</f>
        <v>40 ft</v>
      </c>
      <c r="G39" t="str">
        <f>VLOOKUP($C39,'Bus Profiles'!$A:$C,MATCH(G$1,'Bus Profiles'!$1:$1,0),FALSE)</f>
        <v>CNG</v>
      </c>
      <c r="H39">
        <v>3</v>
      </c>
      <c r="I39" s="1"/>
      <c r="J39" s="16" t="e">
        <v>#N/A</v>
      </c>
      <c r="K39" s="7">
        <f>IF(AND($H39&gt;=Scale!$B$2,$H39&lt;=Scale!$C$2),Scale!$A$2,IF(AND($H39&gt;=Scale!$B$3,$H39&lt;=Scale!$C$3),Scale!$A$3,IF(AND($H39&gt;=Scale!$B$4,$H39&lt;=Scale!$C$4),Scale!$A$4,IF(AND($H39&gt;=Scale!$B$5,$H39&lt;=Scale!$C$5),Scale!$A$5,IF(AND($H39&gt;=Scale!$B$6,$H39&lt;=Scale!$C$6),Scale!$A$6)))))</f>
        <v>2</v>
      </c>
      <c r="L39" s="7" t="e">
        <f>IF(AND($J39&gt;=Scale!$F$2,$J39&lt;=Scale!$G$2),Scale!$E$2,IF(AND($J39&gt;=Scale!$F$3,$J39&lt;=Scale!$G$3),Scale!$E$3,IF(AND($J39&gt;=Scale!$F$4,$J39&lt;=Scale!$G$4),Scale!$E$4,IF(AND($J39&gt;=Scale!$F$5,$J39&lt;=Scale!$G$5),Scale!$E$5,IF(AND($J39&gt;=Scale!$F$6,$J39&lt;=Scale!$G$6),Scale!$E$6)))))</f>
        <v>#N/A</v>
      </c>
      <c r="M39" s="7">
        <f t="shared" si="1"/>
        <v>3</v>
      </c>
      <c r="N3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 s="5" t="str">
        <f>IF(Table1[[#This Row],[Priority Rating]]="#N/A","#N/A",IF(Table1[[#This Row],[Priority Rating]]&gt;=Scale!$M$2,Scale!$L$2,IF(Table1[[#This Row],[Priority Rating]]&gt;=Scale!$M$3,Scale!$L$3,IF(Table1[[#This Row],[Priority Rating]]&gt;=Scale!$M$4,Scale!$L$4,"error1"))))</f>
        <v>#N/A</v>
      </c>
    </row>
    <row r="40" spans="1:15" x14ac:dyDescent="0.3">
      <c r="A40" s="3">
        <f t="shared" ca="1" si="0"/>
        <v>39</v>
      </c>
      <c r="B40" t="s">
        <v>11</v>
      </c>
      <c r="C40" t="s">
        <v>23</v>
      </c>
      <c r="D40">
        <v>1306</v>
      </c>
      <c r="E40" t="s">
        <v>106</v>
      </c>
      <c r="F40" t="str">
        <f>VLOOKUP($C40,'Bus Profiles'!$A:$C,MATCH(F$1,'Bus Profiles'!$1:$1,0),FALSE)</f>
        <v>40 ft</v>
      </c>
      <c r="G40" t="str">
        <f>VLOOKUP($C40,'Bus Profiles'!$A:$C,MATCH(G$1,'Bus Profiles'!$1:$1,0),FALSE)</f>
        <v>CNG</v>
      </c>
      <c r="H40">
        <v>1</v>
      </c>
      <c r="I40" s="1"/>
      <c r="J40" s="16" t="e">
        <v>#N/A</v>
      </c>
      <c r="K40" s="7">
        <f>IF(AND($H40&gt;=Scale!$B$2,$H40&lt;=Scale!$C$2),Scale!$A$2,IF(AND($H40&gt;=Scale!$B$3,$H40&lt;=Scale!$C$3),Scale!$A$3,IF(AND($H40&gt;=Scale!$B$4,$H40&lt;=Scale!$C$4),Scale!$A$4,IF(AND($H40&gt;=Scale!$B$5,$H40&lt;=Scale!$C$5),Scale!$A$5,IF(AND($H40&gt;=Scale!$B$6,$H40&lt;=Scale!$C$6),Scale!$A$6)))))</f>
        <v>1</v>
      </c>
      <c r="L40" s="7" t="e">
        <f>IF(AND($J40&gt;=Scale!$F$2,$J40&lt;=Scale!$G$2),Scale!$E$2,IF(AND($J40&gt;=Scale!$F$3,$J40&lt;=Scale!$G$3),Scale!$E$3,IF(AND($J40&gt;=Scale!$F$4,$J40&lt;=Scale!$G$4),Scale!$E$4,IF(AND($J40&gt;=Scale!$F$5,$J40&lt;=Scale!$G$5),Scale!$E$5,IF(AND($J40&gt;=Scale!$F$6,$J40&lt;=Scale!$G$6),Scale!$E$6)))))</f>
        <v>#N/A</v>
      </c>
      <c r="M40" s="7">
        <f t="shared" si="1"/>
        <v>3</v>
      </c>
      <c r="N4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 s="5" t="str">
        <f>IF(Table1[[#This Row],[Priority Rating]]="#N/A","#N/A",IF(Table1[[#This Row],[Priority Rating]]&gt;=Scale!$M$2,Scale!$L$2,IF(Table1[[#This Row],[Priority Rating]]&gt;=Scale!$M$3,Scale!$L$3,IF(Table1[[#This Row],[Priority Rating]]&gt;=Scale!$M$4,Scale!$L$4,"error1"))))</f>
        <v>#N/A</v>
      </c>
    </row>
    <row r="41" spans="1:15" x14ac:dyDescent="0.3">
      <c r="A41" s="3">
        <f t="shared" ca="1" si="0"/>
        <v>40</v>
      </c>
      <c r="B41" t="s">
        <v>11</v>
      </c>
      <c r="C41" t="s">
        <v>23</v>
      </c>
      <c r="D41">
        <v>1307</v>
      </c>
      <c r="E41" t="s">
        <v>106</v>
      </c>
      <c r="F41" t="str">
        <f>VLOOKUP($C41,'Bus Profiles'!$A:$C,MATCH(F$1,'Bus Profiles'!$1:$1,0),FALSE)</f>
        <v>40 ft</v>
      </c>
      <c r="G41" t="str">
        <f>VLOOKUP($C41,'Bus Profiles'!$A:$C,MATCH(G$1,'Bus Profiles'!$1:$1,0),FALSE)</f>
        <v>CNG</v>
      </c>
      <c r="H41">
        <v>0</v>
      </c>
      <c r="I41" s="1"/>
      <c r="J41" s="16" t="e">
        <v>#N/A</v>
      </c>
      <c r="K41" s="7">
        <f>IF(AND($H41&gt;=Scale!$B$2,$H41&lt;=Scale!$C$2),Scale!$A$2,IF(AND($H41&gt;=Scale!$B$3,$H41&lt;=Scale!$C$3),Scale!$A$3,IF(AND($H41&gt;=Scale!$B$4,$H41&lt;=Scale!$C$4),Scale!$A$4,IF(AND($H41&gt;=Scale!$B$5,$H41&lt;=Scale!$C$5),Scale!$A$5,IF(AND($H41&gt;=Scale!$B$6,$H41&lt;=Scale!$C$6),Scale!$A$6)))))</f>
        <v>1</v>
      </c>
      <c r="L41" s="7" t="e">
        <f>IF(AND($J41&gt;=Scale!$F$2,$J41&lt;=Scale!$G$2),Scale!$E$2,IF(AND($J41&gt;=Scale!$F$3,$J41&lt;=Scale!$G$3),Scale!$E$3,IF(AND($J41&gt;=Scale!$F$4,$J41&lt;=Scale!$G$4),Scale!$E$4,IF(AND($J41&gt;=Scale!$F$5,$J41&lt;=Scale!$G$5),Scale!$E$5,IF(AND($J41&gt;=Scale!$F$6,$J41&lt;=Scale!$G$6),Scale!$E$6)))))</f>
        <v>#N/A</v>
      </c>
      <c r="M41" s="7">
        <f t="shared" si="1"/>
        <v>3</v>
      </c>
      <c r="N4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 s="5" t="str">
        <f>IF(Table1[[#This Row],[Priority Rating]]="#N/A","#N/A",IF(Table1[[#This Row],[Priority Rating]]&gt;=Scale!$M$2,Scale!$L$2,IF(Table1[[#This Row],[Priority Rating]]&gt;=Scale!$M$3,Scale!$L$3,IF(Table1[[#This Row],[Priority Rating]]&gt;=Scale!$M$4,Scale!$L$4,"error1"))))</f>
        <v>#N/A</v>
      </c>
    </row>
    <row r="42" spans="1:15" x14ac:dyDescent="0.3">
      <c r="A42" s="3">
        <f t="shared" ca="1" si="0"/>
        <v>41</v>
      </c>
      <c r="B42" t="s">
        <v>11</v>
      </c>
      <c r="C42" t="s">
        <v>23</v>
      </c>
      <c r="D42">
        <v>1308</v>
      </c>
      <c r="E42" t="s">
        <v>106</v>
      </c>
      <c r="F42" t="str">
        <f>VLOOKUP($C42,'Bus Profiles'!$A:$C,MATCH(F$1,'Bus Profiles'!$1:$1,0),FALSE)</f>
        <v>40 ft</v>
      </c>
      <c r="G42" t="str">
        <f>VLOOKUP($C42,'Bus Profiles'!$A:$C,MATCH(G$1,'Bus Profiles'!$1:$1,0),FALSE)</f>
        <v>CNG</v>
      </c>
      <c r="H42">
        <v>11</v>
      </c>
      <c r="I42" s="1"/>
      <c r="J42" s="16" t="e">
        <v>#N/A</v>
      </c>
      <c r="K42" s="7">
        <f>IF(AND($H42&gt;=Scale!$B$2,$H42&lt;=Scale!$C$2),Scale!$A$2,IF(AND($H42&gt;=Scale!$B$3,$H42&lt;=Scale!$C$3),Scale!$A$3,IF(AND($H42&gt;=Scale!$B$4,$H42&lt;=Scale!$C$4),Scale!$A$4,IF(AND($H42&gt;=Scale!$B$5,$H42&lt;=Scale!$C$5),Scale!$A$5,IF(AND($H42&gt;=Scale!$B$6,$H42&lt;=Scale!$C$6),Scale!$A$6)))))</f>
        <v>5</v>
      </c>
      <c r="L42" s="7" t="e">
        <f>IF(AND($J42&gt;=Scale!$F$2,$J42&lt;=Scale!$G$2),Scale!$E$2,IF(AND($J42&gt;=Scale!$F$3,$J42&lt;=Scale!$G$3),Scale!$E$3,IF(AND($J42&gt;=Scale!$F$4,$J42&lt;=Scale!$G$4),Scale!$E$4,IF(AND($J42&gt;=Scale!$F$5,$J42&lt;=Scale!$G$5),Scale!$E$5,IF(AND($J42&gt;=Scale!$F$6,$J42&lt;=Scale!$G$6),Scale!$E$6)))))</f>
        <v>#N/A</v>
      </c>
      <c r="M42" s="7">
        <f t="shared" si="1"/>
        <v>3</v>
      </c>
      <c r="N4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 s="5" t="str">
        <f>IF(Table1[[#This Row],[Priority Rating]]="#N/A","#N/A",IF(Table1[[#This Row],[Priority Rating]]&gt;=Scale!$M$2,Scale!$L$2,IF(Table1[[#This Row],[Priority Rating]]&gt;=Scale!$M$3,Scale!$L$3,IF(Table1[[#This Row],[Priority Rating]]&gt;=Scale!$M$4,Scale!$L$4,"error1"))))</f>
        <v>#N/A</v>
      </c>
    </row>
    <row r="43" spans="1:15" x14ac:dyDescent="0.3">
      <c r="A43" s="3">
        <f t="shared" ca="1" si="0"/>
        <v>42</v>
      </c>
      <c r="B43" t="s">
        <v>11</v>
      </c>
      <c r="C43" t="s">
        <v>23</v>
      </c>
      <c r="D43">
        <v>1309</v>
      </c>
      <c r="E43" t="s">
        <v>106</v>
      </c>
      <c r="F43" t="str">
        <f>VLOOKUP($C43,'Bus Profiles'!$A:$C,MATCH(F$1,'Bus Profiles'!$1:$1,0),FALSE)</f>
        <v>40 ft</v>
      </c>
      <c r="G43" t="str">
        <f>VLOOKUP($C43,'Bus Profiles'!$A:$C,MATCH(G$1,'Bus Profiles'!$1:$1,0),FALSE)</f>
        <v>CNG</v>
      </c>
      <c r="H43">
        <v>2</v>
      </c>
      <c r="I43" s="1"/>
      <c r="J43" s="16" t="e">
        <v>#N/A</v>
      </c>
      <c r="K43" s="7">
        <f>IF(AND($H43&gt;=Scale!$B$2,$H43&lt;=Scale!$C$2),Scale!$A$2,IF(AND($H43&gt;=Scale!$B$3,$H43&lt;=Scale!$C$3),Scale!$A$3,IF(AND($H43&gt;=Scale!$B$4,$H43&lt;=Scale!$C$4),Scale!$A$4,IF(AND($H43&gt;=Scale!$B$5,$H43&lt;=Scale!$C$5),Scale!$A$5,IF(AND($H43&gt;=Scale!$B$6,$H43&lt;=Scale!$C$6),Scale!$A$6)))))</f>
        <v>2</v>
      </c>
      <c r="L43" s="7" t="e">
        <f>IF(AND($J43&gt;=Scale!$F$2,$J43&lt;=Scale!$G$2),Scale!$E$2,IF(AND($J43&gt;=Scale!$F$3,$J43&lt;=Scale!$G$3),Scale!$E$3,IF(AND($J43&gt;=Scale!$F$4,$J43&lt;=Scale!$G$4),Scale!$E$4,IF(AND($J43&gt;=Scale!$F$5,$J43&lt;=Scale!$G$5),Scale!$E$5,IF(AND($J43&gt;=Scale!$F$6,$J43&lt;=Scale!$G$6),Scale!$E$6)))))</f>
        <v>#N/A</v>
      </c>
      <c r="M43" s="7">
        <f t="shared" si="1"/>
        <v>3</v>
      </c>
      <c r="N4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 s="5" t="str">
        <f>IF(Table1[[#This Row],[Priority Rating]]="#N/A","#N/A",IF(Table1[[#This Row],[Priority Rating]]&gt;=Scale!$M$2,Scale!$L$2,IF(Table1[[#This Row],[Priority Rating]]&gt;=Scale!$M$3,Scale!$L$3,IF(Table1[[#This Row],[Priority Rating]]&gt;=Scale!$M$4,Scale!$L$4,"error1"))))</f>
        <v>#N/A</v>
      </c>
    </row>
    <row r="44" spans="1:15" x14ac:dyDescent="0.3">
      <c r="A44" s="3">
        <f t="shared" ca="1" si="0"/>
        <v>43</v>
      </c>
      <c r="B44" t="s">
        <v>11</v>
      </c>
      <c r="C44" t="s">
        <v>23</v>
      </c>
      <c r="D44">
        <v>1310</v>
      </c>
      <c r="E44" t="s">
        <v>106</v>
      </c>
      <c r="F44" t="str">
        <f>VLOOKUP($C44,'Bus Profiles'!$A:$C,MATCH(F$1,'Bus Profiles'!$1:$1,0),FALSE)</f>
        <v>40 ft</v>
      </c>
      <c r="G44" t="str">
        <f>VLOOKUP($C44,'Bus Profiles'!$A:$C,MATCH(G$1,'Bus Profiles'!$1:$1,0),FALSE)</f>
        <v>CNG</v>
      </c>
      <c r="H44">
        <v>6</v>
      </c>
      <c r="I44" s="1"/>
      <c r="J44" s="16" t="e">
        <v>#N/A</v>
      </c>
      <c r="K44" s="7">
        <f>IF(AND($H44&gt;=Scale!$B$2,$H44&lt;=Scale!$C$2),Scale!$A$2,IF(AND($H44&gt;=Scale!$B$3,$H44&lt;=Scale!$C$3),Scale!$A$3,IF(AND($H44&gt;=Scale!$B$4,$H44&lt;=Scale!$C$4),Scale!$A$4,IF(AND($H44&gt;=Scale!$B$5,$H44&lt;=Scale!$C$5),Scale!$A$5,IF(AND($H44&gt;=Scale!$B$6,$H44&lt;=Scale!$C$6),Scale!$A$6)))))</f>
        <v>4</v>
      </c>
      <c r="L44" s="7" t="e">
        <f>IF(AND($J44&gt;=Scale!$F$2,$J44&lt;=Scale!$G$2),Scale!$E$2,IF(AND($J44&gt;=Scale!$F$3,$J44&lt;=Scale!$G$3),Scale!$E$3,IF(AND($J44&gt;=Scale!$F$4,$J44&lt;=Scale!$G$4),Scale!$E$4,IF(AND($J44&gt;=Scale!$F$5,$J44&lt;=Scale!$G$5),Scale!$E$5,IF(AND($J44&gt;=Scale!$F$6,$J44&lt;=Scale!$G$6),Scale!$E$6)))))</f>
        <v>#N/A</v>
      </c>
      <c r="M44" s="7">
        <f t="shared" si="1"/>
        <v>3</v>
      </c>
      <c r="N4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 s="5" t="str">
        <f>IF(Table1[[#This Row],[Priority Rating]]="#N/A","#N/A",IF(Table1[[#This Row],[Priority Rating]]&gt;=Scale!$M$2,Scale!$L$2,IF(Table1[[#This Row],[Priority Rating]]&gt;=Scale!$M$3,Scale!$L$3,IF(Table1[[#This Row],[Priority Rating]]&gt;=Scale!$M$4,Scale!$L$4,"error1"))))</f>
        <v>#N/A</v>
      </c>
    </row>
    <row r="45" spans="1:15" x14ac:dyDescent="0.3">
      <c r="A45" s="3">
        <f t="shared" ca="1" si="0"/>
        <v>44</v>
      </c>
      <c r="B45" t="s">
        <v>11</v>
      </c>
      <c r="C45" t="s">
        <v>23</v>
      </c>
      <c r="D45">
        <v>1311</v>
      </c>
      <c r="E45" t="s">
        <v>106</v>
      </c>
      <c r="F45" t="str">
        <f>VLOOKUP($C45,'Bus Profiles'!$A:$C,MATCH(F$1,'Bus Profiles'!$1:$1,0),FALSE)</f>
        <v>40 ft</v>
      </c>
      <c r="G45" t="str">
        <f>VLOOKUP($C45,'Bus Profiles'!$A:$C,MATCH(G$1,'Bus Profiles'!$1:$1,0),FALSE)</f>
        <v>CNG</v>
      </c>
      <c r="H45">
        <v>2</v>
      </c>
      <c r="I45" s="1"/>
      <c r="J45" s="16" t="e">
        <v>#N/A</v>
      </c>
      <c r="K45" s="7">
        <f>IF(AND($H45&gt;=Scale!$B$2,$H45&lt;=Scale!$C$2),Scale!$A$2,IF(AND($H45&gt;=Scale!$B$3,$H45&lt;=Scale!$C$3),Scale!$A$3,IF(AND($H45&gt;=Scale!$B$4,$H45&lt;=Scale!$C$4),Scale!$A$4,IF(AND($H45&gt;=Scale!$B$5,$H45&lt;=Scale!$C$5),Scale!$A$5,IF(AND($H45&gt;=Scale!$B$6,$H45&lt;=Scale!$C$6),Scale!$A$6)))))</f>
        <v>2</v>
      </c>
      <c r="L45" s="7" t="e">
        <f>IF(AND($J45&gt;=Scale!$F$2,$J45&lt;=Scale!$G$2),Scale!$E$2,IF(AND($J45&gt;=Scale!$F$3,$J45&lt;=Scale!$G$3),Scale!$E$3,IF(AND($J45&gt;=Scale!$F$4,$J45&lt;=Scale!$G$4),Scale!$E$4,IF(AND($J45&gt;=Scale!$F$5,$J45&lt;=Scale!$G$5),Scale!$E$5,IF(AND($J45&gt;=Scale!$F$6,$J45&lt;=Scale!$G$6),Scale!$E$6)))))</f>
        <v>#N/A</v>
      </c>
      <c r="M45" s="7">
        <f t="shared" si="1"/>
        <v>3</v>
      </c>
      <c r="N4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 s="5" t="str">
        <f>IF(Table1[[#This Row],[Priority Rating]]="#N/A","#N/A",IF(Table1[[#This Row],[Priority Rating]]&gt;=Scale!$M$2,Scale!$L$2,IF(Table1[[#This Row],[Priority Rating]]&gt;=Scale!$M$3,Scale!$L$3,IF(Table1[[#This Row],[Priority Rating]]&gt;=Scale!$M$4,Scale!$L$4,"error1"))))</f>
        <v>#N/A</v>
      </c>
    </row>
    <row r="46" spans="1:15" x14ac:dyDescent="0.3">
      <c r="A46" s="3">
        <f t="shared" ca="1" si="0"/>
        <v>45</v>
      </c>
      <c r="B46" t="s">
        <v>11</v>
      </c>
      <c r="C46" t="s">
        <v>23</v>
      </c>
      <c r="D46">
        <v>1312</v>
      </c>
      <c r="E46" t="s">
        <v>106</v>
      </c>
      <c r="F46" t="str">
        <f>VLOOKUP($C46,'Bus Profiles'!$A:$C,MATCH(F$1,'Bus Profiles'!$1:$1,0),FALSE)</f>
        <v>40 ft</v>
      </c>
      <c r="G46" t="str">
        <f>VLOOKUP($C46,'Bus Profiles'!$A:$C,MATCH(G$1,'Bus Profiles'!$1:$1,0),FALSE)</f>
        <v>CNG</v>
      </c>
      <c r="H46">
        <v>2</v>
      </c>
      <c r="I46" s="1"/>
      <c r="J46" s="16" t="e">
        <v>#N/A</v>
      </c>
      <c r="K46" s="7">
        <f>IF(AND($H46&gt;=Scale!$B$2,$H46&lt;=Scale!$C$2),Scale!$A$2,IF(AND($H46&gt;=Scale!$B$3,$H46&lt;=Scale!$C$3),Scale!$A$3,IF(AND($H46&gt;=Scale!$B$4,$H46&lt;=Scale!$C$4),Scale!$A$4,IF(AND($H46&gt;=Scale!$B$5,$H46&lt;=Scale!$C$5),Scale!$A$5,IF(AND($H46&gt;=Scale!$B$6,$H46&lt;=Scale!$C$6),Scale!$A$6)))))</f>
        <v>2</v>
      </c>
      <c r="L46" s="7" t="e">
        <f>IF(AND($J46&gt;=Scale!$F$2,$J46&lt;=Scale!$G$2),Scale!$E$2,IF(AND($J46&gt;=Scale!$F$3,$J46&lt;=Scale!$G$3),Scale!$E$3,IF(AND($J46&gt;=Scale!$F$4,$J46&lt;=Scale!$G$4),Scale!$E$4,IF(AND($J46&gt;=Scale!$F$5,$J46&lt;=Scale!$G$5),Scale!$E$5,IF(AND($J46&gt;=Scale!$F$6,$J46&lt;=Scale!$G$6),Scale!$E$6)))))</f>
        <v>#N/A</v>
      </c>
      <c r="M46" s="7">
        <f t="shared" si="1"/>
        <v>3</v>
      </c>
      <c r="N4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 s="5" t="str">
        <f>IF(Table1[[#This Row],[Priority Rating]]="#N/A","#N/A",IF(Table1[[#This Row],[Priority Rating]]&gt;=Scale!$M$2,Scale!$L$2,IF(Table1[[#This Row],[Priority Rating]]&gt;=Scale!$M$3,Scale!$L$3,IF(Table1[[#This Row],[Priority Rating]]&gt;=Scale!$M$4,Scale!$L$4,"error1"))))</f>
        <v>#N/A</v>
      </c>
    </row>
    <row r="47" spans="1:15" x14ac:dyDescent="0.3">
      <c r="A47" s="3">
        <f t="shared" ca="1" si="0"/>
        <v>46</v>
      </c>
      <c r="B47" t="s">
        <v>11</v>
      </c>
      <c r="C47" t="s">
        <v>23</v>
      </c>
      <c r="D47">
        <v>1313</v>
      </c>
      <c r="E47" t="s">
        <v>106</v>
      </c>
      <c r="F47" t="str">
        <f>VLOOKUP($C47,'Bus Profiles'!$A:$C,MATCH(F$1,'Bus Profiles'!$1:$1,0),FALSE)</f>
        <v>40 ft</v>
      </c>
      <c r="G47" t="str">
        <f>VLOOKUP($C47,'Bus Profiles'!$A:$C,MATCH(G$1,'Bus Profiles'!$1:$1,0),FALSE)</f>
        <v>CNG</v>
      </c>
      <c r="H47">
        <v>3</v>
      </c>
      <c r="I47" s="1"/>
      <c r="J47" s="16" t="e">
        <v>#N/A</v>
      </c>
      <c r="K47" s="7">
        <f>IF(AND($H47&gt;=Scale!$B$2,$H47&lt;=Scale!$C$2),Scale!$A$2,IF(AND($H47&gt;=Scale!$B$3,$H47&lt;=Scale!$C$3),Scale!$A$3,IF(AND($H47&gt;=Scale!$B$4,$H47&lt;=Scale!$C$4),Scale!$A$4,IF(AND($H47&gt;=Scale!$B$5,$H47&lt;=Scale!$C$5),Scale!$A$5,IF(AND($H47&gt;=Scale!$B$6,$H47&lt;=Scale!$C$6),Scale!$A$6)))))</f>
        <v>2</v>
      </c>
      <c r="L47" s="7" t="e">
        <f>IF(AND($J47&gt;=Scale!$F$2,$J47&lt;=Scale!$G$2),Scale!$E$2,IF(AND($J47&gt;=Scale!$F$3,$J47&lt;=Scale!$G$3),Scale!$E$3,IF(AND($J47&gt;=Scale!$F$4,$J47&lt;=Scale!$G$4),Scale!$E$4,IF(AND($J47&gt;=Scale!$F$5,$J47&lt;=Scale!$G$5),Scale!$E$5,IF(AND($J47&gt;=Scale!$F$6,$J47&lt;=Scale!$G$6),Scale!$E$6)))))</f>
        <v>#N/A</v>
      </c>
      <c r="M47" s="7">
        <f t="shared" si="1"/>
        <v>3</v>
      </c>
      <c r="N4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 s="5" t="str">
        <f>IF(Table1[[#This Row],[Priority Rating]]="#N/A","#N/A",IF(Table1[[#This Row],[Priority Rating]]&gt;=Scale!$M$2,Scale!$L$2,IF(Table1[[#This Row],[Priority Rating]]&gt;=Scale!$M$3,Scale!$L$3,IF(Table1[[#This Row],[Priority Rating]]&gt;=Scale!$M$4,Scale!$L$4,"error1"))))</f>
        <v>#N/A</v>
      </c>
    </row>
    <row r="48" spans="1:15" x14ac:dyDescent="0.3">
      <c r="A48" s="3">
        <f t="shared" ca="1" si="0"/>
        <v>47</v>
      </c>
      <c r="B48" t="s">
        <v>11</v>
      </c>
      <c r="C48" t="s">
        <v>23</v>
      </c>
      <c r="D48">
        <v>1314</v>
      </c>
      <c r="E48" t="s">
        <v>106</v>
      </c>
      <c r="F48" t="str">
        <f>VLOOKUP($C48,'Bus Profiles'!$A:$C,MATCH(F$1,'Bus Profiles'!$1:$1,0),FALSE)</f>
        <v>40 ft</v>
      </c>
      <c r="G48" t="str">
        <f>VLOOKUP($C48,'Bus Profiles'!$A:$C,MATCH(G$1,'Bus Profiles'!$1:$1,0),FALSE)</f>
        <v>CNG</v>
      </c>
      <c r="H48">
        <v>1</v>
      </c>
      <c r="I48" s="1"/>
      <c r="J48" s="16" t="e">
        <v>#N/A</v>
      </c>
      <c r="K48" s="7">
        <f>IF(AND($H48&gt;=Scale!$B$2,$H48&lt;=Scale!$C$2),Scale!$A$2,IF(AND($H48&gt;=Scale!$B$3,$H48&lt;=Scale!$C$3),Scale!$A$3,IF(AND($H48&gt;=Scale!$B$4,$H48&lt;=Scale!$C$4),Scale!$A$4,IF(AND($H48&gt;=Scale!$B$5,$H48&lt;=Scale!$C$5),Scale!$A$5,IF(AND($H48&gt;=Scale!$B$6,$H48&lt;=Scale!$C$6),Scale!$A$6)))))</f>
        <v>1</v>
      </c>
      <c r="L48" s="7" t="e">
        <f>IF(AND($J48&gt;=Scale!$F$2,$J48&lt;=Scale!$G$2),Scale!$E$2,IF(AND($J48&gt;=Scale!$F$3,$J48&lt;=Scale!$G$3),Scale!$E$3,IF(AND($J48&gt;=Scale!$F$4,$J48&lt;=Scale!$G$4),Scale!$E$4,IF(AND($J48&gt;=Scale!$F$5,$J48&lt;=Scale!$G$5),Scale!$E$5,IF(AND($J48&gt;=Scale!$F$6,$J48&lt;=Scale!$G$6),Scale!$E$6)))))</f>
        <v>#N/A</v>
      </c>
      <c r="M48" s="7">
        <f t="shared" si="1"/>
        <v>3</v>
      </c>
      <c r="N4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 s="5" t="str">
        <f>IF(Table1[[#This Row],[Priority Rating]]="#N/A","#N/A",IF(Table1[[#This Row],[Priority Rating]]&gt;=Scale!$M$2,Scale!$L$2,IF(Table1[[#This Row],[Priority Rating]]&gt;=Scale!$M$3,Scale!$L$3,IF(Table1[[#This Row],[Priority Rating]]&gt;=Scale!$M$4,Scale!$L$4,"error1"))))</f>
        <v>#N/A</v>
      </c>
    </row>
    <row r="49" spans="1:15" x14ac:dyDescent="0.3">
      <c r="A49" s="3">
        <f t="shared" ca="1" si="0"/>
        <v>48</v>
      </c>
      <c r="B49" t="s">
        <v>11</v>
      </c>
      <c r="C49" t="s">
        <v>23</v>
      </c>
      <c r="D49">
        <v>1315</v>
      </c>
      <c r="E49" t="s">
        <v>106</v>
      </c>
      <c r="F49" t="str">
        <f>VLOOKUP($C49,'Bus Profiles'!$A:$C,MATCH(F$1,'Bus Profiles'!$1:$1,0),FALSE)</f>
        <v>40 ft</v>
      </c>
      <c r="G49" t="str">
        <f>VLOOKUP($C49,'Bus Profiles'!$A:$C,MATCH(G$1,'Bus Profiles'!$1:$1,0),FALSE)</f>
        <v>CNG</v>
      </c>
      <c r="H49">
        <v>2</v>
      </c>
      <c r="I49" s="1"/>
      <c r="J49" s="16" t="e">
        <v>#N/A</v>
      </c>
      <c r="K49" s="7">
        <f>IF(AND($H49&gt;=Scale!$B$2,$H49&lt;=Scale!$C$2),Scale!$A$2,IF(AND($H49&gt;=Scale!$B$3,$H49&lt;=Scale!$C$3),Scale!$A$3,IF(AND($H49&gt;=Scale!$B$4,$H49&lt;=Scale!$C$4),Scale!$A$4,IF(AND($H49&gt;=Scale!$B$5,$H49&lt;=Scale!$C$5),Scale!$A$5,IF(AND($H49&gt;=Scale!$B$6,$H49&lt;=Scale!$C$6),Scale!$A$6)))))</f>
        <v>2</v>
      </c>
      <c r="L49" s="7" t="e">
        <f>IF(AND($J49&gt;=Scale!$F$2,$J49&lt;=Scale!$G$2),Scale!$E$2,IF(AND($J49&gt;=Scale!$F$3,$J49&lt;=Scale!$G$3),Scale!$E$3,IF(AND($J49&gt;=Scale!$F$4,$J49&lt;=Scale!$G$4),Scale!$E$4,IF(AND($J49&gt;=Scale!$F$5,$J49&lt;=Scale!$G$5),Scale!$E$5,IF(AND($J49&gt;=Scale!$F$6,$J49&lt;=Scale!$G$6),Scale!$E$6)))))</f>
        <v>#N/A</v>
      </c>
      <c r="M49" s="7">
        <f t="shared" si="1"/>
        <v>3</v>
      </c>
      <c r="N4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 s="5" t="str">
        <f>IF(Table1[[#This Row],[Priority Rating]]="#N/A","#N/A",IF(Table1[[#This Row],[Priority Rating]]&gt;=Scale!$M$2,Scale!$L$2,IF(Table1[[#This Row],[Priority Rating]]&gt;=Scale!$M$3,Scale!$L$3,IF(Table1[[#This Row],[Priority Rating]]&gt;=Scale!$M$4,Scale!$L$4,"error1"))))</f>
        <v>#N/A</v>
      </c>
    </row>
    <row r="50" spans="1:15" x14ac:dyDescent="0.3">
      <c r="A50" s="3">
        <f t="shared" ca="1" si="0"/>
        <v>49</v>
      </c>
      <c r="B50" t="s">
        <v>11</v>
      </c>
      <c r="C50" t="s">
        <v>23</v>
      </c>
      <c r="D50">
        <v>1316</v>
      </c>
      <c r="E50" t="s">
        <v>106</v>
      </c>
      <c r="F50" t="str">
        <f>VLOOKUP($C50,'Bus Profiles'!$A:$C,MATCH(F$1,'Bus Profiles'!$1:$1,0),FALSE)</f>
        <v>40 ft</v>
      </c>
      <c r="G50" t="str">
        <f>VLOOKUP($C50,'Bus Profiles'!$A:$C,MATCH(G$1,'Bus Profiles'!$1:$1,0),FALSE)</f>
        <v>CNG</v>
      </c>
      <c r="H50">
        <v>1</v>
      </c>
      <c r="I50" s="1"/>
      <c r="J50" s="16" t="e">
        <v>#N/A</v>
      </c>
      <c r="K50" s="7">
        <f>IF(AND($H50&gt;=Scale!$B$2,$H50&lt;=Scale!$C$2),Scale!$A$2,IF(AND($H50&gt;=Scale!$B$3,$H50&lt;=Scale!$C$3),Scale!$A$3,IF(AND($H50&gt;=Scale!$B$4,$H50&lt;=Scale!$C$4),Scale!$A$4,IF(AND($H50&gt;=Scale!$B$5,$H50&lt;=Scale!$C$5),Scale!$A$5,IF(AND($H50&gt;=Scale!$B$6,$H50&lt;=Scale!$C$6),Scale!$A$6)))))</f>
        <v>1</v>
      </c>
      <c r="L50" s="7" t="e">
        <f>IF(AND($J50&gt;=Scale!$F$2,$J50&lt;=Scale!$G$2),Scale!$E$2,IF(AND($J50&gt;=Scale!$F$3,$J50&lt;=Scale!$G$3),Scale!$E$3,IF(AND($J50&gt;=Scale!$F$4,$J50&lt;=Scale!$G$4),Scale!$E$4,IF(AND($J50&gt;=Scale!$F$5,$J50&lt;=Scale!$G$5),Scale!$E$5,IF(AND($J50&gt;=Scale!$F$6,$J50&lt;=Scale!$G$6),Scale!$E$6)))))</f>
        <v>#N/A</v>
      </c>
      <c r="M50" s="7">
        <f t="shared" si="1"/>
        <v>3</v>
      </c>
      <c r="N5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0" s="5" t="str">
        <f>IF(Table1[[#This Row],[Priority Rating]]="#N/A","#N/A",IF(Table1[[#This Row],[Priority Rating]]&gt;=Scale!$M$2,Scale!$L$2,IF(Table1[[#This Row],[Priority Rating]]&gt;=Scale!$M$3,Scale!$L$3,IF(Table1[[#This Row],[Priority Rating]]&gt;=Scale!$M$4,Scale!$L$4,"error1"))))</f>
        <v>#N/A</v>
      </c>
    </row>
    <row r="51" spans="1:15" x14ac:dyDescent="0.3">
      <c r="A51" s="3">
        <f t="shared" ca="1" si="0"/>
        <v>50</v>
      </c>
      <c r="B51" t="s">
        <v>11</v>
      </c>
      <c r="C51" t="s">
        <v>23</v>
      </c>
      <c r="D51">
        <v>1317</v>
      </c>
      <c r="E51" t="s">
        <v>106</v>
      </c>
      <c r="F51" t="str">
        <f>VLOOKUP($C51,'Bus Profiles'!$A:$C,MATCH(F$1,'Bus Profiles'!$1:$1,0),FALSE)</f>
        <v>40 ft</v>
      </c>
      <c r="G51" t="str">
        <f>VLOOKUP($C51,'Bus Profiles'!$A:$C,MATCH(G$1,'Bus Profiles'!$1:$1,0),FALSE)</f>
        <v>CNG</v>
      </c>
      <c r="H51">
        <v>4</v>
      </c>
      <c r="I51" s="1"/>
      <c r="J51" s="16" t="e">
        <v>#N/A</v>
      </c>
      <c r="K51" s="7">
        <f>IF(AND($H51&gt;=Scale!$B$2,$H51&lt;=Scale!$C$2),Scale!$A$2,IF(AND($H51&gt;=Scale!$B$3,$H51&lt;=Scale!$C$3),Scale!$A$3,IF(AND($H51&gt;=Scale!$B$4,$H51&lt;=Scale!$C$4),Scale!$A$4,IF(AND($H51&gt;=Scale!$B$5,$H51&lt;=Scale!$C$5),Scale!$A$5,IF(AND($H51&gt;=Scale!$B$6,$H51&lt;=Scale!$C$6),Scale!$A$6)))))</f>
        <v>3</v>
      </c>
      <c r="L51" s="7" t="e">
        <f>IF(AND($J51&gt;=Scale!$F$2,$J51&lt;=Scale!$G$2),Scale!$E$2,IF(AND($J51&gt;=Scale!$F$3,$J51&lt;=Scale!$G$3),Scale!$E$3,IF(AND($J51&gt;=Scale!$F$4,$J51&lt;=Scale!$G$4),Scale!$E$4,IF(AND($J51&gt;=Scale!$F$5,$J51&lt;=Scale!$G$5),Scale!$E$5,IF(AND($J51&gt;=Scale!$F$6,$J51&lt;=Scale!$G$6),Scale!$E$6)))))</f>
        <v>#N/A</v>
      </c>
      <c r="M51" s="7">
        <f t="shared" si="1"/>
        <v>3</v>
      </c>
      <c r="N5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1" s="5" t="str">
        <f>IF(Table1[[#This Row],[Priority Rating]]="#N/A","#N/A",IF(Table1[[#This Row],[Priority Rating]]&gt;=Scale!$M$2,Scale!$L$2,IF(Table1[[#This Row],[Priority Rating]]&gt;=Scale!$M$3,Scale!$L$3,IF(Table1[[#This Row],[Priority Rating]]&gt;=Scale!$M$4,Scale!$L$4,"error1"))))</f>
        <v>#N/A</v>
      </c>
    </row>
    <row r="52" spans="1:15" x14ac:dyDescent="0.3">
      <c r="A52" s="3">
        <f t="shared" ca="1" si="0"/>
        <v>51</v>
      </c>
      <c r="B52" t="s">
        <v>11</v>
      </c>
      <c r="C52" t="s">
        <v>23</v>
      </c>
      <c r="D52">
        <v>1318</v>
      </c>
      <c r="E52" t="s">
        <v>106</v>
      </c>
      <c r="F52" t="str">
        <f>VLOOKUP($C52,'Bus Profiles'!$A:$C,MATCH(F$1,'Bus Profiles'!$1:$1,0),FALSE)</f>
        <v>40 ft</v>
      </c>
      <c r="G52" t="str">
        <f>VLOOKUP($C52,'Bus Profiles'!$A:$C,MATCH(G$1,'Bus Profiles'!$1:$1,0),FALSE)</f>
        <v>CNG</v>
      </c>
      <c r="H52">
        <v>5</v>
      </c>
      <c r="I52" s="1"/>
      <c r="J52" s="16" t="e">
        <v>#N/A</v>
      </c>
      <c r="K52" s="7">
        <f>IF(AND($H52&gt;=Scale!$B$2,$H52&lt;=Scale!$C$2),Scale!$A$2,IF(AND($H52&gt;=Scale!$B$3,$H52&lt;=Scale!$C$3),Scale!$A$3,IF(AND($H52&gt;=Scale!$B$4,$H52&lt;=Scale!$C$4),Scale!$A$4,IF(AND($H52&gt;=Scale!$B$5,$H52&lt;=Scale!$C$5),Scale!$A$5,IF(AND($H52&gt;=Scale!$B$6,$H52&lt;=Scale!$C$6),Scale!$A$6)))))</f>
        <v>3</v>
      </c>
      <c r="L52" s="7" t="e">
        <f>IF(AND($J52&gt;=Scale!$F$2,$J52&lt;=Scale!$G$2),Scale!$E$2,IF(AND($J52&gt;=Scale!$F$3,$J52&lt;=Scale!$G$3),Scale!$E$3,IF(AND($J52&gt;=Scale!$F$4,$J52&lt;=Scale!$G$4),Scale!$E$4,IF(AND($J52&gt;=Scale!$F$5,$J52&lt;=Scale!$G$5),Scale!$E$5,IF(AND($J52&gt;=Scale!$F$6,$J52&lt;=Scale!$G$6),Scale!$E$6)))))</f>
        <v>#N/A</v>
      </c>
      <c r="M52" s="7">
        <f t="shared" si="1"/>
        <v>3</v>
      </c>
      <c r="N5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2" s="5" t="str">
        <f>IF(Table1[[#This Row],[Priority Rating]]="#N/A","#N/A",IF(Table1[[#This Row],[Priority Rating]]&gt;=Scale!$M$2,Scale!$L$2,IF(Table1[[#This Row],[Priority Rating]]&gt;=Scale!$M$3,Scale!$L$3,IF(Table1[[#This Row],[Priority Rating]]&gt;=Scale!$M$4,Scale!$L$4,"error1"))))</f>
        <v>#N/A</v>
      </c>
    </row>
    <row r="53" spans="1:15" x14ac:dyDescent="0.3">
      <c r="A53" s="3">
        <f t="shared" ca="1" si="0"/>
        <v>52</v>
      </c>
      <c r="B53" t="s">
        <v>11</v>
      </c>
      <c r="C53" t="s">
        <v>23</v>
      </c>
      <c r="D53">
        <v>1319</v>
      </c>
      <c r="E53" t="s">
        <v>106</v>
      </c>
      <c r="F53" t="str">
        <f>VLOOKUP($C53,'Bus Profiles'!$A:$C,MATCH(F$1,'Bus Profiles'!$1:$1,0),FALSE)</f>
        <v>40 ft</v>
      </c>
      <c r="G53" t="str">
        <f>VLOOKUP($C53,'Bus Profiles'!$A:$C,MATCH(G$1,'Bus Profiles'!$1:$1,0),FALSE)</f>
        <v>CNG</v>
      </c>
      <c r="H53">
        <v>0</v>
      </c>
      <c r="I53" s="1"/>
      <c r="J53" s="16" t="e">
        <v>#N/A</v>
      </c>
      <c r="K53" s="7">
        <f>IF(AND($H53&gt;=Scale!$B$2,$H53&lt;=Scale!$C$2),Scale!$A$2,IF(AND($H53&gt;=Scale!$B$3,$H53&lt;=Scale!$C$3),Scale!$A$3,IF(AND($H53&gt;=Scale!$B$4,$H53&lt;=Scale!$C$4),Scale!$A$4,IF(AND($H53&gt;=Scale!$B$5,$H53&lt;=Scale!$C$5),Scale!$A$5,IF(AND($H53&gt;=Scale!$B$6,$H53&lt;=Scale!$C$6),Scale!$A$6)))))</f>
        <v>1</v>
      </c>
      <c r="L53" s="7" t="e">
        <f>IF(AND($J53&gt;=Scale!$F$2,$J53&lt;=Scale!$G$2),Scale!$E$2,IF(AND($J53&gt;=Scale!$F$3,$J53&lt;=Scale!$G$3),Scale!$E$3,IF(AND($J53&gt;=Scale!$F$4,$J53&lt;=Scale!$G$4),Scale!$E$4,IF(AND($J53&gt;=Scale!$F$5,$J53&lt;=Scale!$G$5),Scale!$E$5,IF(AND($J53&gt;=Scale!$F$6,$J53&lt;=Scale!$G$6),Scale!$E$6)))))</f>
        <v>#N/A</v>
      </c>
      <c r="M53" s="7">
        <f t="shared" si="1"/>
        <v>3</v>
      </c>
      <c r="N5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3" s="5" t="str">
        <f>IF(Table1[[#This Row],[Priority Rating]]="#N/A","#N/A",IF(Table1[[#This Row],[Priority Rating]]&gt;=Scale!$M$2,Scale!$L$2,IF(Table1[[#This Row],[Priority Rating]]&gt;=Scale!$M$3,Scale!$L$3,IF(Table1[[#This Row],[Priority Rating]]&gt;=Scale!$M$4,Scale!$L$4,"error1"))))</f>
        <v>#N/A</v>
      </c>
    </row>
    <row r="54" spans="1:15" x14ac:dyDescent="0.3">
      <c r="A54" s="3">
        <f t="shared" ca="1" si="0"/>
        <v>53</v>
      </c>
      <c r="B54" t="s">
        <v>11</v>
      </c>
      <c r="C54" t="s">
        <v>23</v>
      </c>
      <c r="D54">
        <v>1320</v>
      </c>
      <c r="E54" t="s">
        <v>106</v>
      </c>
      <c r="F54" t="str">
        <f>VLOOKUP($C54,'Bus Profiles'!$A:$C,MATCH(F$1,'Bus Profiles'!$1:$1,0),FALSE)</f>
        <v>40 ft</v>
      </c>
      <c r="G54" t="str">
        <f>VLOOKUP($C54,'Bus Profiles'!$A:$C,MATCH(G$1,'Bus Profiles'!$1:$1,0),FALSE)</f>
        <v>CNG</v>
      </c>
      <c r="H54">
        <v>0</v>
      </c>
      <c r="I54" s="1"/>
      <c r="J54" s="16" t="e">
        <v>#N/A</v>
      </c>
      <c r="K54" s="7">
        <f>IF(AND($H54&gt;=Scale!$B$2,$H54&lt;=Scale!$C$2),Scale!$A$2,IF(AND($H54&gt;=Scale!$B$3,$H54&lt;=Scale!$C$3),Scale!$A$3,IF(AND($H54&gt;=Scale!$B$4,$H54&lt;=Scale!$C$4),Scale!$A$4,IF(AND($H54&gt;=Scale!$B$5,$H54&lt;=Scale!$C$5),Scale!$A$5,IF(AND($H54&gt;=Scale!$B$6,$H54&lt;=Scale!$C$6),Scale!$A$6)))))</f>
        <v>1</v>
      </c>
      <c r="L54" s="7" t="e">
        <f>IF(AND($J54&gt;=Scale!$F$2,$J54&lt;=Scale!$G$2),Scale!$E$2,IF(AND($J54&gt;=Scale!$F$3,$J54&lt;=Scale!$G$3),Scale!$E$3,IF(AND($J54&gt;=Scale!$F$4,$J54&lt;=Scale!$G$4),Scale!$E$4,IF(AND($J54&gt;=Scale!$F$5,$J54&lt;=Scale!$G$5),Scale!$E$5,IF(AND($J54&gt;=Scale!$F$6,$J54&lt;=Scale!$G$6),Scale!$E$6)))))</f>
        <v>#N/A</v>
      </c>
      <c r="M54" s="7">
        <f t="shared" si="1"/>
        <v>3</v>
      </c>
      <c r="N5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4" s="5" t="str">
        <f>IF(Table1[[#This Row],[Priority Rating]]="#N/A","#N/A",IF(Table1[[#This Row],[Priority Rating]]&gt;=Scale!$M$2,Scale!$L$2,IF(Table1[[#This Row],[Priority Rating]]&gt;=Scale!$M$3,Scale!$L$3,IF(Table1[[#This Row],[Priority Rating]]&gt;=Scale!$M$4,Scale!$L$4,"error1"))))</f>
        <v>#N/A</v>
      </c>
    </row>
    <row r="55" spans="1:15" x14ac:dyDescent="0.3">
      <c r="A55" s="3">
        <f t="shared" ca="1" si="0"/>
        <v>54</v>
      </c>
      <c r="B55" t="s">
        <v>11</v>
      </c>
      <c r="C55" t="s">
        <v>23</v>
      </c>
      <c r="D55">
        <v>1322</v>
      </c>
      <c r="E55" t="s">
        <v>106</v>
      </c>
      <c r="F55" t="str">
        <f>VLOOKUP($C55,'Bus Profiles'!$A:$C,MATCH(F$1,'Bus Profiles'!$1:$1,0),FALSE)</f>
        <v>40 ft</v>
      </c>
      <c r="G55" t="str">
        <f>VLOOKUP($C55,'Bus Profiles'!$A:$C,MATCH(G$1,'Bus Profiles'!$1:$1,0),FALSE)</f>
        <v>CNG</v>
      </c>
      <c r="H55">
        <v>0</v>
      </c>
      <c r="I55" s="1"/>
      <c r="J55" s="16" t="e">
        <v>#N/A</v>
      </c>
      <c r="K55" s="7">
        <f>IF(AND($H55&gt;=Scale!$B$2,$H55&lt;=Scale!$C$2),Scale!$A$2,IF(AND($H55&gt;=Scale!$B$3,$H55&lt;=Scale!$C$3),Scale!$A$3,IF(AND($H55&gt;=Scale!$B$4,$H55&lt;=Scale!$C$4),Scale!$A$4,IF(AND($H55&gt;=Scale!$B$5,$H55&lt;=Scale!$C$5),Scale!$A$5,IF(AND($H55&gt;=Scale!$B$6,$H55&lt;=Scale!$C$6),Scale!$A$6)))))</f>
        <v>1</v>
      </c>
      <c r="L55" s="7" t="e">
        <f>IF(AND($J55&gt;=Scale!$F$2,$J55&lt;=Scale!$G$2),Scale!$E$2,IF(AND($J55&gt;=Scale!$F$3,$J55&lt;=Scale!$G$3),Scale!$E$3,IF(AND($J55&gt;=Scale!$F$4,$J55&lt;=Scale!$G$4),Scale!$E$4,IF(AND($J55&gt;=Scale!$F$5,$J55&lt;=Scale!$G$5),Scale!$E$5,IF(AND($J55&gt;=Scale!$F$6,$J55&lt;=Scale!$G$6),Scale!$E$6)))))</f>
        <v>#N/A</v>
      </c>
      <c r="M55" s="7">
        <f t="shared" si="1"/>
        <v>3</v>
      </c>
      <c r="N5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5" s="5" t="str">
        <f>IF(Table1[[#This Row],[Priority Rating]]="#N/A","#N/A",IF(Table1[[#This Row],[Priority Rating]]&gt;=Scale!$M$2,Scale!$L$2,IF(Table1[[#This Row],[Priority Rating]]&gt;=Scale!$M$3,Scale!$L$3,IF(Table1[[#This Row],[Priority Rating]]&gt;=Scale!$M$4,Scale!$L$4,"error1"))))</f>
        <v>#N/A</v>
      </c>
    </row>
    <row r="56" spans="1:15" x14ac:dyDescent="0.3">
      <c r="A56" s="3">
        <f t="shared" ca="1" si="0"/>
        <v>55</v>
      </c>
      <c r="B56" t="s">
        <v>11</v>
      </c>
      <c r="C56" t="s">
        <v>23</v>
      </c>
      <c r="D56">
        <v>1324</v>
      </c>
      <c r="E56" t="s">
        <v>106</v>
      </c>
      <c r="F56" t="str">
        <f>VLOOKUP($C56,'Bus Profiles'!$A:$C,MATCH(F$1,'Bus Profiles'!$1:$1,0),FALSE)</f>
        <v>40 ft</v>
      </c>
      <c r="G56" t="str">
        <f>VLOOKUP($C56,'Bus Profiles'!$A:$C,MATCH(G$1,'Bus Profiles'!$1:$1,0),FALSE)</f>
        <v>CNG</v>
      </c>
      <c r="H56">
        <v>4</v>
      </c>
      <c r="I56" s="1"/>
      <c r="J56" s="16" t="e">
        <v>#N/A</v>
      </c>
      <c r="K56" s="7">
        <f>IF(AND($H56&gt;=Scale!$B$2,$H56&lt;=Scale!$C$2),Scale!$A$2,IF(AND($H56&gt;=Scale!$B$3,$H56&lt;=Scale!$C$3),Scale!$A$3,IF(AND($H56&gt;=Scale!$B$4,$H56&lt;=Scale!$C$4),Scale!$A$4,IF(AND($H56&gt;=Scale!$B$5,$H56&lt;=Scale!$C$5),Scale!$A$5,IF(AND($H56&gt;=Scale!$B$6,$H56&lt;=Scale!$C$6),Scale!$A$6)))))</f>
        <v>3</v>
      </c>
      <c r="L56" s="7" t="e">
        <f>IF(AND($J56&gt;=Scale!$F$2,$J56&lt;=Scale!$G$2),Scale!$E$2,IF(AND($J56&gt;=Scale!$F$3,$J56&lt;=Scale!$G$3),Scale!$E$3,IF(AND($J56&gt;=Scale!$F$4,$J56&lt;=Scale!$G$4),Scale!$E$4,IF(AND($J56&gt;=Scale!$F$5,$J56&lt;=Scale!$G$5),Scale!$E$5,IF(AND($J56&gt;=Scale!$F$6,$J56&lt;=Scale!$G$6),Scale!$E$6)))))</f>
        <v>#N/A</v>
      </c>
      <c r="M56" s="7">
        <f t="shared" si="1"/>
        <v>3</v>
      </c>
      <c r="N5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6" s="5" t="str">
        <f>IF(Table1[[#This Row],[Priority Rating]]="#N/A","#N/A",IF(Table1[[#This Row],[Priority Rating]]&gt;=Scale!$M$2,Scale!$L$2,IF(Table1[[#This Row],[Priority Rating]]&gt;=Scale!$M$3,Scale!$L$3,IF(Table1[[#This Row],[Priority Rating]]&gt;=Scale!$M$4,Scale!$L$4,"error1"))))</f>
        <v>#N/A</v>
      </c>
    </row>
    <row r="57" spans="1:15" x14ac:dyDescent="0.3">
      <c r="A57" s="3">
        <f t="shared" ca="1" si="0"/>
        <v>56</v>
      </c>
      <c r="B57" t="s">
        <v>11</v>
      </c>
      <c r="C57" t="s">
        <v>23</v>
      </c>
      <c r="D57">
        <v>1325</v>
      </c>
      <c r="E57" t="s">
        <v>106</v>
      </c>
      <c r="F57" t="str">
        <f>VLOOKUP($C57,'Bus Profiles'!$A:$C,MATCH(F$1,'Bus Profiles'!$1:$1,0),FALSE)</f>
        <v>40 ft</v>
      </c>
      <c r="G57" t="str">
        <f>VLOOKUP($C57,'Bus Profiles'!$A:$C,MATCH(G$1,'Bus Profiles'!$1:$1,0),FALSE)</f>
        <v>CNG</v>
      </c>
      <c r="H57">
        <v>2</v>
      </c>
      <c r="I57" s="1"/>
      <c r="J57" s="16" t="e">
        <v>#N/A</v>
      </c>
      <c r="K57" s="7">
        <f>IF(AND($H57&gt;=Scale!$B$2,$H57&lt;=Scale!$C$2),Scale!$A$2,IF(AND($H57&gt;=Scale!$B$3,$H57&lt;=Scale!$C$3),Scale!$A$3,IF(AND($H57&gt;=Scale!$B$4,$H57&lt;=Scale!$C$4),Scale!$A$4,IF(AND($H57&gt;=Scale!$B$5,$H57&lt;=Scale!$C$5),Scale!$A$5,IF(AND($H57&gt;=Scale!$B$6,$H57&lt;=Scale!$C$6),Scale!$A$6)))))</f>
        <v>2</v>
      </c>
      <c r="L57" s="7" t="e">
        <f>IF(AND($J57&gt;=Scale!$F$2,$J57&lt;=Scale!$G$2),Scale!$E$2,IF(AND($J57&gt;=Scale!$F$3,$J57&lt;=Scale!$G$3),Scale!$E$3,IF(AND($J57&gt;=Scale!$F$4,$J57&lt;=Scale!$G$4),Scale!$E$4,IF(AND($J57&gt;=Scale!$F$5,$J57&lt;=Scale!$G$5),Scale!$E$5,IF(AND($J57&gt;=Scale!$F$6,$J57&lt;=Scale!$G$6),Scale!$E$6)))))</f>
        <v>#N/A</v>
      </c>
      <c r="M57" s="7">
        <f t="shared" si="1"/>
        <v>3</v>
      </c>
      <c r="N5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7" s="5" t="str">
        <f>IF(Table1[[#This Row],[Priority Rating]]="#N/A","#N/A",IF(Table1[[#This Row],[Priority Rating]]&gt;=Scale!$M$2,Scale!$L$2,IF(Table1[[#This Row],[Priority Rating]]&gt;=Scale!$M$3,Scale!$L$3,IF(Table1[[#This Row],[Priority Rating]]&gt;=Scale!$M$4,Scale!$L$4,"error1"))))</f>
        <v>#N/A</v>
      </c>
    </row>
    <row r="58" spans="1:15" x14ac:dyDescent="0.3">
      <c r="A58" s="3">
        <f t="shared" ca="1" si="0"/>
        <v>57</v>
      </c>
      <c r="B58" t="s">
        <v>11</v>
      </c>
      <c r="C58" t="s">
        <v>23</v>
      </c>
      <c r="D58">
        <v>1326</v>
      </c>
      <c r="E58" t="s">
        <v>106</v>
      </c>
      <c r="F58" t="str">
        <f>VLOOKUP($C58,'Bus Profiles'!$A:$C,MATCH(F$1,'Bus Profiles'!$1:$1,0),FALSE)</f>
        <v>40 ft</v>
      </c>
      <c r="G58" t="str">
        <f>VLOOKUP($C58,'Bus Profiles'!$A:$C,MATCH(G$1,'Bus Profiles'!$1:$1,0),FALSE)</f>
        <v>CNG</v>
      </c>
      <c r="H58">
        <v>1</v>
      </c>
      <c r="I58" s="1"/>
      <c r="J58" s="16" t="e">
        <v>#N/A</v>
      </c>
      <c r="K58" s="7">
        <f>IF(AND($H58&gt;=Scale!$B$2,$H58&lt;=Scale!$C$2),Scale!$A$2,IF(AND($H58&gt;=Scale!$B$3,$H58&lt;=Scale!$C$3),Scale!$A$3,IF(AND($H58&gt;=Scale!$B$4,$H58&lt;=Scale!$C$4),Scale!$A$4,IF(AND($H58&gt;=Scale!$B$5,$H58&lt;=Scale!$C$5),Scale!$A$5,IF(AND($H58&gt;=Scale!$B$6,$H58&lt;=Scale!$C$6),Scale!$A$6)))))</f>
        <v>1</v>
      </c>
      <c r="L58" s="7" t="e">
        <f>IF(AND($J58&gt;=Scale!$F$2,$J58&lt;=Scale!$G$2),Scale!$E$2,IF(AND($J58&gt;=Scale!$F$3,$J58&lt;=Scale!$G$3),Scale!$E$3,IF(AND($J58&gt;=Scale!$F$4,$J58&lt;=Scale!$G$4),Scale!$E$4,IF(AND($J58&gt;=Scale!$F$5,$J58&lt;=Scale!$G$5),Scale!$E$5,IF(AND($J58&gt;=Scale!$F$6,$J58&lt;=Scale!$G$6),Scale!$E$6)))))</f>
        <v>#N/A</v>
      </c>
      <c r="M58" s="7">
        <f t="shared" si="1"/>
        <v>3</v>
      </c>
      <c r="N5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8" s="5" t="str">
        <f>IF(Table1[[#This Row],[Priority Rating]]="#N/A","#N/A",IF(Table1[[#This Row],[Priority Rating]]&gt;=Scale!$M$2,Scale!$L$2,IF(Table1[[#This Row],[Priority Rating]]&gt;=Scale!$M$3,Scale!$L$3,IF(Table1[[#This Row],[Priority Rating]]&gt;=Scale!$M$4,Scale!$L$4,"error1"))))</f>
        <v>#N/A</v>
      </c>
    </row>
    <row r="59" spans="1:15" x14ac:dyDescent="0.3">
      <c r="A59" s="3">
        <f t="shared" ca="1" si="0"/>
        <v>58</v>
      </c>
      <c r="B59" t="s">
        <v>11</v>
      </c>
      <c r="C59" t="s">
        <v>23</v>
      </c>
      <c r="D59">
        <v>1327</v>
      </c>
      <c r="E59" t="s">
        <v>106</v>
      </c>
      <c r="F59" t="str">
        <f>VLOOKUP($C59,'Bus Profiles'!$A:$C,MATCH(F$1,'Bus Profiles'!$1:$1,0),FALSE)</f>
        <v>40 ft</v>
      </c>
      <c r="G59" t="str">
        <f>VLOOKUP($C59,'Bus Profiles'!$A:$C,MATCH(G$1,'Bus Profiles'!$1:$1,0),FALSE)</f>
        <v>CNG</v>
      </c>
      <c r="H59">
        <v>1</v>
      </c>
      <c r="I59" s="1"/>
      <c r="J59" s="16" t="e">
        <v>#N/A</v>
      </c>
      <c r="K59" s="7">
        <f>IF(AND($H59&gt;=Scale!$B$2,$H59&lt;=Scale!$C$2),Scale!$A$2,IF(AND($H59&gt;=Scale!$B$3,$H59&lt;=Scale!$C$3),Scale!$A$3,IF(AND($H59&gt;=Scale!$B$4,$H59&lt;=Scale!$C$4),Scale!$A$4,IF(AND($H59&gt;=Scale!$B$5,$H59&lt;=Scale!$C$5),Scale!$A$5,IF(AND($H59&gt;=Scale!$B$6,$H59&lt;=Scale!$C$6),Scale!$A$6)))))</f>
        <v>1</v>
      </c>
      <c r="L59" s="7" t="e">
        <f>IF(AND($J59&gt;=Scale!$F$2,$J59&lt;=Scale!$G$2),Scale!$E$2,IF(AND($J59&gt;=Scale!$F$3,$J59&lt;=Scale!$G$3),Scale!$E$3,IF(AND($J59&gt;=Scale!$F$4,$J59&lt;=Scale!$G$4),Scale!$E$4,IF(AND($J59&gt;=Scale!$F$5,$J59&lt;=Scale!$G$5),Scale!$E$5,IF(AND($J59&gt;=Scale!$F$6,$J59&lt;=Scale!$G$6),Scale!$E$6)))))</f>
        <v>#N/A</v>
      </c>
      <c r="M59" s="7">
        <f t="shared" si="1"/>
        <v>3</v>
      </c>
      <c r="N5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59" s="5" t="str">
        <f>IF(Table1[[#This Row],[Priority Rating]]="#N/A","#N/A",IF(Table1[[#This Row],[Priority Rating]]&gt;=Scale!$M$2,Scale!$L$2,IF(Table1[[#This Row],[Priority Rating]]&gt;=Scale!$M$3,Scale!$L$3,IF(Table1[[#This Row],[Priority Rating]]&gt;=Scale!$M$4,Scale!$L$4,"error1"))))</f>
        <v>#N/A</v>
      </c>
    </row>
    <row r="60" spans="1:15" x14ac:dyDescent="0.3">
      <c r="A60" s="3">
        <f t="shared" ca="1" si="0"/>
        <v>59</v>
      </c>
      <c r="B60" t="s">
        <v>11</v>
      </c>
      <c r="C60" t="s">
        <v>23</v>
      </c>
      <c r="D60">
        <v>1328</v>
      </c>
      <c r="E60" t="s">
        <v>106</v>
      </c>
      <c r="F60" t="str">
        <f>VLOOKUP($C60,'Bus Profiles'!$A:$C,MATCH(F$1,'Bus Profiles'!$1:$1,0),FALSE)</f>
        <v>40 ft</v>
      </c>
      <c r="G60" t="str">
        <f>VLOOKUP($C60,'Bus Profiles'!$A:$C,MATCH(G$1,'Bus Profiles'!$1:$1,0),FALSE)</f>
        <v>CNG</v>
      </c>
      <c r="H60">
        <v>3</v>
      </c>
      <c r="I60" s="1"/>
      <c r="J60" s="16" t="e">
        <v>#N/A</v>
      </c>
      <c r="K60" s="7">
        <f>IF(AND($H60&gt;=Scale!$B$2,$H60&lt;=Scale!$C$2),Scale!$A$2,IF(AND($H60&gt;=Scale!$B$3,$H60&lt;=Scale!$C$3),Scale!$A$3,IF(AND($H60&gt;=Scale!$B$4,$H60&lt;=Scale!$C$4),Scale!$A$4,IF(AND($H60&gt;=Scale!$B$5,$H60&lt;=Scale!$C$5),Scale!$A$5,IF(AND($H60&gt;=Scale!$B$6,$H60&lt;=Scale!$C$6),Scale!$A$6)))))</f>
        <v>2</v>
      </c>
      <c r="L60" s="7" t="e">
        <f>IF(AND($J60&gt;=Scale!$F$2,$J60&lt;=Scale!$G$2),Scale!$E$2,IF(AND($J60&gt;=Scale!$F$3,$J60&lt;=Scale!$G$3),Scale!$E$3,IF(AND($J60&gt;=Scale!$F$4,$J60&lt;=Scale!$G$4),Scale!$E$4,IF(AND($J60&gt;=Scale!$F$5,$J60&lt;=Scale!$G$5),Scale!$E$5,IF(AND($J60&gt;=Scale!$F$6,$J60&lt;=Scale!$G$6),Scale!$E$6)))))</f>
        <v>#N/A</v>
      </c>
      <c r="M60" s="7">
        <f t="shared" si="1"/>
        <v>3</v>
      </c>
      <c r="N6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0" s="5" t="str">
        <f>IF(Table1[[#This Row],[Priority Rating]]="#N/A","#N/A",IF(Table1[[#This Row],[Priority Rating]]&gt;=Scale!$M$2,Scale!$L$2,IF(Table1[[#This Row],[Priority Rating]]&gt;=Scale!$M$3,Scale!$L$3,IF(Table1[[#This Row],[Priority Rating]]&gt;=Scale!$M$4,Scale!$L$4,"error1"))))</f>
        <v>#N/A</v>
      </c>
    </row>
    <row r="61" spans="1:15" x14ac:dyDescent="0.3">
      <c r="A61" s="3">
        <f t="shared" ca="1" si="0"/>
        <v>60</v>
      </c>
      <c r="B61" t="s">
        <v>11</v>
      </c>
      <c r="C61" t="s">
        <v>23</v>
      </c>
      <c r="D61">
        <v>1329</v>
      </c>
      <c r="E61" t="s">
        <v>106</v>
      </c>
      <c r="F61" t="str">
        <f>VLOOKUP($C61,'Bus Profiles'!$A:$C,MATCH(F$1,'Bus Profiles'!$1:$1,0),FALSE)</f>
        <v>40 ft</v>
      </c>
      <c r="G61" t="str">
        <f>VLOOKUP($C61,'Bus Profiles'!$A:$C,MATCH(G$1,'Bus Profiles'!$1:$1,0),FALSE)</f>
        <v>CNG</v>
      </c>
      <c r="H61">
        <v>1</v>
      </c>
      <c r="I61" s="1"/>
      <c r="J61" s="16" t="e">
        <v>#N/A</v>
      </c>
      <c r="K61" s="7">
        <f>IF(AND($H61&gt;=Scale!$B$2,$H61&lt;=Scale!$C$2),Scale!$A$2,IF(AND($H61&gt;=Scale!$B$3,$H61&lt;=Scale!$C$3),Scale!$A$3,IF(AND($H61&gt;=Scale!$B$4,$H61&lt;=Scale!$C$4),Scale!$A$4,IF(AND($H61&gt;=Scale!$B$5,$H61&lt;=Scale!$C$5),Scale!$A$5,IF(AND($H61&gt;=Scale!$B$6,$H61&lt;=Scale!$C$6),Scale!$A$6)))))</f>
        <v>1</v>
      </c>
      <c r="L61" s="7" t="e">
        <f>IF(AND($J61&gt;=Scale!$F$2,$J61&lt;=Scale!$G$2),Scale!$E$2,IF(AND($J61&gt;=Scale!$F$3,$J61&lt;=Scale!$G$3),Scale!$E$3,IF(AND($J61&gt;=Scale!$F$4,$J61&lt;=Scale!$G$4),Scale!$E$4,IF(AND($J61&gt;=Scale!$F$5,$J61&lt;=Scale!$G$5),Scale!$E$5,IF(AND($J61&gt;=Scale!$F$6,$J61&lt;=Scale!$G$6),Scale!$E$6)))))</f>
        <v>#N/A</v>
      </c>
      <c r="M61" s="7">
        <f t="shared" si="1"/>
        <v>3</v>
      </c>
      <c r="N6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1" s="5" t="str">
        <f>IF(Table1[[#This Row],[Priority Rating]]="#N/A","#N/A",IF(Table1[[#This Row],[Priority Rating]]&gt;=Scale!$M$2,Scale!$L$2,IF(Table1[[#This Row],[Priority Rating]]&gt;=Scale!$M$3,Scale!$L$3,IF(Table1[[#This Row],[Priority Rating]]&gt;=Scale!$M$4,Scale!$L$4,"error1"))))</f>
        <v>#N/A</v>
      </c>
    </row>
    <row r="62" spans="1:15" x14ac:dyDescent="0.3">
      <c r="A62" s="3">
        <f t="shared" ca="1" si="0"/>
        <v>61</v>
      </c>
      <c r="B62" t="s">
        <v>11</v>
      </c>
      <c r="C62" t="s">
        <v>23</v>
      </c>
      <c r="D62">
        <v>1330</v>
      </c>
      <c r="E62" t="s">
        <v>106</v>
      </c>
      <c r="F62" t="str">
        <f>VLOOKUP($C62,'Bus Profiles'!$A:$C,MATCH(F$1,'Bus Profiles'!$1:$1,0),FALSE)</f>
        <v>40 ft</v>
      </c>
      <c r="G62" t="str">
        <f>VLOOKUP($C62,'Bus Profiles'!$A:$C,MATCH(G$1,'Bus Profiles'!$1:$1,0),FALSE)</f>
        <v>CNG</v>
      </c>
      <c r="H62">
        <v>1</v>
      </c>
      <c r="I62" s="1"/>
      <c r="J62" s="16" t="e">
        <v>#N/A</v>
      </c>
      <c r="K62" s="7">
        <f>IF(AND($H62&gt;=Scale!$B$2,$H62&lt;=Scale!$C$2),Scale!$A$2,IF(AND($H62&gt;=Scale!$B$3,$H62&lt;=Scale!$C$3),Scale!$A$3,IF(AND($H62&gt;=Scale!$B$4,$H62&lt;=Scale!$C$4),Scale!$A$4,IF(AND($H62&gt;=Scale!$B$5,$H62&lt;=Scale!$C$5),Scale!$A$5,IF(AND($H62&gt;=Scale!$B$6,$H62&lt;=Scale!$C$6),Scale!$A$6)))))</f>
        <v>1</v>
      </c>
      <c r="L62" s="7" t="e">
        <f>IF(AND($J62&gt;=Scale!$F$2,$J62&lt;=Scale!$G$2),Scale!$E$2,IF(AND($J62&gt;=Scale!$F$3,$J62&lt;=Scale!$G$3),Scale!$E$3,IF(AND($J62&gt;=Scale!$F$4,$J62&lt;=Scale!$G$4),Scale!$E$4,IF(AND($J62&gt;=Scale!$F$5,$J62&lt;=Scale!$G$5),Scale!$E$5,IF(AND($J62&gt;=Scale!$F$6,$J62&lt;=Scale!$G$6),Scale!$E$6)))))</f>
        <v>#N/A</v>
      </c>
      <c r="M62" s="7">
        <f t="shared" si="1"/>
        <v>3</v>
      </c>
      <c r="N6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2" s="5" t="str">
        <f>IF(Table1[[#This Row],[Priority Rating]]="#N/A","#N/A",IF(Table1[[#This Row],[Priority Rating]]&gt;=Scale!$M$2,Scale!$L$2,IF(Table1[[#This Row],[Priority Rating]]&gt;=Scale!$M$3,Scale!$L$3,IF(Table1[[#This Row],[Priority Rating]]&gt;=Scale!$M$4,Scale!$L$4,"error1"))))</f>
        <v>#N/A</v>
      </c>
    </row>
    <row r="63" spans="1:15" x14ac:dyDescent="0.3">
      <c r="A63" s="3">
        <f t="shared" ca="1" si="0"/>
        <v>62</v>
      </c>
      <c r="B63" t="s">
        <v>11</v>
      </c>
      <c r="C63" t="s">
        <v>23</v>
      </c>
      <c r="D63">
        <v>1331</v>
      </c>
      <c r="E63" t="s">
        <v>106</v>
      </c>
      <c r="F63" t="str">
        <f>VLOOKUP($C63,'Bus Profiles'!$A:$C,MATCH(F$1,'Bus Profiles'!$1:$1,0),FALSE)</f>
        <v>40 ft</v>
      </c>
      <c r="G63" t="str">
        <f>VLOOKUP($C63,'Bus Profiles'!$A:$C,MATCH(G$1,'Bus Profiles'!$1:$1,0),FALSE)</f>
        <v>CNG</v>
      </c>
      <c r="H63">
        <v>1</v>
      </c>
      <c r="I63" s="1"/>
      <c r="J63" s="16" t="e">
        <v>#N/A</v>
      </c>
      <c r="K63" s="7">
        <f>IF(AND($H63&gt;=Scale!$B$2,$H63&lt;=Scale!$C$2),Scale!$A$2,IF(AND($H63&gt;=Scale!$B$3,$H63&lt;=Scale!$C$3),Scale!$A$3,IF(AND($H63&gt;=Scale!$B$4,$H63&lt;=Scale!$C$4),Scale!$A$4,IF(AND($H63&gt;=Scale!$B$5,$H63&lt;=Scale!$C$5),Scale!$A$5,IF(AND($H63&gt;=Scale!$B$6,$H63&lt;=Scale!$C$6),Scale!$A$6)))))</f>
        <v>1</v>
      </c>
      <c r="L63" s="7" t="e">
        <f>IF(AND($J63&gt;=Scale!$F$2,$J63&lt;=Scale!$G$2),Scale!$E$2,IF(AND($J63&gt;=Scale!$F$3,$J63&lt;=Scale!$G$3),Scale!$E$3,IF(AND($J63&gt;=Scale!$F$4,$J63&lt;=Scale!$G$4),Scale!$E$4,IF(AND($J63&gt;=Scale!$F$5,$J63&lt;=Scale!$G$5),Scale!$E$5,IF(AND($J63&gt;=Scale!$F$6,$J63&lt;=Scale!$G$6),Scale!$E$6)))))</f>
        <v>#N/A</v>
      </c>
      <c r="M63" s="7">
        <f t="shared" si="1"/>
        <v>3</v>
      </c>
      <c r="N6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3" s="5" t="str">
        <f>IF(Table1[[#This Row],[Priority Rating]]="#N/A","#N/A",IF(Table1[[#This Row],[Priority Rating]]&gt;=Scale!$M$2,Scale!$L$2,IF(Table1[[#This Row],[Priority Rating]]&gt;=Scale!$M$3,Scale!$L$3,IF(Table1[[#This Row],[Priority Rating]]&gt;=Scale!$M$4,Scale!$L$4,"error1"))))</f>
        <v>#N/A</v>
      </c>
    </row>
    <row r="64" spans="1:15" x14ac:dyDescent="0.3">
      <c r="A64" s="3">
        <f t="shared" ca="1" si="0"/>
        <v>63</v>
      </c>
      <c r="B64" t="s">
        <v>11</v>
      </c>
      <c r="C64" t="s">
        <v>24</v>
      </c>
      <c r="D64">
        <v>2000</v>
      </c>
      <c r="E64" t="s">
        <v>107</v>
      </c>
      <c r="F64" t="str">
        <f>VLOOKUP($C64,'Bus Profiles'!$A:$C,MATCH(F$1,'Bus Profiles'!$1:$1,0),FALSE)</f>
        <v>40 ft</v>
      </c>
      <c r="G64" t="str">
        <f>VLOOKUP($C64,'Bus Profiles'!$A:$C,MATCH(G$1,'Bus Profiles'!$1:$1,0),FALSE)</f>
        <v>Diesel</v>
      </c>
      <c r="H64">
        <v>0</v>
      </c>
      <c r="I64" s="1"/>
      <c r="J64" s="16" t="e">
        <v>#N/A</v>
      </c>
      <c r="K64" s="7">
        <f>IF(AND($H64&gt;=Scale!$B$2,$H64&lt;=Scale!$C$2),Scale!$A$2,IF(AND($H64&gt;=Scale!$B$3,$H64&lt;=Scale!$C$3),Scale!$A$3,IF(AND($H64&gt;=Scale!$B$4,$H64&lt;=Scale!$C$4),Scale!$A$4,IF(AND($H64&gt;=Scale!$B$5,$H64&lt;=Scale!$C$5),Scale!$A$5,IF(AND($H64&gt;=Scale!$B$6,$H64&lt;=Scale!$C$6),Scale!$A$6)))))</f>
        <v>1</v>
      </c>
      <c r="L64" s="7" t="e">
        <f>IF(AND($J64&gt;=Scale!$F$2,$J64&lt;=Scale!$G$2),Scale!$E$2,IF(AND($J64&gt;=Scale!$F$3,$J64&lt;=Scale!$G$3),Scale!$E$3,IF(AND($J64&gt;=Scale!$F$4,$J64&lt;=Scale!$G$4),Scale!$E$4,IF(AND($J64&gt;=Scale!$F$5,$J64&lt;=Scale!$G$5),Scale!$E$5,IF(AND($J64&gt;=Scale!$F$6,$J64&lt;=Scale!$G$6),Scale!$E$6)))))</f>
        <v>#N/A</v>
      </c>
      <c r="M64" s="7">
        <f t="shared" si="1"/>
        <v>16</v>
      </c>
      <c r="N6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4" s="5" t="str">
        <f>IF(Table1[[#This Row],[Priority Rating]]="#N/A","#N/A",IF(Table1[[#This Row],[Priority Rating]]&gt;=Scale!$M$2,Scale!$L$2,IF(Table1[[#This Row],[Priority Rating]]&gt;=Scale!$M$3,Scale!$L$3,IF(Table1[[#This Row],[Priority Rating]]&gt;=Scale!$M$4,Scale!$L$4,"error1"))))</f>
        <v>#N/A</v>
      </c>
    </row>
    <row r="65" spans="1:15" x14ac:dyDescent="0.3">
      <c r="A65" s="3">
        <f t="shared" ca="1" si="0"/>
        <v>64</v>
      </c>
      <c r="B65" t="s">
        <v>11</v>
      </c>
      <c r="C65" t="s">
        <v>24</v>
      </c>
      <c r="D65">
        <v>2001</v>
      </c>
      <c r="E65" t="s">
        <v>106</v>
      </c>
      <c r="F65" t="str">
        <f>VLOOKUP($C65,'Bus Profiles'!$A:$C,MATCH(F$1,'Bus Profiles'!$1:$1,0),FALSE)</f>
        <v>40 ft</v>
      </c>
      <c r="G65" t="str">
        <f>VLOOKUP($C65,'Bus Profiles'!$A:$C,MATCH(G$1,'Bus Profiles'!$1:$1,0),FALSE)</f>
        <v>Diesel</v>
      </c>
      <c r="H65">
        <v>14</v>
      </c>
      <c r="I65" s="1"/>
      <c r="J65" s="16" t="e">
        <v>#N/A</v>
      </c>
      <c r="K65" s="7">
        <f>IF(AND($H65&gt;=Scale!$B$2,$H65&lt;=Scale!$C$2),Scale!$A$2,IF(AND($H65&gt;=Scale!$B$3,$H65&lt;=Scale!$C$3),Scale!$A$3,IF(AND($H65&gt;=Scale!$B$4,$H65&lt;=Scale!$C$4),Scale!$A$4,IF(AND($H65&gt;=Scale!$B$5,$H65&lt;=Scale!$C$5),Scale!$A$5,IF(AND($H65&gt;=Scale!$B$6,$H65&lt;=Scale!$C$6),Scale!$A$6)))))</f>
        <v>5</v>
      </c>
      <c r="L65" s="7" t="e">
        <f>IF(AND($J65&gt;=Scale!$F$2,$J65&lt;=Scale!$G$2),Scale!$E$2,IF(AND($J65&gt;=Scale!$F$3,$J65&lt;=Scale!$G$3),Scale!$E$3,IF(AND($J65&gt;=Scale!$F$4,$J65&lt;=Scale!$G$4),Scale!$E$4,IF(AND($J65&gt;=Scale!$F$5,$J65&lt;=Scale!$G$5),Scale!$E$5,IF(AND($J65&gt;=Scale!$F$6,$J65&lt;=Scale!$G$6),Scale!$E$6)))))</f>
        <v>#N/A</v>
      </c>
      <c r="M65" s="7">
        <f t="shared" si="1"/>
        <v>16</v>
      </c>
      <c r="N6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5" s="5" t="str">
        <f>IF(Table1[[#This Row],[Priority Rating]]="#N/A","#N/A",IF(Table1[[#This Row],[Priority Rating]]&gt;=Scale!$M$2,Scale!$L$2,IF(Table1[[#This Row],[Priority Rating]]&gt;=Scale!$M$3,Scale!$L$3,IF(Table1[[#This Row],[Priority Rating]]&gt;=Scale!$M$4,Scale!$L$4,"error1"))))</f>
        <v>#N/A</v>
      </c>
    </row>
    <row r="66" spans="1:15" x14ac:dyDescent="0.3">
      <c r="A66" s="3">
        <f t="shared" ref="A66:A129" ca="1" si="2">CELL("row",A65)</f>
        <v>65</v>
      </c>
      <c r="B66" t="s">
        <v>11</v>
      </c>
      <c r="C66" t="s">
        <v>24</v>
      </c>
      <c r="D66">
        <v>2002</v>
      </c>
      <c r="E66" t="s">
        <v>106</v>
      </c>
      <c r="F66" t="str">
        <f>VLOOKUP($C66,'Bus Profiles'!$A:$C,MATCH(F$1,'Bus Profiles'!$1:$1,0),FALSE)</f>
        <v>40 ft</v>
      </c>
      <c r="G66" t="str">
        <f>VLOOKUP($C66,'Bus Profiles'!$A:$C,MATCH(G$1,'Bus Profiles'!$1:$1,0),FALSE)</f>
        <v>Diesel</v>
      </c>
      <c r="H66">
        <v>9</v>
      </c>
      <c r="I66" s="1"/>
      <c r="J66" s="16" t="e">
        <v>#N/A</v>
      </c>
      <c r="K66" s="7">
        <f>IF(AND($H66&gt;=Scale!$B$2,$H66&lt;=Scale!$C$2),Scale!$A$2,IF(AND($H66&gt;=Scale!$B$3,$H66&lt;=Scale!$C$3),Scale!$A$3,IF(AND($H66&gt;=Scale!$B$4,$H66&lt;=Scale!$C$4),Scale!$A$4,IF(AND($H66&gt;=Scale!$B$5,$H66&lt;=Scale!$C$5),Scale!$A$5,IF(AND($H66&gt;=Scale!$B$6,$H66&lt;=Scale!$C$6),Scale!$A$6)))))</f>
        <v>5</v>
      </c>
      <c r="L66" s="7" t="e">
        <f>IF(AND($J66&gt;=Scale!$F$2,$J66&lt;=Scale!$G$2),Scale!$E$2,IF(AND($J66&gt;=Scale!$F$3,$J66&lt;=Scale!$G$3),Scale!$E$3,IF(AND($J66&gt;=Scale!$F$4,$J66&lt;=Scale!$G$4),Scale!$E$4,IF(AND($J66&gt;=Scale!$F$5,$J66&lt;=Scale!$G$5),Scale!$E$5,IF(AND($J66&gt;=Scale!$F$6,$J66&lt;=Scale!$G$6),Scale!$E$6)))))</f>
        <v>#N/A</v>
      </c>
      <c r="M66" s="7">
        <f t="shared" ref="M66:M129" si="3">16-IF(LEFT(D66,1)="2",MID(D66,2,1),IF(LEFT(D66,1)="9",(LEFT(D66,2)-100),LEFT(D66,2)))</f>
        <v>16</v>
      </c>
      <c r="N6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6" s="5" t="str">
        <f>IF(Table1[[#This Row],[Priority Rating]]="#N/A","#N/A",IF(Table1[[#This Row],[Priority Rating]]&gt;=Scale!$M$2,Scale!$L$2,IF(Table1[[#This Row],[Priority Rating]]&gt;=Scale!$M$3,Scale!$L$3,IF(Table1[[#This Row],[Priority Rating]]&gt;=Scale!$M$4,Scale!$L$4,"error1"))))</f>
        <v>#N/A</v>
      </c>
    </row>
    <row r="67" spans="1:15" x14ac:dyDescent="0.3">
      <c r="A67" s="3">
        <f t="shared" ca="1" si="2"/>
        <v>66</v>
      </c>
      <c r="B67" t="s">
        <v>11</v>
      </c>
      <c r="C67" t="s">
        <v>24</v>
      </c>
      <c r="D67">
        <v>2003</v>
      </c>
      <c r="E67" t="s">
        <v>106</v>
      </c>
      <c r="F67" t="str">
        <f>VLOOKUP($C67,'Bus Profiles'!$A:$C,MATCH(F$1,'Bus Profiles'!$1:$1,0),FALSE)</f>
        <v>40 ft</v>
      </c>
      <c r="G67" t="str">
        <f>VLOOKUP($C67,'Bus Profiles'!$A:$C,MATCH(G$1,'Bus Profiles'!$1:$1,0),FALSE)</f>
        <v>Diesel</v>
      </c>
      <c r="H67">
        <v>11</v>
      </c>
      <c r="I67" s="1"/>
      <c r="J67" s="16" t="e">
        <v>#N/A</v>
      </c>
      <c r="K67" s="7">
        <f>IF(AND($H67&gt;=Scale!$B$2,$H67&lt;=Scale!$C$2),Scale!$A$2,IF(AND($H67&gt;=Scale!$B$3,$H67&lt;=Scale!$C$3),Scale!$A$3,IF(AND($H67&gt;=Scale!$B$4,$H67&lt;=Scale!$C$4),Scale!$A$4,IF(AND($H67&gt;=Scale!$B$5,$H67&lt;=Scale!$C$5),Scale!$A$5,IF(AND($H67&gt;=Scale!$B$6,$H67&lt;=Scale!$C$6),Scale!$A$6)))))</f>
        <v>5</v>
      </c>
      <c r="L67" s="7" t="e">
        <f>IF(AND($J67&gt;=Scale!$F$2,$J67&lt;=Scale!$G$2),Scale!$E$2,IF(AND($J67&gt;=Scale!$F$3,$J67&lt;=Scale!$G$3),Scale!$E$3,IF(AND($J67&gt;=Scale!$F$4,$J67&lt;=Scale!$G$4),Scale!$E$4,IF(AND($J67&gt;=Scale!$F$5,$J67&lt;=Scale!$G$5),Scale!$E$5,IF(AND($J67&gt;=Scale!$F$6,$J67&lt;=Scale!$G$6),Scale!$E$6)))))</f>
        <v>#N/A</v>
      </c>
      <c r="M67" s="7">
        <f t="shared" si="3"/>
        <v>16</v>
      </c>
      <c r="N6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7" s="5" t="str">
        <f>IF(Table1[[#This Row],[Priority Rating]]="#N/A","#N/A",IF(Table1[[#This Row],[Priority Rating]]&gt;=Scale!$M$2,Scale!$L$2,IF(Table1[[#This Row],[Priority Rating]]&gt;=Scale!$M$3,Scale!$L$3,IF(Table1[[#This Row],[Priority Rating]]&gt;=Scale!$M$4,Scale!$L$4,"error1"))))</f>
        <v>#N/A</v>
      </c>
    </row>
    <row r="68" spans="1:15" x14ac:dyDescent="0.3">
      <c r="A68" s="3">
        <f t="shared" ca="1" si="2"/>
        <v>67</v>
      </c>
      <c r="B68" t="s">
        <v>11</v>
      </c>
      <c r="C68" t="s">
        <v>24</v>
      </c>
      <c r="D68">
        <v>2004</v>
      </c>
      <c r="E68" t="s">
        <v>106</v>
      </c>
      <c r="F68" t="str">
        <f>VLOOKUP($C68,'Bus Profiles'!$A:$C,MATCH(F$1,'Bus Profiles'!$1:$1,0),FALSE)</f>
        <v>40 ft</v>
      </c>
      <c r="G68" t="str">
        <f>VLOOKUP($C68,'Bus Profiles'!$A:$C,MATCH(G$1,'Bus Profiles'!$1:$1,0),FALSE)</f>
        <v>Diesel</v>
      </c>
      <c r="H68">
        <v>7</v>
      </c>
      <c r="I68" s="1"/>
      <c r="J68" s="16" t="e">
        <v>#N/A</v>
      </c>
      <c r="K68" s="7">
        <f>IF(AND($H68&gt;=Scale!$B$2,$H68&lt;=Scale!$C$2),Scale!$A$2,IF(AND($H68&gt;=Scale!$B$3,$H68&lt;=Scale!$C$3),Scale!$A$3,IF(AND($H68&gt;=Scale!$B$4,$H68&lt;=Scale!$C$4),Scale!$A$4,IF(AND($H68&gt;=Scale!$B$5,$H68&lt;=Scale!$C$5),Scale!$A$5,IF(AND($H68&gt;=Scale!$B$6,$H68&lt;=Scale!$C$6),Scale!$A$6)))))</f>
        <v>4</v>
      </c>
      <c r="L68" s="7" t="e">
        <f>IF(AND($J68&gt;=Scale!$F$2,$J68&lt;=Scale!$G$2),Scale!$E$2,IF(AND($J68&gt;=Scale!$F$3,$J68&lt;=Scale!$G$3),Scale!$E$3,IF(AND($J68&gt;=Scale!$F$4,$J68&lt;=Scale!$G$4),Scale!$E$4,IF(AND($J68&gt;=Scale!$F$5,$J68&lt;=Scale!$G$5),Scale!$E$5,IF(AND($J68&gt;=Scale!$F$6,$J68&lt;=Scale!$G$6),Scale!$E$6)))))</f>
        <v>#N/A</v>
      </c>
      <c r="M68" s="7">
        <f t="shared" si="3"/>
        <v>16</v>
      </c>
      <c r="N6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8" s="5" t="str">
        <f>IF(Table1[[#This Row],[Priority Rating]]="#N/A","#N/A",IF(Table1[[#This Row],[Priority Rating]]&gt;=Scale!$M$2,Scale!$L$2,IF(Table1[[#This Row],[Priority Rating]]&gt;=Scale!$M$3,Scale!$L$3,IF(Table1[[#This Row],[Priority Rating]]&gt;=Scale!$M$4,Scale!$L$4,"error1"))))</f>
        <v>#N/A</v>
      </c>
    </row>
    <row r="69" spans="1:15" x14ac:dyDescent="0.3">
      <c r="A69" s="3">
        <f t="shared" ca="1" si="2"/>
        <v>68</v>
      </c>
      <c r="B69" t="s">
        <v>11</v>
      </c>
      <c r="C69" t="s">
        <v>24</v>
      </c>
      <c r="D69">
        <v>2005</v>
      </c>
      <c r="E69" t="s">
        <v>106</v>
      </c>
      <c r="F69" t="str">
        <f>VLOOKUP($C69,'Bus Profiles'!$A:$C,MATCH(F$1,'Bus Profiles'!$1:$1,0),FALSE)</f>
        <v>40 ft</v>
      </c>
      <c r="G69" t="str">
        <f>VLOOKUP($C69,'Bus Profiles'!$A:$C,MATCH(G$1,'Bus Profiles'!$1:$1,0),FALSE)</f>
        <v>Diesel</v>
      </c>
      <c r="H69">
        <v>3</v>
      </c>
      <c r="I69" s="1"/>
      <c r="J69" s="16" t="e">
        <v>#N/A</v>
      </c>
      <c r="K69" s="7">
        <f>IF(AND($H69&gt;=Scale!$B$2,$H69&lt;=Scale!$C$2),Scale!$A$2,IF(AND($H69&gt;=Scale!$B$3,$H69&lt;=Scale!$C$3),Scale!$A$3,IF(AND($H69&gt;=Scale!$B$4,$H69&lt;=Scale!$C$4),Scale!$A$4,IF(AND($H69&gt;=Scale!$B$5,$H69&lt;=Scale!$C$5),Scale!$A$5,IF(AND($H69&gt;=Scale!$B$6,$H69&lt;=Scale!$C$6),Scale!$A$6)))))</f>
        <v>2</v>
      </c>
      <c r="L69" s="7" t="e">
        <f>IF(AND($J69&gt;=Scale!$F$2,$J69&lt;=Scale!$G$2),Scale!$E$2,IF(AND($J69&gt;=Scale!$F$3,$J69&lt;=Scale!$G$3),Scale!$E$3,IF(AND($J69&gt;=Scale!$F$4,$J69&lt;=Scale!$G$4),Scale!$E$4,IF(AND($J69&gt;=Scale!$F$5,$J69&lt;=Scale!$G$5),Scale!$E$5,IF(AND($J69&gt;=Scale!$F$6,$J69&lt;=Scale!$G$6),Scale!$E$6)))))</f>
        <v>#N/A</v>
      </c>
      <c r="M69" s="7">
        <f t="shared" si="3"/>
        <v>16</v>
      </c>
      <c r="N6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69" s="5" t="str">
        <f>IF(Table1[[#This Row],[Priority Rating]]="#N/A","#N/A",IF(Table1[[#This Row],[Priority Rating]]&gt;=Scale!$M$2,Scale!$L$2,IF(Table1[[#This Row],[Priority Rating]]&gt;=Scale!$M$3,Scale!$L$3,IF(Table1[[#This Row],[Priority Rating]]&gt;=Scale!$M$4,Scale!$L$4,"error1"))))</f>
        <v>#N/A</v>
      </c>
    </row>
    <row r="70" spans="1:15" x14ac:dyDescent="0.3">
      <c r="A70" s="3">
        <f t="shared" ca="1" si="2"/>
        <v>69</v>
      </c>
      <c r="B70" t="s">
        <v>11</v>
      </c>
      <c r="C70" t="s">
        <v>24</v>
      </c>
      <c r="D70">
        <v>2006</v>
      </c>
      <c r="E70" t="s">
        <v>107</v>
      </c>
      <c r="F70" t="str">
        <f>VLOOKUP($C70,'Bus Profiles'!$A:$C,MATCH(F$1,'Bus Profiles'!$1:$1,0),FALSE)</f>
        <v>40 ft</v>
      </c>
      <c r="G70" t="str">
        <f>VLOOKUP($C70,'Bus Profiles'!$A:$C,MATCH(G$1,'Bus Profiles'!$1:$1,0),FALSE)</f>
        <v>Diesel</v>
      </c>
      <c r="H70">
        <v>3</v>
      </c>
      <c r="I70" s="1"/>
      <c r="J70" s="16" t="e">
        <v>#N/A</v>
      </c>
      <c r="K70" s="7">
        <f>IF(AND($H70&gt;=Scale!$B$2,$H70&lt;=Scale!$C$2),Scale!$A$2,IF(AND($H70&gt;=Scale!$B$3,$H70&lt;=Scale!$C$3),Scale!$A$3,IF(AND($H70&gt;=Scale!$B$4,$H70&lt;=Scale!$C$4),Scale!$A$4,IF(AND($H70&gt;=Scale!$B$5,$H70&lt;=Scale!$C$5),Scale!$A$5,IF(AND($H70&gt;=Scale!$B$6,$H70&lt;=Scale!$C$6),Scale!$A$6)))))</f>
        <v>2</v>
      </c>
      <c r="L70" s="7" t="e">
        <f>IF(AND($J70&gt;=Scale!$F$2,$J70&lt;=Scale!$G$2),Scale!$E$2,IF(AND($J70&gt;=Scale!$F$3,$J70&lt;=Scale!$G$3),Scale!$E$3,IF(AND($J70&gt;=Scale!$F$4,$J70&lt;=Scale!$G$4),Scale!$E$4,IF(AND($J70&gt;=Scale!$F$5,$J70&lt;=Scale!$G$5),Scale!$E$5,IF(AND($J70&gt;=Scale!$F$6,$J70&lt;=Scale!$G$6),Scale!$E$6)))))</f>
        <v>#N/A</v>
      </c>
      <c r="M70" s="7">
        <f t="shared" si="3"/>
        <v>16</v>
      </c>
      <c r="N7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0" s="5" t="str">
        <f>IF(Table1[[#This Row],[Priority Rating]]="#N/A","#N/A",IF(Table1[[#This Row],[Priority Rating]]&gt;=Scale!$M$2,Scale!$L$2,IF(Table1[[#This Row],[Priority Rating]]&gt;=Scale!$M$3,Scale!$L$3,IF(Table1[[#This Row],[Priority Rating]]&gt;=Scale!$M$4,Scale!$L$4,"error1"))))</f>
        <v>#N/A</v>
      </c>
    </row>
    <row r="71" spans="1:15" x14ac:dyDescent="0.3">
      <c r="A71" s="3">
        <f t="shared" ca="1" si="2"/>
        <v>70</v>
      </c>
      <c r="B71" t="s">
        <v>11</v>
      </c>
      <c r="C71" t="s">
        <v>24</v>
      </c>
      <c r="D71">
        <v>2007</v>
      </c>
      <c r="E71" t="s">
        <v>106</v>
      </c>
      <c r="F71" t="str">
        <f>VLOOKUP($C71,'Bus Profiles'!$A:$C,MATCH(F$1,'Bus Profiles'!$1:$1,0),FALSE)</f>
        <v>40 ft</v>
      </c>
      <c r="G71" t="str">
        <f>VLOOKUP($C71,'Bus Profiles'!$A:$C,MATCH(G$1,'Bus Profiles'!$1:$1,0),FALSE)</f>
        <v>Diesel</v>
      </c>
      <c r="H71">
        <v>8</v>
      </c>
      <c r="I71" s="1"/>
      <c r="J71" s="16" t="e">
        <v>#N/A</v>
      </c>
      <c r="K71" s="7">
        <f>IF(AND($H71&gt;=Scale!$B$2,$H71&lt;=Scale!$C$2),Scale!$A$2,IF(AND($H71&gt;=Scale!$B$3,$H71&lt;=Scale!$C$3),Scale!$A$3,IF(AND($H71&gt;=Scale!$B$4,$H71&lt;=Scale!$C$4),Scale!$A$4,IF(AND($H71&gt;=Scale!$B$5,$H71&lt;=Scale!$C$5),Scale!$A$5,IF(AND($H71&gt;=Scale!$B$6,$H71&lt;=Scale!$C$6),Scale!$A$6)))))</f>
        <v>5</v>
      </c>
      <c r="L71" s="7" t="e">
        <f>IF(AND($J71&gt;=Scale!$F$2,$J71&lt;=Scale!$G$2),Scale!$E$2,IF(AND($J71&gt;=Scale!$F$3,$J71&lt;=Scale!$G$3),Scale!$E$3,IF(AND($J71&gt;=Scale!$F$4,$J71&lt;=Scale!$G$4),Scale!$E$4,IF(AND($J71&gt;=Scale!$F$5,$J71&lt;=Scale!$G$5),Scale!$E$5,IF(AND($J71&gt;=Scale!$F$6,$J71&lt;=Scale!$G$6),Scale!$E$6)))))</f>
        <v>#N/A</v>
      </c>
      <c r="M71" s="7">
        <f t="shared" si="3"/>
        <v>16</v>
      </c>
      <c r="N7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1" s="5" t="str">
        <f>IF(Table1[[#This Row],[Priority Rating]]="#N/A","#N/A",IF(Table1[[#This Row],[Priority Rating]]&gt;=Scale!$M$2,Scale!$L$2,IF(Table1[[#This Row],[Priority Rating]]&gt;=Scale!$M$3,Scale!$L$3,IF(Table1[[#This Row],[Priority Rating]]&gt;=Scale!$M$4,Scale!$L$4,"error1"))))</f>
        <v>#N/A</v>
      </c>
    </row>
    <row r="72" spans="1:15" x14ac:dyDescent="0.3">
      <c r="A72" s="3">
        <f t="shared" ca="1" si="2"/>
        <v>71</v>
      </c>
      <c r="B72" t="s">
        <v>11</v>
      </c>
      <c r="C72" t="s">
        <v>24</v>
      </c>
      <c r="D72">
        <v>2008</v>
      </c>
      <c r="E72" t="s">
        <v>106</v>
      </c>
      <c r="F72" t="str">
        <f>VLOOKUP($C72,'Bus Profiles'!$A:$C,MATCH(F$1,'Bus Profiles'!$1:$1,0),FALSE)</f>
        <v>40 ft</v>
      </c>
      <c r="G72" t="str">
        <f>VLOOKUP($C72,'Bus Profiles'!$A:$C,MATCH(G$1,'Bus Profiles'!$1:$1,0),FALSE)</f>
        <v>Diesel</v>
      </c>
      <c r="H72">
        <v>10</v>
      </c>
      <c r="I72" s="1"/>
      <c r="J72" s="16" t="e">
        <v>#N/A</v>
      </c>
      <c r="K72" s="7">
        <f>IF(AND($H72&gt;=Scale!$B$2,$H72&lt;=Scale!$C$2),Scale!$A$2,IF(AND($H72&gt;=Scale!$B$3,$H72&lt;=Scale!$C$3),Scale!$A$3,IF(AND($H72&gt;=Scale!$B$4,$H72&lt;=Scale!$C$4),Scale!$A$4,IF(AND($H72&gt;=Scale!$B$5,$H72&lt;=Scale!$C$5),Scale!$A$5,IF(AND($H72&gt;=Scale!$B$6,$H72&lt;=Scale!$C$6),Scale!$A$6)))))</f>
        <v>5</v>
      </c>
      <c r="L72" s="7" t="e">
        <f>IF(AND($J72&gt;=Scale!$F$2,$J72&lt;=Scale!$G$2),Scale!$E$2,IF(AND($J72&gt;=Scale!$F$3,$J72&lt;=Scale!$G$3),Scale!$E$3,IF(AND($J72&gt;=Scale!$F$4,$J72&lt;=Scale!$G$4),Scale!$E$4,IF(AND($J72&gt;=Scale!$F$5,$J72&lt;=Scale!$G$5),Scale!$E$5,IF(AND($J72&gt;=Scale!$F$6,$J72&lt;=Scale!$G$6),Scale!$E$6)))))</f>
        <v>#N/A</v>
      </c>
      <c r="M72" s="7">
        <f t="shared" si="3"/>
        <v>16</v>
      </c>
      <c r="N7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2" s="5" t="str">
        <f>IF(Table1[[#This Row],[Priority Rating]]="#N/A","#N/A",IF(Table1[[#This Row],[Priority Rating]]&gt;=Scale!$M$2,Scale!$L$2,IF(Table1[[#This Row],[Priority Rating]]&gt;=Scale!$M$3,Scale!$L$3,IF(Table1[[#This Row],[Priority Rating]]&gt;=Scale!$M$4,Scale!$L$4,"error1"))))</f>
        <v>#N/A</v>
      </c>
    </row>
    <row r="73" spans="1:15" x14ac:dyDescent="0.3">
      <c r="A73" s="3">
        <f t="shared" ca="1" si="2"/>
        <v>72</v>
      </c>
      <c r="B73" t="s">
        <v>11</v>
      </c>
      <c r="C73" t="s">
        <v>24</v>
      </c>
      <c r="D73">
        <v>2009</v>
      </c>
      <c r="E73" t="s">
        <v>106</v>
      </c>
      <c r="F73" t="str">
        <f>VLOOKUP($C73,'Bus Profiles'!$A:$C,MATCH(F$1,'Bus Profiles'!$1:$1,0),FALSE)</f>
        <v>40 ft</v>
      </c>
      <c r="G73" t="str">
        <f>VLOOKUP($C73,'Bus Profiles'!$A:$C,MATCH(G$1,'Bus Profiles'!$1:$1,0),FALSE)</f>
        <v>Diesel</v>
      </c>
      <c r="H73">
        <v>6</v>
      </c>
      <c r="I73" s="1"/>
      <c r="J73" s="16" t="e">
        <v>#N/A</v>
      </c>
      <c r="K73" s="7">
        <f>IF(AND($H73&gt;=Scale!$B$2,$H73&lt;=Scale!$C$2),Scale!$A$2,IF(AND($H73&gt;=Scale!$B$3,$H73&lt;=Scale!$C$3),Scale!$A$3,IF(AND($H73&gt;=Scale!$B$4,$H73&lt;=Scale!$C$4),Scale!$A$4,IF(AND($H73&gt;=Scale!$B$5,$H73&lt;=Scale!$C$5),Scale!$A$5,IF(AND($H73&gt;=Scale!$B$6,$H73&lt;=Scale!$C$6),Scale!$A$6)))))</f>
        <v>4</v>
      </c>
      <c r="L73" s="7" t="e">
        <f>IF(AND($J73&gt;=Scale!$F$2,$J73&lt;=Scale!$G$2),Scale!$E$2,IF(AND($J73&gt;=Scale!$F$3,$J73&lt;=Scale!$G$3),Scale!$E$3,IF(AND($J73&gt;=Scale!$F$4,$J73&lt;=Scale!$G$4),Scale!$E$4,IF(AND($J73&gt;=Scale!$F$5,$J73&lt;=Scale!$G$5),Scale!$E$5,IF(AND($J73&gt;=Scale!$F$6,$J73&lt;=Scale!$G$6),Scale!$E$6)))))</f>
        <v>#N/A</v>
      </c>
      <c r="M73" s="7">
        <f t="shared" si="3"/>
        <v>16</v>
      </c>
      <c r="N7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3" s="5" t="str">
        <f>IF(Table1[[#This Row],[Priority Rating]]="#N/A","#N/A",IF(Table1[[#This Row],[Priority Rating]]&gt;=Scale!$M$2,Scale!$L$2,IF(Table1[[#This Row],[Priority Rating]]&gt;=Scale!$M$3,Scale!$L$3,IF(Table1[[#This Row],[Priority Rating]]&gt;=Scale!$M$4,Scale!$L$4,"error1"))))</f>
        <v>#N/A</v>
      </c>
    </row>
    <row r="74" spans="1:15" x14ac:dyDescent="0.3">
      <c r="A74" s="3">
        <f t="shared" ca="1" si="2"/>
        <v>73</v>
      </c>
      <c r="B74" t="s">
        <v>11</v>
      </c>
      <c r="C74" t="s">
        <v>24</v>
      </c>
      <c r="D74">
        <v>2010</v>
      </c>
      <c r="E74" t="s">
        <v>106</v>
      </c>
      <c r="F74" t="str">
        <f>VLOOKUP($C74,'Bus Profiles'!$A:$C,MATCH(F$1,'Bus Profiles'!$1:$1,0),FALSE)</f>
        <v>40 ft</v>
      </c>
      <c r="G74" t="str">
        <f>VLOOKUP($C74,'Bus Profiles'!$A:$C,MATCH(G$1,'Bus Profiles'!$1:$1,0),FALSE)</f>
        <v>Diesel</v>
      </c>
      <c r="H74">
        <v>7</v>
      </c>
      <c r="I74" s="1"/>
      <c r="J74" s="16" t="e">
        <v>#N/A</v>
      </c>
      <c r="K74" s="7">
        <f>IF(AND($H74&gt;=Scale!$B$2,$H74&lt;=Scale!$C$2),Scale!$A$2,IF(AND($H74&gt;=Scale!$B$3,$H74&lt;=Scale!$C$3),Scale!$A$3,IF(AND($H74&gt;=Scale!$B$4,$H74&lt;=Scale!$C$4),Scale!$A$4,IF(AND($H74&gt;=Scale!$B$5,$H74&lt;=Scale!$C$5),Scale!$A$5,IF(AND($H74&gt;=Scale!$B$6,$H74&lt;=Scale!$C$6),Scale!$A$6)))))</f>
        <v>4</v>
      </c>
      <c r="L74" s="7" t="e">
        <f>IF(AND($J74&gt;=Scale!$F$2,$J74&lt;=Scale!$G$2),Scale!$E$2,IF(AND($J74&gt;=Scale!$F$3,$J74&lt;=Scale!$G$3),Scale!$E$3,IF(AND($J74&gt;=Scale!$F$4,$J74&lt;=Scale!$G$4),Scale!$E$4,IF(AND($J74&gt;=Scale!$F$5,$J74&lt;=Scale!$G$5),Scale!$E$5,IF(AND($J74&gt;=Scale!$F$6,$J74&lt;=Scale!$G$6),Scale!$E$6)))))</f>
        <v>#N/A</v>
      </c>
      <c r="M74" s="7">
        <f t="shared" si="3"/>
        <v>16</v>
      </c>
      <c r="N7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4" s="5" t="str">
        <f>IF(Table1[[#This Row],[Priority Rating]]="#N/A","#N/A",IF(Table1[[#This Row],[Priority Rating]]&gt;=Scale!$M$2,Scale!$L$2,IF(Table1[[#This Row],[Priority Rating]]&gt;=Scale!$M$3,Scale!$L$3,IF(Table1[[#This Row],[Priority Rating]]&gt;=Scale!$M$4,Scale!$L$4,"error1"))))</f>
        <v>#N/A</v>
      </c>
    </row>
    <row r="75" spans="1:15" x14ac:dyDescent="0.3">
      <c r="A75" s="3">
        <f t="shared" ca="1" si="2"/>
        <v>74</v>
      </c>
      <c r="B75" t="s">
        <v>11</v>
      </c>
      <c r="C75" t="s">
        <v>24</v>
      </c>
      <c r="D75">
        <v>2011</v>
      </c>
      <c r="E75" t="s">
        <v>106</v>
      </c>
      <c r="F75" t="str">
        <f>VLOOKUP($C75,'Bus Profiles'!$A:$C,MATCH(F$1,'Bus Profiles'!$1:$1,0),FALSE)</f>
        <v>40 ft</v>
      </c>
      <c r="G75" t="str">
        <f>VLOOKUP($C75,'Bus Profiles'!$A:$C,MATCH(G$1,'Bus Profiles'!$1:$1,0),FALSE)</f>
        <v>Diesel</v>
      </c>
      <c r="H75">
        <v>6</v>
      </c>
      <c r="I75" s="1"/>
      <c r="J75" s="16" t="e">
        <v>#N/A</v>
      </c>
      <c r="K75" s="7">
        <f>IF(AND($H75&gt;=Scale!$B$2,$H75&lt;=Scale!$C$2),Scale!$A$2,IF(AND($H75&gt;=Scale!$B$3,$H75&lt;=Scale!$C$3),Scale!$A$3,IF(AND($H75&gt;=Scale!$B$4,$H75&lt;=Scale!$C$4),Scale!$A$4,IF(AND($H75&gt;=Scale!$B$5,$H75&lt;=Scale!$C$5),Scale!$A$5,IF(AND($H75&gt;=Scale!$B$6,$H75&lt;=Scale!$C$6),Scale!$A$6)))))</f>
        <v>4</v>
      </c>
      <c r="L75" s="7" t="e">
        <f>IF(AND($J75&gt;=Scale!$F$2,$J75&lt;=Scale!$G$2),Scale!$E$2,IF(AND($J75&gt;=Scale!$F$3,$J75&lt;=Scale!$G$3),Scale!$E$3,IF(AND($J75&gt;=Scale!$F$4,$J75&lt;=Scale!$G$4),Scale!$E$4,IF(AND($J75&gt;=Scale!$F$5,$J75&lt;=Scale!$G$5),Scale!$E$5,IF(AND($J75&gt;=Scale!$F$6,$J75&lt;=Scale!$G$6),Scale!$E$6)))))</f>
        <v>#N/A</v>
      </c>
      <c r="M75" s="7">
        <f t="shared" si="3"/>
        <v>16</v>
      </c>
      <c r="N7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5" s="5" t="str">
        <f>IF(Table1[[#This Row],[Priority Rating]]="#N/A","#N/A",IF(Table1[[#This Row],[Priority Rating]]&gt;=Scale!$M$2,Scale!$L$2,IF(Table1[[#This Row],[Priority Rating]]&gt;=Scale!$M$3,Scale!$L$3,IF(Table1[[#This Row],[Priority Rating]]&gt;=Scale!$M$4,Scale!$L$4,"error1"))))</f>
        <v>#N/A</v>
      </c>
    </row>
    <row r="76" spans="1:15" x14ac:dyDescent="0.3">
      <c r="A76" s="3">
        <f t="shared" ca="1" si="2"/>
        <v>75</v>
      </c>
      <c r="B76" t="s">
        <v>11</v>
      </c>
      <c r="C76" t="s">
        <v>24</v>
      </c>
      <c r="D76">
        <v>2012</v>
      </c>
      <c r="E76" t="s">
        <v>107</v>
      </c>
      <c r="F76" t="str">
        <f>VLOOKUP($C76,'Bus Profiles'!$A:$C,MATCH(F$1,'Bus Profiles'!$1:$1,0),FALSE)</f>
        <v>40 ft</v>
      </c>
      <c r="G76" t="str">
        <f>VLOOKUP($C76,'Bus Profiles'!$A:$C,MATCH(G$1,'Bus Profiles'!$1:$1,0),FALSE)</f>
        <v>Diesel</v>
      </c>
      <c r="H76">
        <v>17</v>
      </c>
      <c r="I76" s="1"/>
      <c r="J76" s="16" t="e">
        <v>#N/A</v>
      </c>
      <c r="K76" s="7">
        <f>IF(AND($H76&gt;=Scale!$B$2,$H76&lt;=Scale!$C$2),Scale!$A$2,IF(AND($H76&gt;=Scale!$B$3,$H76&lt;=Scale!$C$3),Scale!$A$3,IF(AND($H76&gt;=Scale!$B$4,$H76&lt;=Scale!$C$4),Scale!$A$4,IF(AND($H76&gt;=Scale!$B$5,$H76&lt;=Scale!$C$5),Scale!$A$5,IF(AND($H76&gt;=Scale!$B$6,$H76&lt;=Scale!$C$6),Scale!$A$6)))))</f>
        <v>5</v>
      </c>
      <c r="L76" s="7" t="e">
        <f>IF(AND($J76&gt;=Scale!$F$2,$J76&lt;=Scale!$G$2),Scale!$E$2,IF(AND($J76&gt;=Scale!$F$3,$J76&lt;=Scale!$G$3),Scale!$E$3,IF(AND($J76&gt;=Scale!$F$4,$J76&lt;=Scale!$G$4),Scale!$E$4,IF(AND($J76&gt;=Scale!$F$5,$J76&lt;=Scale!$G$5),Scale!$E$5,IF(AND($J76&gt;=Scale!$F$6,$J76&lt;=Scale!$G$6),Scale!$E$6)))))</f>
        <v>#N/A</v>
      </c>
      <c r="M76" s="7">
        <f t="shared" si="3"/>
        <v>16</v>
      </c>
      <c r="N7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6" s="5" t="str">
        <f>IF(Table1[[#This Row],[Priority Rating]]="#N/A","#N/A",IF(Table1[[#This Row],[Priority Rating]]&gt;=Scale!$M$2,Scale!$L$2,IF(Table1[[#This Row],[Priority Rating]]&gt;=Scale!$M$3,Scale!$L$3,IF(Table1[[#This Row],[Priority Rating]]&gt;=Scale!$M$4,Scale!$L$4,"error1"))))</f>
        <v>#N/A</v>
      </c>
    </row>
    <row r="77" spans="1:15" x14ac:dyDescent="0.3">
      <c r="A77" s="3">
        <f t="shared" ca="1" si="2"/>
        <v>76</v>
      </c>
      <c r="B77" t="s">
        <v>11</v>
      </c>
      <c r="C77" t="s">
        <v>24</v>
      </c>
      <c r="D77">
        <v>2013</v>
      </c>
      <c r="E77" t="s">
        <v>107</v>
      </c>
      <c r="F77" t="str">
        <f>VLOOKUP($C77,'Bus Profiles'!$A:$C,MATCH(F$1,'Bus Profiles'!$1:$1,0),FALSE)</f>
        <v>40 ft</v>
      </c>
      <c r="G77" t="str">
        <f>VLOOKUP($C77,'Bus Profiles'!$A:$C,MATCH(G$1,'Bus Profiles'!$1:$1,0),FALSE)</f>
        <v>Diesel</v>
      </c>
      <c r="H77">
        <v>7</v>
      </c>
      <c r="I77" s="1"/>
      <c r="J77" s="16" t="e">
        <v>#N/A</v>
      </c>
      <c r="K77" s="7">
        <f>IF(AND($H77&gt;=Scale!$B$2,$H77&lt;=Scale!$C$2),Scale!$A$2,IF(AND($H77&gt;=Scale!$B$3,$H77&lt;=Scale!$C$3),Scale!$A$3,IF(AND($H77&gt;=Scale!$B$4,$H77&lt;=Scale!$C$4),Scale!$A$4,IF(AND($H77&gt;=Scale!$B$5,$H77&lt;=Scale!$C$5),Scale!$A$5,IF(AND($H77&gt;=Scale!$B$6,$H77&lt;=Scale!$C$6),Scale!$A$6)))))</f>
        <v>4</v>
      </c>
      <c r="L77" s="7" t="e">
        <f>IF(AND($J77&gt;=Scale!$F$2,$J77&lt;=Scale!$G$2),Scale!$E$2,IF(AND($J77&gt;=Scale!$F$3,$J77&lt;=Scale!$G$3),Scale!$E$3,IF(AND($J77&gt;=Scale!$F$4,$J77&lt;=Scale!$G$4),Scale!$E$4,IF(AND($J77&gt;=Scale!$F$5,$J77&lt;=Scale!$G$5),Scale!$E$5,IF(AND($J77&gt;=Scale!$F$6,$J77&lt;=Scale!$G$6),Scale!$E$6)))))</f>
        <v>#N/A</v>
      </c>
      <c r="M77" s="7">
        <f t="shared" si="3"/>
        <v>16</v>
      </c>
      <c r="N7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7" s="5" t="str">
        <f>IF(Table1[[#This Row],[Priority Rating]]="#N/A","#N/A",IF(Table1[[#This Row],[Priority Rating]]&gt;=Scale!$M$2,Scale!$L$2,IF(Table1[[#This Row],[Priority Rating]]&gt;=Scale!$M$3,Scale!$L$3,IF(Table1[[#This Row],[Priority Rating]]&gt;=Scale!$M$4,Scale!$L$4,"error1"))))</f>
        <v>#N/A</v>
      </c>
    </row>
    <row r="78" spans="1:15" x14ac:dyDescent="0.3">
      <c r="A78" s="3">
        <f t="shared" ca="1" si="2"/>
        <v>77</v>
      </c>
      <c r="B78" t="s">
        <v>11</v>
      </c>
      <c r="C78" t="s">
        <v>24</v>
      </c>
      <c r="D78">
        <v>2014</v>
      </c>
      <c r="E78" t="s">
        <v>107</v>
      </c>
      <c r="F78" t="str">
        <f>VLOOKUP($C78,'Bus Profiles'!$A:$C,MATCH(F$1,'Bus Profiles'!$1:$1,0),FALSE)</f>
        <v>40 ft</v>
      </c>
      <c r="G78" t="str">
        <f>VLOOKUP($C78,'Bus Profiles'!$A:$C,MATCH(G$1,'Bus Profiles'!$1:$1,0),FALSE)</f>
        <v>Diesel</v>
      </c>
      <c r="H78">
        <v>7</v>
      </c>
      <c r="I78" s="1"/>
      <c r="J78" s="16" t="e">
        <v>#N/A</v>
      </c>
      <c r="K78" s="7">
        <f>IF(AND($H78&gt;=Scale!$B$2,$H78&lt;=Scale!$C$2),Scale!$A$2,IF(AND($H78&gt;=Scale!$B$3,$H78&lt;=Scale!$C$3),Scale!$A$3,IF(AND($H78&gt;=Scale!$B$4,$H78&lt;=Scale!$C$4),Scale!$A$4,IF(AND($H78&gt;=Scale!$B$5,$H78&lt;=Scale!$C$5),Scale!$A$5,IF(AND($H78&gt;=Scale!$B$6,$H78&lt;=Scale!$C$6),Scale!$A$6)))))</f>
        <v>4</v>
      </c>
      <c r="L78" s="7" t="e">
        <f>IF(AND($J78&gt;=Scale!$F$2,$J78&lt;=Scale!$G$2),Scale!$E$2,IF(AND($J78&gt;=Scale!$F$3,$J78&lt;=Scale!$G$3),Scale!$E$3,IF(AND($J78&gt;=Scale!$F$4,$J78&lt;=Scale!$G$4),Scale!$E$4,IF(AND($J78&gt;=Scale!$F$5,$J78&lt;=Scale!$G$5),Scale!$E$5,IF(AND($J78&gt;=Scale!$F$6,$J78&lt;=Scale!$G$6),Scale!$E$6)))))</f>
        <v>#N/A</v>
      </c>
      <c r="M78" s="7">
        <f t="shared" si="3"/>
        <v>16</v>
      </c>
      <c r="N7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8" s="5" t="str">
        <f>IF(Table1[[#This Row],[Priority Rating]]="#N/A","#N/A",IF(Table1[[#This Row],[Priority Rating]]&gt;=Scale!$M$2,Scale!$L$2,IF(Table1[[#This Row],[Priority Rating]]&gt;=Scale!$M$3,Scale!$L$3,IF(Table1[[#This Row],[Priority Rating]]&gt;=Scale!$M$4,Scale!$L$4,"error1"))))</f>
        <v>#N/A</v>
      </c>
    </row>
    <row r="79" spans="1:15" x14ac:dyDescent="0.3">
      <c r="A79" s="3">
        <f t="shared" ca="1" si="2"/>
        <v>78</v>
      </c>
      <c r="B79" t="s">
        <v>11</v>
      </c>
      <c r="C79" t="s">
        <v>24</v>
      </c>
      <c r="D79">
        <v>2015</v>
      </c>
      <c r="E79" t="s">
        <v>107</v>
      </c>
      <c r="F79" t="str">
        <f>VLOOKUP($C79,'Bus Profiles'!$A:$C,MATCH(F$1,'Bus Profiles'!$1:$1,0),FALSE)</f>
        <v>40 ft</v>
      </c>
      <c r="G79" t="str">
        <f>VLOOKUP($C79,'Bus Profiles'!$A:$C,MATCH(G$1,'Bus Profiles'!$1:$1,0),FALSE)</f>
        <v>Diesel</v>
      </c>
      <c r="H79">
        <v>7</v>
      </c>
      <c r="I79" s="1"/>
      <c r="J79" s="16" t="e">
        <v>#N/A</v>
      </c>
      <c r="K79" s="7">
        <f>IF(AND($H79&gt;=Scale!$B$2,$H79&lt;=Scale!$C$2),Scale!$A$2,IF(AND($H79&gt;=Scale!$B$3,$H79&lt;=Scale!$C$3),Scale!$A$3,IF(AND($H79&gt;=Scale!$B$4,$H79&lt;=Scale!$C$4),Scale!$A$4,IF(AND($H79&gt;=Scale!$B$5,$H79&lt;=Scale!$C$5),Scale!$A$5,IF(AND($H79&gt;=Scale!$B$6,$H79&lt;=Scale!$C$6),Scale!$A$6)))))</f>
        <v>4</v>
      </c>
      <c r="L79" s="7" t="e">
        <f>IF(AND($J79&gt;=Scale!$F$2,$J79&lt;=Scale!$G$2),Scale!$E$2,IF(AND($J79&gt;=Scale!$F$3,$J79&lt;=Scale!$G$3),Scale!$E$3,IF(AND($J79&gt;=Scale!$F$4,$J79&lt;=Scale!$G$4),Scale!$E$4,IF(AND($J79&gt;=Scale!$F$5,$J79&lt;=Scale!$G$5),Scale!$E$5,IF(AND($J79&gt;=Scale!$F$6,$J79&lt;=Scale!$G$6),Scale!$E$6)))))</f>
        <v>#N/A</v>
      </c>
      <c r="M79" s="7">
        <f t="shared" si="3"/>
        <v>16</v>
      </c>
      <c r="N7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79" s="5" t="str">
        <f>IF(Table1[[#This Row],[Priority Rating]]="#N/A","#N/A",IF(Table1[[#This Row],[Priority Rating]]&gt;=Scale!$M$2,Scale!$L$2,IF(Table1[[#This Row],[Priority Rating]]&gt;=Scale!$M$3,Scale!$L$3,IF(Table1[[#This Row],[Priority Rating]]&gt;=Scale!$M$4,Scale!$L$4,"error1"))))</f>
        <v>#N/A</v>
      </c>
    </row>
    <row r="80" spans="1:15" x14ac:dyDescent="0.3">
      <c r="A80" s="3">
        <f t="shared" ca="1" si="2"/>
        <v>79</v>
      </c>
      <c r="B80" t="s">
        <v>11</v>
      </c>
      <c r="C80" t="s">
        <v>24</v>
      </c>
      <c r="D80">
        <v>2016</v>
      </c>
      <c r="E80" t="s">
        <v>107</v>
      </c>
      <c r="F80" t="str">
        <f>VLOOKUP($C80,'Bus Profiles'!$A:$C,MATCH(F$1,'Bus Profiles'!$1:$1,0),FALSE)</f>
        <v>40 ft</v>
      </c>
      <c r="G80" t="str">
        <f>VLOOKUP($C80,'Bus Profiles'!$A:$C,MATCH(G$1,'Bus Profiles'!$1:$1,0),FALSE)</f>
        <v>Diesel</v>
      </c>
      <c r="H80">
        <v>8</v>
      </c>
      <c r="I80" s="1"/>
      <c r="J80" s="16" t="e">
        <v>#N/A</v>
      </c>
      <c r="K80" s="7">
        <f>IF(AND($H80&gt;=Scale!$B$2,$H80&lt;=Scale!$C$2),Scale!$A$2,IF(AND($H80&gt;=Scale!$B$3,$H80&lt;=Scale!$C$3),Scale!$A$3,IF(AND($H80&gt;=Scale!$B$4,$H80&lt;=Scale!$C$4),Scale!$A$4,IF(AND($H80&gt;=Scale!$B$5,$H80&lt;=Scale!$C$5),Scale!$A$5,IF(AND($H80&gt;=Scale!$B$6,$H80&lt;=Scale!$C$6),Scale!$A$6)))))</f>
        <v>5</v>
      </c>
      <c r="L80" s="7" t="e">
        <f>IF(AND($J80&gt;=Scale!$F$2,$J80&lt;=Scale!$G$2),Scale!$E$2,IF(AND($J80&gt;=Scale!$F$3,$J80&lt;=Scale!$G$3),Scale!$E$3,IF(AND($J80&gt;=Scale!$F$4,$J80&lt;=Scale!$G$4),Scale!$E$4,IF(AND($J80&gt;=Scale!$F$5,$J80&lt;=Scale!$G$5),Scale!$E$5,IF(AND($J80&gt;=Scale!$F$6,$J80&lt;=Scale!$G$6),Scale!$E$6)))))</f>
        <v>#N/A</v>
      </c>
      <c r="M80" s="7">
        <f t="shared" si="3"/>
        <v>16</v>
      </c>
      <c r="N8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0" s="5" t="str">
        <f>IF(Table1[[#This Row],[Priority Rating]]="#N/A","#N/A",IF(Table1[[#This Row],[Priority Rating]]&gt;=Scale!$M$2,Scale!$L$2,IF(Table1[[#This Row],[Priority Rating]]&gt;=Scale!$M$3,Scale!$L$3,IF(Table1[[#This Row],[Priority Rating]]&gt;=Scale!$M$4,Scale!$L$4,"error1"))))</f>
        <v>#N/A</v>
      </c>
    </row>
    <row r="81" spans="1:15" x14ac:dyDescent="0.3">
      <c r="A81" s="3">
        <f t="shared" ca="1" si="2"/>
        <v>80</v>
      </c>
      <c r="B81" t="s">
        <v>11</v>
      </c>
      <c r="C81" t="s">
        <v>24</v>
      </c>
      <c r="D81">
        <v>2017</v>
      </c>
      <c r="E81" t="s">
        <v>107</v>
      </c>
      <c r="F81" t="str">
        <f>VLOOKUP($C81,'Bus Profiles'!$A:$C,MATCH(F$1,'Bus Profiles'!$1:$1,0),FALSE)</f>
        <v>40 ft</v>
      </c>
      <c r="G81" t="str">
        <f>VLOOKUP($C81,'Bus Profiles'!$A:$C,MATCH(G$1,'Bus Profiles'!$1:$1,0),FALSE)</f>
        <v>Diesel</v>
      </c>
      <c r="H81">
        <v>5</v>
      </c>
      <c r="I81" s="1"/>
      <c r="J81" s="16" t="e">
        <v>#N/A</v>
      </c>
      <c r="K81" s="7">
        <f>IF(AND($H81&gt;=Scale!$B$2,$H81&lt;=Scale!$C$2),Scale!$A$2,IF(AND($H81&gt;=Scale!$B$3,$H81&lt;=Scale!$C$3),Scale!$A$3,IF(AND($H81&gt;=Scale!$B$4,$H81&lt;=Scale!$C$4),Scale!$A$4,IF(AND($H81&gt;=Scale!$B$5,$H81&lt;=Scale!$C$5),Scale!$A$5,IF(AND($H81&gt;=Scale!$B$6,$H81&lt;=Scale!$C$6),Scale!$A$6)))))</f>
        <v>3</v>
      </c>
      <c r="L81" s="7" t="e">
        <f>IF(AND($J81&gt;=Scale!$F$2,$J81&lt;=Scale!$G$2),Scale!$E$2,IF(AND($J81&gt;=Scale!$F$3,$J81&lt;=Scale!$G$3),Scale!$E$3,IF(AND($J81&gt;=Scale!$F$4,$J81&lt;=Scale!$G$4),Scale!$E$4,IF(AND($J81&gt;=Scale!$F$5,$J81&lt;=Scale!$G$5),Scale!$E$5,IF(AND($J81&gt;=Scale!$F$6,$J81&lt;=Scale!$G$6),Scale!$E$6)))))</f>
        <v>#N/A</v>
      </c>
      <c r="M81" s="7">
        <f t="shared" si="3"/>
        <v>16</v>
      </c>
      <c r="N8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1" s="5" t="str">
        <f>IF(Table1[[#This Row],[Priority Rating]]="#N/A","#N/A",IF(Table1[[#This Row],[Priority Rating]]&gt;=Scale!$M$2,Scale!$L$2,IF(Table1[[#This Row],[Priority Rating]]&gt;=Scale!$M$3,Scale!$L$3,IF(Table1[[#This Row],[Priority Rating]]&gt;=Scale!$M$4,Scale!$L$4,"error1"))))</f>
        <v>#N/A</v>
      </c>
    </row>
    <row r="82" spans="1:15" x14ac:dyDescent="0.3">
      <c r="A82" s="3">
        <f t="shared" ca="1" si="2"/>
        <v>81</v>
      </c>
      <c r="B82" t="s">
        <v>11</v>
      </c>
      <c r="C82" t="s">
        <v>24</v>
      </c>
      <c r="D82">
        <v>2018</v>
      </c>
      <c r="E82" t="s">
        <v>107</v>
      </c>
      <c r="F82" t="str">
        <f>VLOOKUP($C82,'Bus Profiles'!$A:$C,MATCH(F$1,'Bus Profiles'!$1:$1,0),FALSE)</f>
        <v>40 ft</v>
      </c>
      <c r="G82" t="str">
        <f>VLOOKUP($C82,'Bus Profiles'!$A:$C,MATCH(G$1,'Bus Profiles'!$1:$1,0),FALSE)</f>
        <v>Diesel</v>
      </c>
      <c r="H82">
        <v>5</v>
      </c>
      <c r="I82" s="1"/>
      <c r="J82" s="16" t="e">
        <v>#N/A</v>
      </c>
      <c r="K82" s="7">
        <f>IF(AND($H82&gt;=Scale!$B$2,$H82&lt;=Scale!$C$2),Scale!$A$2,IF(AND($H82&gt;=Scale!$B$3,$H82&lt;=Scale!$C$3),Scale!$A$3,IF(AND($H82&gt;=Scale!$B$4,$H82&lt;=Scale!$C$4),Scale!$A$4,IF(AND($H82&gt;=Scale!$B$5,$H82&lt;=Scale!$C$5),Scale!$A$5,IF(AND($H82&gt;=Scale!$B$6,$H82&lt;=Scale!$C$6),Scale!$A$6)))))</f>
        <v>3</v>
      </c>
      <c r="L82" s="7" t="e">
        <f>IF(AND($J82&gt;=Scale!$F$2,$J82&lt;=Scale!$G$2),Scale!$E$2,IF(AND($J82&gt;=Scale!$F$3,$J82&lt;=Scale!$G$3),Scale!$E$3,IF(AND($J82&gt;=Scale!$F$4,$J82&lt;=Scale!$G$4),Scale!$E$4,IF(AND($J82&gt;=Scale!$F$5,$J82&lt;=Scale!$G$5),Scale!$E$5,IF(AND($J82&gt;=Scale!$F$6,$J82&lt;=Scale!$G$6),Scale!$E$6)))))</f>
        <v>#N/A</v>
      </c>
      <c r="M82" s="7">
        <f t="shared" si="3"/>
        <v>16</v>
      </c>
      <c r="N8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2" s="5" t="str">
        <f>IF(Table1[[#This Row],[Priority Rating]]="#N/A","#N/A",IF(Table1[[#This Row],[Priority Rating]]&gt;=Scale!$M$2,Scale!$L$2,IF(Table1[[#This Row],[Priority Rating]]&gt;=Scale!$M$3,Scale!$L$3,IF(Table1[[#This Row],[Priority Rating]]&gt;=Scale!$M$4,Scale!$L$4,"error1"))))</f>
        <v>#N/A</v>
      </c>
    </row>
    <row r="83" spans="1:15" x14ac:dyDescent="0.3">
      <c r="A83" s="3">
        <f t="shared" ca="1" si="2"/>
        <v>82</v>
      </c>
      <c r="B83" t="s">
        <v>11</v>
      </c>
      <c r="C83" t="s">
        <v>25</v>
      </c>
      <c r="D83">
        <v>2201</v>
      </c>
      <c r="E83" t="s">
        <v>106</v>
      </c>
      <c r="F83" t="str">
        <f>VLOOKUP($C83,'Bus Profiles'!$A:$C,MATCH(F$1,'Bus Profiles'!$1:$1,0),FALSE)</f>
        <v>40 ft</v>
      </c>
      <c r="G83" t="str">
        <f>VLOOKUP($C83,'Bus Profiles'!$A:$C,MATCH(G$1,'Bus Profiles'!$1:$1,0),FALSE)</f>
        <v>Diesel</v>
      </c>
      <c r="H83">
        <v>4</v>
      </c>
      <c r="I83" s="1"/>
      <c r="J83" s="16" t="e">
        <v>#N/A</v>
      </c>
      <c r="K83" s="7">
        <f>IF(AND($H83&gt;=Scale!$B$2,$H83&lt;=Scale!$C$2),Scale!$A$2,IF(AND($H83&gt;=Scale!$B$3,$H83&lt;=Scale!$C$3),Scale!$A$3,IF(AND($H83&gt;=Scale!$B$4,$H83&lt;=Scale!$C$4),Scale!$A$4,IF(AND($H83&gt;=Scale!$B$5,$H83&lt;=Scale!$C$5),Scale!$A$5,IF(AND($H83&gt;=Scale!$B$6,$H83&lt;=Scale!$C$6),Scale!$A$6)))))</f>
        <v>3</v>
      </c>
      <c r="L83" s="7" t="e">
        <f>IF(AND($J83&gt;=Scale!$F$2,$J83&lt;=Scale!$G$2),Scale!$E$2,IF(AND($J83&gt;=Scale!$F$3,$J83&lt;=Scale!$G$3),Scale!$E$3,IF(AND($J83&gt;=Scale!$F$4,$J83&lt;=Scale!$G$4),Scale!$E$4,IF(AND($J83&gt;=Scale!$F$5,$J83&lt;=Scale!$G$5),Scale!$E$5,IF(AND($J83&gt;=Scale!$F$6,$J83&lt;=Scale!$G$6),Scale!$E$6)))))</f>
        <v>#N/A</v>
      </c>
      <c r="M83" s="7">
        <f t="shared" si="3"/>
        <v>14</v>
      </c>
      <c r="N8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3" s="5" t="str">
        <f>IF(Table1[[#This Row],[Priority Rating]]="#N/A","#N/A",IF(Table1[[#This Row],[Priority Rating]]&gt;=Scale!$M$2,Scale!$L$2,IF(Table1[[#This Row],[Priority Rating]]&gt;=Scale!$M$3,Scale!$L$3,IF(Table1[[#This Row],[Priority Rating]]&gt;=Scale!$M$4,Scale!$L$4,"error1"))))</f>
        <v>#N/A</v>
      </c>
    </row>
    <row r="84" spans="1:15" x14ac:dyDescent="0.3">
      <c r="A84" s="3">
        <f t="shared" ca="1" si="2"/>
        <v>83</v>
      </c>
      <c r="B84" t="s">
        <v>11</v>
      </c>
      <c r="C84" t="s">
        <v>25</v>
      </c>
      <c r="D84">
        <v>2202</v>
      </c>
      <c r="E84" t="s">
        <v>106</v>
      </c>
      <c r="F84" t="str">
        <f>VLOOKUP($C84,'Bus Profiles'!$A:$C,MATCH(F$1,'Bus Profiles'!$1:$1,0),FALSE)</f>
        <v>40 ft</v>
      </c>
      <c r="G84" t="str">
        <f>VLOOKUP($C84,'Bus Profiles'!$A:$C,MATCH(G$1,'Bus Profiles'!$1:$1,0),FALSE)</f>
        <v>Diesel</v>
      </c>
      <c r="H84">
        <v>8</v>
      </c>
      <c r="I84" s="1"/>
      <c r="J84" s="16" t="e">
        <v>#N/A</v>
      </c>
      <c r="K84" s="7">
        <f>IF(AND($H84&gt;=Scale!$B$2,$H84&lt;=Scale!$C$2),Scale!$A$2,IF(AND($H84&gt;=Scale!$B$3,$H84&lt;=Scale!$C$3),Scale!$A$3,IF(AND($H84&gt;=Scale!$B$4,$H84&lt;=Scale!$C$4),Scale!$A$4,IF(AND($H84&gt;=Scale!$B$5,$H84&lt;=Scale!$C$5),Scale!$A$5,IF(AND($H84&gt;=Scale!$B$6,$H84&lt;=Scale!$C$6),Scale!$A$6)))))</f>
        <v>5</v>
      </c>
      <c r="L84" s="7" t="e">
        <f>IF(AND($J84&gt;=Scale!$F$2,$J84&lt;=Scale!$G$2),Scale!$E$2,IF(AND($J84&gt;=Scale!$F$3,$J84&lt;=Scale!$G$3),Scale!$E$3,IF(AND($J84&gt;=Scale!$F$4,$J84&lt;=Scale!$G$4),Scale!$E$4,IF(AND($J84&gt;=Scale!$F$5,$J84&lt;=Scale!$G$5),Scale!$E$5,IF(AND($J84&gt;=Scale!$F$6,$J84&lt;=Scale!$G$6),Scale!$E$6)))))</f>
        <v>#N/A</v>
      </c>
      <c r="M84" s="7">
        <f t="shared" si="3"/>
        <v>14</v>
      </c>
      <c r="N8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4" s="5" t="str">
        <f>IF(Table1[[#This Row],[Priority Rating]]="#N/A","#N/A",IF(Table1[[#This Row],[Priority Rating]]&gt;=Scale!$M$2,Scale!$L$2,IF(Table1[[#This Row],[Priority Rating]]&gt;=Scale!$M$3,Scale!$L$3,IF(Table1[[#This Row],[Priority Rating]]&gt;=Scale!$M$4,Scale!$L$4,"error1"))))</f>
        <v>#N/A</v>
      </c>
    </row>
    <row r="85" spans="1:15" x14ac:dyDescent="0.3">
      <c r="A85" s="3">
        <f t="shared" ca="1" si="2"/>
        <v>84</v>
      </c>
      <c r="B85" t="s">
        <v>11</v>
      </c>
      <c r="C85" t="s">
        <v>25</v>
      </c>
      <c r="D85">
        <v>2203</v>
      </c>
      <c r="E85" t="s">
        <v>106</v>
      </c>
      <c r="F85" t="str">
        <f>VLOOKUP($C85,'Bus Profiles'!$A:$C,MATCH(F$1,'Bus Profiles'!$1:$1,0),FALSE)</f>
        <v>40 ft</v>
      </c>
      <c r="G85" t="str">
        <f>VLOOKUP($C85,'Bus Profiles'!$A:$C,MATCH(G$1,'Bus Profiles'!$1:$1,0),FALSE)</f>
        <v>Diesel</v>
      </c>
      <c r="H85">
        <v>7</v>
      </c>
      <c r="I85" s="1"/>
      <c r="J85" s="16" t="e">
        <v>#N/A</v>
      </c>
      <c r="K85" s="7">
        <f>IF(AND($H85&gt;=Scale!$B$2,$H85&lt;=Scale!$C$2),Scale!$A$2,IF(AND($H85&gt;=Scale!$B$3,$H85&lt;=Scale!$C$3),Scale!$A$3,IF(AND($H85&gt;=Scale!$B$4,$H85&lt;=Scale!$C$4),Scale!$A$4,IF(AND($H85&gt;=Scale!$B$5,$H85&lt;=Scale!$C$5),Scale!$A$5,IF(AND($H85&gt;=Scale!$B$6,$H85&lt;=Scale!$C$6),Scale!$A$6)))))</f>
        <v>4</v>
      </c>
      <c r="L85" s="7" t="e">
        <f>IF(AND($J85&gt;=Scale!$F$2,$J85&lt;=Scale!$G$2),Scale!$E$2,IF(AND($J85&gt;=Scale!$F$3,$J85&lt;=Scale!$G$3),Scale!$E$3,IF(AND($J85&gt;=Scale!$F$4,$J85&lt;=Scale!$G$4),Scale!$E$4,IF(AND($J85&gt;=Scale!$F$5,$J85&lt;=Scale!$G$5),Scale!$E$5,IF(AND($J85&gt;=Scale!$F$6,$J85&lt;=Scale!$G$6),Scale!$E$6)))))</f>
        <v>#N/A</v>
      </c>
      <c r="M85" s="7">
        <f t="shared" si="3"/>
        <v>14</v>
      </c>
      <c r="N8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5" s="5" t="str">
        <f>IF(Table1[[#This Row],[Priority Rating]]="#N/A","#N/A",IF(Table1[[#This Row],[Priority Rating]]&gt;=Scale!$M$2,Scale!$L$2,IF(Table1[[#This Row],[Priority Rating]]&gt;=Scale!$M$3,Scale!$L$3,IF(Table1[[#This Row],[Priority Rating]]&gt;=Scale!$M$4,Scale!$L$4,"error1"))))</f>
        <v>#N/A</v>
      </c>
    </row>
    <row r="86" spans="1:15" x14ac:dyDescent="0.3">
      <c r="A86" s="3">
        <f t="shared" ca="1" si="2"/>
        <v>85</v>
      </c>
      <c r="B86" t="s">
        <v>11</v>
      </c>
      <c r="C86" t="s">
        <v>25</v>
      </c>
      <c r="D86">
        <v>2204</v>
      </c>
      <c r="E86" t="s">
        <v>106</v>
      </c>
      <c r="F86" t="str">
        <f>VLOOKUP($C86,'Bus Profiles'!$A:$C,MATCH(F$1,'Bus Profiles'!$1:$1,0),FALSE)</f>
        <v>40 ft</v>
      </c>
      <c r="G86" t="str">
        <f>VLOOKUP($C86,'Bus Profiles'!$A:$C,MATCH(G$1,'Bus Profiles'!$1:$1,0),FALSE)</f>
        <v>Diesel</v>
      </c>
      <c r="H86">
        <v>14</v>
      </c>
      <c r="I86" s="1"/>
      <c r="J86" s="16" t="e">
        <v>#N/A</v>
      </c>
      <c r="K86" s="7">
        <f>IF(AND($H86&gt;=Scale!$B$2,$H86&lt;=Scale!$C$2),Scale!$A$2,IF(AND($H86&gt;=Scale!$B$3,$H86&lt;=Scale!$C$3),Scale!$A$3,IF(AND($H86&gt;=Scale!$B$4,$H86&lt;=Scale!$C$4),Scale!$A$4,IF(AND($H86&gt;=Scale!$B$5,$H86&lt;=Scale!$C$5),Scale!$A$5,IF(AND($H86&gt;=Scale!$B$6,$H86&lt;=Scale!$C$6),Scale!$A$6)))))</f>
        <v>5</v>
      </c>
      <c r="L86" s="7" t="e">
        <f>IF(AND($J86&gt;=Scale!$F$2,$J86&lt;=Scale!$G$2),Scale!$E$2,IF(AND($J86&gt;=Scale!$F$3,$J86&lt;=Scale!$G$3),Scale!$E$3,IF(AND($J86&gt;=Scale!$F$4,$J86&lt;=Scale!$G$4),Scale!$E$4,IF(AND($J86&gt;=Scale!$F$5,$J86&lt;=Scale!$G$5),Scale!$E$5,IF(AND($J86&gt;=Scale!$F$6,$J86&lt;=Scale!$G$6),Scale!$E$6)))))</f>
        <v>#N/A</v>
      </c>
      <c r="M86" s="7">
        <f t="shared" si="3"/>
        <v>14</v>
      </c>
      <c r="N8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6" s="5" t="str">
        <f>IF(Table1[[#This Row],[Priority Rating]]="#N/A","#N/A",IF(Table1[[#This Row],[Priority Rating]]&gt;=Scale!$M$2,Scale!$L$2,IF(Table1[[#This Row],[Priority Rating]]&gt;=Scale!$M$3,Scale!$L$3,IF(Table1[[#This Row],[Priority Rating]]&gt;=Scale!$M$4,Scale!$L$4,"error1"))))</f>
        <v>#N/A</v>
      </c>
    </row>
    <row r="87" spans="1:15" x14ac:dyDescent="0.3">
      <c r="A87" s="3">
        <f t="shared" ca="1" si="2"/>
        <v>86</v>
      </c>
      <c r="B87" t="s">
        <v>11</v>
      </c>
      <c r="C87" t="s">
        <v>25</v>
      </c>
      <c r="D87">
        <v>2205</v>
      </c>
      <c r="E87" t="s">
        <v>106</v>
      </c>
      <c r="F87" t="str">
        <f>VLOOKUP($C87,'Bus Profiles'!$A:$C,MATCH(F$1,'Bus Profiles'!$1:$1,0),FALSE)</f>
        <v>40 ft</v>
      </c>
      <c r="G87" t="str">
        <f>VLOOKUP($C87,'Bus Profiles'!$A:$C,MATCH(G$1,'Bus Profiles'!$1:$1,0),FALSE)</f>
        <v>Diesel</v>
      </c>
      <c r="H87">
        <v>13</v>
      </c>
      <c r="I87" s="1"/>
      <c r="J87" s="16" t="e">
        <v>#N/A</v>
      </c>
      <c r="K87" s="7">
        <f>IF(AND($H87&gt;=Scale!$B$2,$H87&lt;=Scale!$C$2),Scale!$A$2,IF(AND($H87&gt;=Scale!$B$3,$H87&lt;=Scale!$C$3),Scale!$A$3,IF(AND($H87&gt;=Scale!$B$4,$H87&lt;=Scale!$C$4),Scale!$A$4,IF(AND($H87&gt;=Scale!$B$5,$H87&lt;=Scale!$C$5),Scale!$A$5,IF(AND($H87&gt;=Scale!$B$6,$H87&lt;=Scale!$C$6),Scale!$A$6)))))</f>
        <v>5</v>
      </c>
      <c r="L87" s="7" t="e">
        <f>IF(AND($J87&gt;=Scale!$F$2,$J87&lt;=Scale!$G$2),Scale!$E$2,IF(AND($J87&gt;=Scale!$F$3,$J87&lt;=Scale!$G$3),Scale!$E$3,IF(AND($J87&gt;=Scale!$F$4,$J87&lt;=Scale!$G$4),Scale!$E$4,IF(AND($J87&gt;=Scale!$F$5,$J87&lt;=Scale!$G$5),Scale!$E$5,IF(AND($J87&gt;=Scale!$F$6,$J87&lt;=Scale!$G$6),Scale!$E$6)))))</f>
        <v>#N/A</v>
      </c>
      <c r="M87" s="7">
        <f t="shared" si="3"/>
        <v>14</v>
      </c>
      <c r="N8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7" s="5" t="str">
        <f>IF(Table1[[#This Row],[Priority Rating]]="#N/A","#N/A",IF(Table1[[#This Row],[Priority Rating]]&gt;=Scale!$M$2,Scale!$L$2,IF(Table1[[#This Row],[Priority Rating]]&gt;=Scale!$M$3,Scale!$L$3,IF(Table1[[#This Row],[Priority Rating]]&gt;=Scale!$M$4,Scale!$L$4,"error1"))))</f>
        <v>#N/A</v>
      </c>
    </row>
    <row r="88" spans="1:15" x14ac:dyDescent="0.3">
      <c r="A88" s="3">
        <f t="shared" ca="1" si="2"/>
        <v>87</v>
      </c>
      <c r="B88" t="s">
        <v>11</v>
      </c>
      <c r="C88" t="s">
        <v>25</v>
      </c>
      <c r="D88">
        <v>2206</v>
      </c>
      <c r="E88" t="s">
        <v>106</v>
      </c>
      <c r="F88" t="str">
        <f>VLOOKUP($C88,'Bus Profiles'!$A:$C,MATCH(F$1,'Bus Profiles'!$1:$1,0),FALSE)</f>
        <v>40 ft</v>
      </c>
      <c r="G88" t="str">
        <f>VLOOKUP($C88,'Bus Profiles'!$A:$C,MATCH(G$1,'Bus Profiles'!$1:$1,0),FALSE)</f>
        <v>Diesel</v>
      </c>
      <c r="H88">
        <v>6</v>
      </c>
      <c r="I88" s="1"/>
      <c r="J88" s="16" t="e">
        <v>#N/A</v>
      </c>
      <c r="K88" s="7">
        <f>IF(AND($H88&gt;=Scale!$B$2,$H88&lt;=Scale!$C$2),Scale!$A$2,IF(AND($H88&gt;=Scale!$B$3,$H88&lt;=Scale!$C$3),Scale!$A$3,IF(AND($H88&gt;=Scale!$B$4,$H88&lt;=Scale!$C$4),Scale!$A$4,IF(AND($H88&gt;=Scale!$B$5,$H88&lt;=Scale!$C$5),Scale!$A$5,IF(AND($H88&gt;=Scale!$B$6,$H88&lt;=Scale!$C$6),Scale!$A$6)))))</f>
        <v>4</v>
      </c>
      <c r="L88" s="7" t="e">
        <f>IF(AND($J88&gt;=Scale!$F$2,$J88&lt;=Scale!$G$2),Scale!$E$2,IF(AND($J88&gt;=Scale!$F$3,$J88&lt;=Scale!$G$3),Scale!$E$3,IF(AND($J88&gt;=Scale!$F$4,$J88&lt;=Scale!$G$4),Scale!$E$4,IF(AND($J88&gt;=Scale!$F$5,$J88&lt;=Scale!$G$5),Scale!$E$5,IF(AND($J88&gt;=Scale!$F$6,$J88&lt;=Scale!$G$6),Scale!$E$6)))))</f>
        <v>#N/A</v>
      </c>
      <c r="M88" s="7">
        <f t="shared" si="3"/>
        <v>14</v>
      </c>
      <c r="N8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8" s="5" t="str">
        <f>IF(Table1[[#This Row],[Priority Rating]]="#N/A","#N/A",IF(Table1[[#This Row],[Priority Rating]]&gt;=Scale!$M$2,Scale!$L$2,IF(Table1[[#This Row],[Priority Rating]]&gt;=Scale!$M$3,Scale!$L$3,IF(Table1[[#This Row],[Priority Rating]]&gt;=Scale!$M$4,Scale!$L$4,"error1"))))</f>
        <v>#N/A</v>
      </c>
    </row>
    <row r="89" spans="1:15" x14ac:dyDescent="0.3">
      <c r="A89" s="3">
        <f t="shared" ca="1" si="2"/>
        <v>88</v>
      </c>
      <c r="B89" t="s">
        <v>11</v>
      </c>
      <c r="C89" t="s">
        <v>25</v>
      </c>
      <c r="D89">
        <v>2207</v>
      </c>
      <c r="E89" t="s">
        <v>106</v>
      </c>
      <c r="F89" t="str">
        <f>VLOOKUP($C89,'Bus Profiles'!$A:$C,MATCH(F$1,'Bus Profiles'!$1:$1,0),FALSE)</f>
        <v>40 ft</v>
      </c>
      <c r="G89" t="str">
        <f>VLOOKUP($C89,'Bus Profiles'!$A:$C,MATCH(G$1,'Bus Profiles'!$1:$1,0),FALSE)</f>
        <v>Diesel</v>
      </c>
      <c r="H89">
        <v>5</v>
      </c>
      <c r="I89" s="1"/>
      <c r="J89" s="16" t="e">
        <v>#N/A</v>
      </c>
      <c r="K89" s="7">
        <f>IF(AND($H89&gt;=Scale!$B$2,$H89&lt;=Scale!$C$2),Scale!$A$2,IF(AND($H89&gt;=Scale!$B$3,$H89&lt;=Scale!$C$3),Scale!$A$3,IF(AND($H89&gt;=Scale!$B$4,$H89&lt;=Scale!$C$4),Scale!$A$4,IF(AND($H89&gt;=Scale!$B$5,$H89&lt;=Scale!$C$5),Scale!$A$5,IF(AND($H89&gt;=Scale!$B$6,$H89&lt;=Scale!$C$6),Scale!$A$6)))))</f>
        <v>3</v>
      </c>
      <c r="L89" s="7" t="e">
        <f>IF(AND($J89&gt;=Scale!$F$2,$J89&lt;=Scale!$G$2),Scale!$E$2,IF(AND($J89&gt;=Scale!$F$3,$J89&lt;=Scale!$G$3),Scale!$E$3,IF(AND($J89&gt;=Scale!$F$4,$J89&lt;=Scale!$G$4),Scale!$E$4,IF(AND($J89&gt;=Scale!$F$5,$J89&lt;=Scale!$G$5),Scale!$E$5,IF(AND($J89&gt;=Scale!$F$6,$J89&lt;=Scale!$G$6),Scale!$E$6)))))</f>
        <v>#N/A</v>
      </c>
      <c r="M89" s="7">
        <f t="shared" si="3"/>
        <v>14</v>
      </c>
      <c r="N8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89" s="5" t="str">
        <f>IF(Table1[[#This Row],[Priority Rating]]="#N/A","#N/A",IF(Table1[[#This Row],[Priority Rating]]&gt;=Scale!$M$2,Scale!$L$2,IF(Table1[[#This Row],[Priority Rating]]&gt;=Scale!$M$3,Scale!$L$3,IF(Table1[[#This Row],[Priority Rating]]&gt;=Scale!$M$4,Scale!$L$4,"error1"))))</f>
        <v>#N/A</v>
      </c>
    </row>
    <row r="90" spans="1:15" x14ac:dyDescent="0.3">
      <c r="A90" s="3">
        <f t="shared" ca="1" si="2"/>
        <v>89</v>
      </c>
      <c r="B90" t="s">
        <v>11</v>
      </c>
      <c r="C90" t="s">
        <v>25</v>
      </c>
      <c r="D90">
        <v>2208</v>
      </c>
      <c r="E90" t="s">
        <v>106</v>
      </c>
      <c r="F90" t="str">
        <f>VLOOKUP($C90,'Bus Profiles'!$A:$C,MATCH(F$1,'Bus Profiles'!$1:$1,0),FALSE)</f>
        <v>40 ft</v>
      </c>
      <c r="G90" t="str">
        <f>VLOOKUP($C90,'Bus Profiles'!$A:$C,MATCH(G$1,'Bus Profiles'!$1:$1,0),FALSE)</f>
        <v>Diesel</v>
      </c>
      <c r="H90">
        <v>7</v>
      </c>
      <c r="I90" s="1"/>
      <c r="J90" s="16" t="e">
        <v>#N/A</v>
      </c>
      <c r="K90" s="7">
        <f>IF(AND($H90&gt;=Scale!$B$2,$H90&lt;=Scale!$C$2),Scale!$A$2,IF(AND($H90&gt;=Scale!$B$3,$H90&lt;=Scale!$C$3),Scale!$A$3,IF(AND($H90&gt;=Scale!$B$4,$H90&lt;=Scale!$C$4),Scale!$A$4,IF(AND($H90&gt;=Scale!$B$5,$H90&lt;=Scale!$C$5),Scale!$A$5,IF(AND($H90&gt;=Scale!$B$6,$H90&lt;=Scale!$C$6),Scale!$A$6)))))</f>
        <v>4</v>
      </c>
      <c r="L90" s="7" t="e">
        <f>IF(AND($J90&gt;=Scale!$F$2,$J90&lt;=Scale!$G$2),Scale!$E$2,IF(AND($J90&gt;=Scale!$F$3,$J90&lt;=Scale!$G$3),Scale!$E$3,IF(AND($J90&gt;=Scale!$F$4,$J90&lt;=Scale!$G$4),Scale!$E$4,IF(AND($J90&gt;=Scale!$F$5,$J90&lt;=Scale!$G$5),Scale!$E$5,IF(AND($J90&gt;=Scale!$F$6,$J90&lt;=Scale!$G$6),Scale!$E$6)))))</f>
        <v>#N/A</v>
      </c>
      <c r="M90" s="7">
        <f t="shared" si="3"/>
        <v>14</v>
      </c>
      <c r="N9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0" s="5" t="str">
        <f>IF(Table1[[#This Row],[Priority Rating]]="#N/A","#N/A",IF(Table1[[#This Row],[Priority Rating]]&gt;=Scale!$M$2,Scale!$L$2,IF(Table1[[#This Row],[Priority Rating]]&gt;=Scale!$M$3,Scale!$L$3,IF(Table1[[#This Row],[Priority Rating]]&gt;=Scale!$M$4,Scale!$L$4,"error1"))))</f>
        <v>#N/A</v>
      </c>
    </row>
    <row r="91" spans="1:15" x14ac:dyDescent="0.3">
      <c r="A91" s="3">
        <f t="shared" ca="1" si="2"/>
        <v>90</v>
      </c>
      <c r="B91" t="s">
        <v>11</v>
      </c>
      <c r="C91" t="s">
        <v>25</v>
      </c>
      <c r="D91">
        <v>2209</v>
      </c>
      <c r="E91" t="s">
        <v>106</v>
      </c>
      <c r="F91" t="str">
        <f>VLOOKUP($C91,'Bus Profiles'!$A:$C,MATCH(F$1,'Bus Profiles'!$1:$1,0),FALSE)</f>
        <v>40 ft</v>
      </c>
      <c r="G91" t="str">
        <f>VLOOKUP($C91,'Bus Profiles'!$A:$C,MATCH(G$1,'Bus Profiles'!$1:$1,0),FALSE)</f>
        <v>Diesel</v>
      </c>
      <c r="H91">
        <v>14</v>
      </c>
      <c r="I91" s="1"/>
      <c r="J91" s="16" t="e">
        <v>#N/A</v>
      </c>
      <c r="K91" s="7">
        <f>IF(AND($H91&gt;=Scale!$B$2,$H91&lt;=Scale!$C$2),Scale!$A$2,IF(AND($H91&gt;=Scale!$B$3,$H91&lt;=Scale!$C$3),Scale!$A$3,IF(AND($H91&gt;=Scale!$B$4,$H91&lt;=Scale!$C$4),Scale!$A$4,IF(AND($H91&gt;=Scale!$B$5,$H91&lt;=Scale!$C$5),Scale!$A$5,IF(AND($H91&gt;=Scale!$B$6,$H91&lt;=Scale!$C$6),Scale!$A$6)))))</f>
        <v>5</v>
      </c>
      <c r="L91" s="7" t="e">
        <f>IF(AND($J91&gt;=Scale!$F$2,$J91&lt;=Scale!$G$2),Scale!$E$2,IF(AND($J91&gt;=Scale!$F$3,$J91&lt;=Scale!$G$3),Scale!$E$3,IF(AND($J91&gt;=Scale!$F$4,$J91&lt;=Scale!$G$4),Scale!$E$4,IF(AND($J91&gt;=Scale!$F$5,$J91&lt;=Scale!$G$5),Scale!$E$5,IF(AND($J91&gt;=Scale!$F$6,$J91&lt;=Scale!$G$6),Scale!$E$6)))))</f>
        <v>#N/A</v>
      </c>
      <c r="M91" s="7">
        <f t="shared" si="3"/>
        <v>14</v>
      </c>
      <c r="N9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1" s="5" t="str">
        <f>IF(Table1[[#This Row],[Priority Rating]]="#N/A","#N/A",IF(Table1[[#This Row],[Priority Rating]]&gt;=Scale!$M$2,Scale!$L$2,IF(Table1[[#This Row],[Priority Rating]]&gt;=Scale!$M$3,Scale!$L$3,IF(Table1[[#This Row],[Priority Rating]]&gt;=Scale!$M$4,Scale!$L$4,"error1"))))</f>
        <v>#N/A</v>
      </c>
    </row>
    <row r="92" spans="1:15" x14ac:dyDescent="0.3">
      <c r="A92" s="3">
        <f t="shared" ca="1" si="2"/>
        <v>91</v>
      </c>
      <c r="B92" t="s">
        <v>11</v>
      </c>
      <c r="C92" t="s">
        <v>25</v>
      </c>
      <c r="D92">
        <v>2210</v>
      </c>
      <c r="E92" t="s">
        <v>106</v>
      </c>
      <c r="F92" t="str">
        <f>VLOOKUP($C92,'Bus Profiles'!$A:$C,MATCH(F$1,'Bus Profiles'!$1:$1,0),FALSE)</f>
        <v>40 ft</v>
      </c>
      <c r="G92" t="str">
        <f>VLOOKUP($C92,'Bus Profiles'!$A:$C,MATCH(G$1,'Bus Profiles'!$1:$1,0),FALSE)</f>
        <v>Diesel</v>
      </c>
      <c r="H92">
        <v>7</v>
      </c>
      <c r="I92" s="1"/>
      <c r="J92" s="16" t="e">
        <v>#N/A</v>
      </c>
      <c r="K92" s="7">
        <f>IF(AND($H92&gt;=Scale!$B$2,$H92&lt;=Scale!$C$2),Scale!$A$2,IF(AND($H92&gt;=Scale!$B$3,$H92&lt;=Scale!$C$3),Scale!$A$3,IF(AND($H92&gt;=Scale!$B$4,$H92&lt;=Scale!$C$4),Scale!$A$4,IF(AND($H92&gt;=Scale!$B$5,$H92&lt;=Scale!$C$5),Scale!$A$5,IF(AND($H92&gt;=Scale!$B$6,$H92&lt;=Scale!$C$6),Scale!$A$6)))))</f>
        <v>4</v>
      </c>
      <c r="L92" s="7" t="e">
        <f>IF(AND($J92&gt;=Scale!$F$2,$J92&lt;=Scale!$G$2),Scale!$E$2,IF(AND($J92&gt;=Scale!$F$3,$J92&lt;=Scale!$G$3),Scale!$E$3,IF(AND($J92&gt;=Scale!$F$4,$J92&lt;=Scale!$G$4),Scale!$E$4,IF(AND($J92&gt;=Scale!$F$5,$J92&lt;=Scale!$G$5),Scale!$E$5,IF(AND($J92&gt;=Scale!$F$6,$J92&lt;=Scale!$G$6),Scale!$E$6)))))</f>
        <v>#N/A</v>
      </c>
      <c r="M92" s="7">
        <f t="shared" si="3"/>
        <v>14</v>
      </c>
      <c r="N9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2" s="5" t="str">
        <f>IF(Table1[[#This Row],[Priority Rating]]="#N/A","#N/A",IF(Table1[[#This Row],[Priority Rating]]&gt;=Scale!$M$2,Scale!$L$2,IF(Table1[[#This Row],[Priority Rating]]&gt;=Scale!$M$3,Scale!$L$3,IF(Table1[[#This Row],[Priority Rating]]&gt;=Scale!$M$4,Scale!$L$4,"error1"))))</f>
        <v>#N/A</v>
      </c>
    </row>
    <row r="93" spans="1:15" x14ac:dyDescent="0.3">
      <c r="A93" s="3">
        <f t="shared" ca="1" si="2"/>
        <v>92</v>
      </c>
      <c r="B93" t="s">
        <v>11</v>
      </c>
      <c r="C93" t="s">
        <v>25</v>
      </c>
      <c r="D93">
        <v>2211</v>
      </c>
      <c r="E93" t="s">
        <v>106</v>
      </c>
      <c r="F93" t="str">
        <f>VLOOKUP($C93,'Bus Profiles'!$A:$C,MATCH(F$1,'Bus Profiles'!$1:$1,0),FALSE)</f>
        <v>40 ft</v>
      </c>
      <c r="G93" t="str">
        <f>VLOOKUP($C93,'Bus Profiles'!$A:$C,MATCH(G$1,'Bus Profiles'!$1:$1,0),FALSE)</f>
        <v>Diesel</v>
      </c>
      <c r="H93">
        <v>9</v>
      </c>
      <c r="I93" s="1"/>
      <c r="J93" s="16" t="e">
        <v>#N/A</v>
      </c>
      <c r="K93" s="7">
        <f>IF(AND($H93&gt;=Scale!$B$2,$H93&lt;=Scale!$C$2),Scale!$A$2,IF(AND($H93&gt;=Scale!$B$3,$H93&lt;=Scale!$C$3),Scale!$A$3,IF(AND($H93&gt;=Scale!$B$4,$H93&lt;=Scale!$C$4),Scale!$A$4,IF(AND($H93&gt;=Scale!$B$5,$H93&lt;=Scale!$C$5),Scale!$A$5,IF(AND($H93&gt;=Scale!$B$6,$H93&lt;=Scale!$C$6),Scale!$A$6)))))</f>
        <v>5</v>
      </c>
      <c r="L93" s="7" t="e">
        <f>IF(AND($J93&gt;=Scale!$F$2,$J93&lt;=Scale!$G$2),Scale!$E$2,IF(AND($J93&gt;=Scale!$F$3,$J93&lt;=Scale!$G$3),Scale!$E$3,IF(AND($J93&gt;=Scale!$F$4,$J93&lt;=Scale!$G$4),Scale!$E$4,IF(AND($J93&gt;=Scale!$F$5,$J93&lt;=Scale!$G$5),Scale!$E$5,IF(AND($J93&gt;=Scale!$F$6,$J93&lt;=Scale!$G$6),Scale!$E$6)))))</f>
        <v>#N/A</v>
      </c>
      <c r="M93" s="7">
        <f t="shared" si="3"/>
        <v>14</v>
      </c>
      <c r="N9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3" s="5" t="str">
        <f>IF(Table1[[#This Row],[Priority Rating]]="#N/A","#N/A",IF(Table1[[#This Row],[Priority Rating]]&gt;=Scale!$M$2,Scale!$L$2,IF(Table1[[#This Row],[Priority Rating]]&gt;=Scale!$M$3,Scale!$L$3,IF(Table1[[#This Row],[Priority Rating]]&gt;=Scale!$M$4,Scale!$L$4,"error1"))))</f>
        <v>#N/A</v>
      </c>
    </row>
    <row r="94" spans="1:15" x14ac:dyDescent="0.3">
      <c r="A94" s="3">
        <f t="shared" ca="1" si="2"/>
        <v>93</v>
      </c>
      <c r="B94" t="s">
        <v>11</v>
      </c>
      <c r="C94" t="s">
        <v>25</v>
      </c>
      <c r="D94">
        <v>2212</v>
      </c>
      <c r="E94" t="s">
        <v>106</v>
      </c>
      <c r="F94" t="str">
        <f>VLOOKUP($C94,'Bus Profiles'!$A:$C,MATCH(F$1,'Bus Profiles'!$1:$1,0),FALSE)</f>
        <v>40 ft</v>
      </c>
      <c r="G94" t="str">
        <f>VLOOKUP($C94,'Bus Profiles'!$A:$C,MATCH(G$1,'Bus Profiles'!$1:$1,0),FALSE)</f>
        <v>Diesel</v>
      </c>
      <c r="H94">
        <v>4</v>
      </c>
      <c r="I94" s="1"/>
      <c r="J94" s="16" t="e">
        <v>#N/A</v>
      </c>
      <c r="K94" s="7">
        <f>IF(AND($H94&gt;=Scale!$B$2,$H94&lt;=Scale!$C$2),Scale!$A$2,IF(AND($H94&gt;=Scale!$B$3,$H94&lt;=Scale!$C$3),Scale!$A$3,IF(AND($H94&gt;=Scale!$B$4,$H94&lt;=Scale!$C$4),Scale!$A$4,IF(AND($H94&gt;=Scale!$B$5,$H94&lt;=Scale!$C$5),Scale!$A$5,IF(AND($H94&gt;=Scale!$B$6,$H94&lt;=Scale!$C$6),Scale!$A$6)))))</f>
        <v>3</v>
      </c>
      <c r="L94" s="7" t="e">
        <f>IF(AND($J94&gt;=Scale!$F$2,$J94&lt;=Scale!$G$2),Scale!$E$2,IF(AND($J94&gt;=Scale!$F$3,$J94&lt;=Scale!$G$3),Scale!$E$3,IF(AND($J94&gt;=Scale!$F$4,$J94&lt;=Scale!$G$4),Scale!$E$4,IF(AND($J94&gt;=Scale!$F$5,$J94&lt;=Scale!$G$5),Scale!$E$5,IF(AND($J94&gt;=Scale!$F$6,$J94&lt;=Scale!$G$6),Scale!$E$6)))))</f>
        <v>#N/A</v>
      </c>
      <c r="M94" s="7">
        <f t="shared" si="3"/>
        <v>14</v>
      </c>
      <c r="N9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4" s="5" t="str">
        <f>IF(Table1[[#This Row],[Priority Rating]]="#N/A","#N/A",IF(Table1[[#This Row],[Priority Rating]]&gt;=Scale!$M$2,Scale!$L$2,IF(Table1[[#This Row],[Priority Rating]]&gt;=Scale!$M$3,Scale!$L$3,IF(Table1[[#This Row],[Priority Rating]]&gt;=Scale!$M$4,Scale!$L$4,"error1"))))</f>
        <v>#N/A</v>
      </c>
    </row>
    <row r="95" spans="1:15" x14ac:dyDescent="0.3">
      <c r="A95" s="3">
        <f t="shared" ca="1" si="2"/>
        <v>94</v>
      </c>
      <c r="B95" t="s">
        <v>11</v>
      </c>
      <c r="C95" t="s">
        <v>25</v>
      </c>
      <c r="D95">
        <v>2213</v>
      </c>
      <c r="E95" t="s">
        <v>106</v>
      </c>
      <c r="F95" t="str">
        <f>VLOOKUP($C95,'Bus Profiles'!$A:$C,MATCH(F$1,'Bus Profiles'!$1:$1,0),FALSE)</f>
        <v>40 ft</v>
      </c>
      <c r="G95" t="str">
        <f>VLOOKUP($C95,'Bus Profiles'!$A:$C,MATCH(G$1,'Bus Profiles'!$1:$1,0),FALSE)</f>
        <v>Diesel</v>
      </c>
      <c r="H95">
        <v>9</v>
      </c>
      <c r="I95" s="1"/>
      <c r="J95" s="16" t="e">
        <v>#N/A</v>
      </c>
      <c r="K95" s="7">
        <f>IF(AND($H95&gt;=Scale!$B$2,$H95&lt;=Scale!$C$2),Scale!$A$2,IF(AND($H95&gt;=Scale!$B$3,$H95&lt;=Scale!$C$3),Scale!$A$3,IF(AND($H95&gt;=Scale!$B$4,$H95&lt;=Scale!$C$4),Scale!$A$4,IF(AND($H95&gt;=Scale!$B$5,$H95&lt;=Scale!$C$5),Scale!$A$5,IF(AND($H95&gt;=Scale!$B$6,$H95&lt;=Scale!$C$6),Scale!$A$6)))))</f>
        <v>5</v>
      </c>
      <c r="L95" s="7" t="e">
        <f>IF(AND($J95&gt;=Scale!$F$2,$J95&lt;=Scale!$G$2),Scale!$E$2,IF(AND($J95&gt;=Scale!$F$3,$J95&lt;=Scale!$G$3),Scale!$E$3,IF(AND($J95&gt;=Scale!$F$4,$J95&lt;=Scale!$G$4),Scale!$E$4,IF(AND($J95&gt;=Scale!$F$5,$J95&lt;=Scale!$G$5),Scale!$E$5,IF(AND($J95&gt;=Scale!$F$6,$J95&lt;=Scale!$G$6),Scale!$E$6)))))</f>
        <v>#N/A</v>
      </c>
      <c r="M95" s="7">
        <f t="shared" si="3"/>
        <v>14</v>
      </c>
      <c r="N9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5" s="5" t="str">
        <f>IF(Table1[[#This Row],[Priority Rating]]="#N/A","#N/A",IF(Table1[[#This Row],[Priority Rating]]&gt;=Scale!$M$2,Scale!$L$2,IF(Table1[[#This Row],[Priority Rating]]&gt;=Scale!$M$3,Scale!$L$3,IF(Table1[[#This Row],[Priority Rating]]&gt;=Scale!$M$4,Scale!$L$4,"error1"))))</f>
        <v>#N/A</v>
      </c>
    </row>
    <row r="96" spans="1:15" x14ac:dyDescent="0.3">
      <c r="A96" s="3">
        <f t="shared" ca="1" si="2"/>
        <v>95</v>
      </c>
      <c r="B96" t="s">
        <v>11</v>
      </c>
      <c r="C96" t="s">
        <v>25</v>
      </c>
      <c r="D96">
        <v>2214</v>
      </c>
      <c r="E96" t="s">
        <v>106</v>
      </c>
      <c r="F96" t="str">
        <f>VLOOKUP($C96,'Bus Profiles'!$A:$C,MATCH(F$1,'Bus Profiles'!$1:$1,0),FALSE)</f>
        <v>40 ft</v>
      </c>
      <c r="G96" t="str">
        <f>VLOOKUP($C96,'Bus Profiles'!$A:$C,MATCH(G$1,'Bus Profiles'!$1:$1,0),FALSE)</f>
        <v>Diesel</v>
      </c>
      <c r="H96">
        <v>12</v>
      </c>
      <c r="I96" s="1"/>
      <c r="J96" s="16" t="e">
        <v>#N/A</v>
      </c>
      <c r="K96" s="7">
        <f>IF(AND($H96&gt;=Scale!$B$2,$H96&lt;=Scale!$C$2),Scale!$A$2,IF(AND($H96&gt;=Scale!$B$3,$H96&lt;=Scale!$C$3),Scale!$A$3,IF(AND($H96&gt;=Scale!$B$4,$H96&lt;=Scale!$C$4),Scale!$A$4,IF(AND($H96&gt;=Scale!$B$5,$H96&lt;=Scale!$C$5),Scale!$A$5,IF(AND($H96&gt;=Scale!$B$6,$H96&lt;=Scale!$C$6),Scale!$A$6)))))</f>
        <v>5</v>
      </c>
      <c r="L96" s="7" t="e">
        <f>IF(AND($J96&gt;=Scale!$F$2,$J96&lt;=Scale!$G$2),Scale!$E$2,IF(AND($J96&gt;=Scale!$F$3,$J96&lt;=Scale!$G$3),Scale!$E$3,IF(AND($J96&gt;=Scale!$F$4,$J96&lt;=Scale!$G$4),Scale!$E$4,IF(AND($J96&gt;=Scale!$F$5,$J96&lt;=Scale!$G$5),Scale!$E$5,IF(AND($J96&gt;=Scale!$F$6,$J96&lt;=Scale!$G$6),Scale!$E$6)))))</f>
        <v>#N/A</v>
      </c>
      <c r="M96" s="7">
        <f t="shared" si="3"/>
        <v>14</v>
      </c>
      <c r="N9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6" s="5" t="str">
        <f>IF(Table1[[#This Row],[Priority Rating]]="#N/A","#N/A",IF(Table1[[#This Row],[Priority Rating]]&gt;=Scale!$M$2,Scale!$L$2,IF(Table1[[#This Row],[Priority Rating]]&gt;=Scale!$M$3,Scale!$L$3,IF(Table1[[#This Row],[Priority Rating]]&gt;=Scale!$M$4,Scale!$L$4,"error1"))))</f>
        <v>#N/A</v>
      </c>
    </row>
    <row r="97" spans="1:15" x14ac:dyDescent="0.3">
      <c r="A97" s="3">
        <f t="shared" ca="1" si="2"/>
        <v>96</v>
      </c>
      <c r="B97" t="s">
        <v>11</v>
      </c>
      <c r="C97" t="s">
        <v>25</v>
      </c>
      <c r="D97">
        <v>2215</v>
      </c>
      <c r="E97" t="s">
        <v>106</v>
      </c>
      <c r="F97" t="str">
        <f>VLOOKUP($C97,'Bus Profiles'!$A:$C,MATCH(F$1,'Bus Profiles'!$1:$1,0),FALSE)</f>
        <v>40 ft</v>
      </c>
      <c r="G97" t="str">
        <f>VLOOKUP($C97,'Bus Profiles'!$A:$C,MATCH(G$1,'Bus Profiles'!$1:$1,0),FALSE)</f>
        <v>Diesel</v>
      </c>
      <c r="H97">
        <v>19</v>
      </c>
      <c r="I97" s="1"/>
      <c r="J97" s="16" t="e">
        <v>#N/A</v>
      </c>
      <c r="K97" s="7">
        <f>IF(AND($H97&gt;=Scale!$B$2,$H97&lt;=Scale!$C$2),Scale!$A$2,IF(AND($H97&gt;=Scale!$B$3,$H97&lt;=Scale!$C$3),Scale!$A$3,IF(AND($H97&gt;=Scale!$B$4,$H97&lt;=Scale!$C$4),Scale!$A$4,IF(AND($H97&gt;=Scale!$B$5,$H97&lt;=Scale!$C$5),Scale!$A$5,IF(AND($H97&gt;=Scale!$B$6,$H97&lt;=Scale!$C$6),Scale!$A$6)))))</f>
        <v>5</v>
      </c>
      <c r="L97" s="7" t="e">
        <f>IF(AND($J97&gt;=Scale!$F$2,$J97&lt;=Scale!$G$2),Scale!$E$2,IF(AND($J97&gt;=Scale!$F$3,$J97&lt;=Scale!$G$3),Scale!$E$3,IF(AND($J97&gt;=Scale!$F$4,$J97&lt;=Scale!$G$4),Scale!$E$4,IF(AND($J97&gt;=Scale!$F$5,$J97&lt;=Scale!$G$5),Scale!$E$5,IF(AND($J97&gt;=Scale!$F$6,$J97&lt;=Scale!$G$6),Scale!$E$6)))))</f>
        <v>#N/A</v>
      </c>
      <c r="M97" s="7">
        <f t="shared" si="3"/>
        <v>14</v>
      </c>
      <c r="N9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7" s="5" t="str">
        <f>IF(Table1[[#This Row],[Priority Rating]]="#N/A","#N/A",IF(Table1[[#This Row],[Priority Rating]]&gt;=Scale!$M$2,Scale!$L$2,IF(Table1[[#This Row],[Priority Rating]]&gt;=Scale!$M$3,Scale!$L$3,IF(Table1[[#This Row],[Priority Rating]]&gt;=Scale!$M$4,Scale!$L$4,"error1"))))</f>
        <v>#N/A</v>
      </c>
    </row>
    <row r="98" spans="1:15" x14ac:dyDescent="0.3">
      <c r="A98" s="3">
        <f t="shared" ca="1" si="2"/>
        <v>97</v>
      </c>
      <c r="B98" t="s">
        <v>11</v>
      </c>
      <c r="C98" t="s">
        <v>25</v>
      </c>
      <c r="D98">
        <v>2216</v>
      </c>
      <c r="E98" t="s">
        <v>106</v>
      </c>
      <c r="F98" t="str">
        <f>VLOOKUP($C98,'Bus Profiles'!$A:$C,MATCH(F$1,'Bus Profiles'!$1:$1,0),FALSE)</f>
        <v>40 ft</v>
      </c>
      <c r="G98" t="str">
        <f>VLOOKUP($C98,'Bus Profiles'!$A:$C,MATCH(G$1,'Bus Profiles'!$1:$1,0),FALSE)</f>
        <v>Diesel</v>
      </c>
      <c r="H98">
        <v>10</v>
      </c>
      <c r="I98" s="1"/>
      <c r="J98" s="16" t="e">
        <v>#N/A</v>
      </c>
      <c r="K98" s="7">
        <f>IF(AND($H98&gt;=Scale!$B$2,$H98&lt;=Scale!$C$2),Scale!$A$2,IF(AND($H98&gt;=Scale!$B$3,$H98&lt;=Scale!$C$3),Scale!$A$3,IF(AND($H98&gt;=Scale!$B$4,$H98&lt;=Scale!$C$4),Scale!$A$4,IF(AND($H98&gt;=Scale!$B$5,$H98&lt;=Scale!$C$5),Scale!$A$5,IF(AND($H98&gt;=Scale!$B$6,$H98&lt;=Scale!$C$6),Scale!$A$6)))))</f>
        <v>5</v>
      </c>
      <c r="L98" s="7" t="e">
        <f>IF(AND($J98&gt;=Scale!$F$2,$J98&lt;=Scale!$G$2),Scale!$E$2,IF(AND($J98&gt;=Scale!$F$3,$J98&lt;=Scale!$G$3),Scale!$E$3,IF(AND($J98&gt;=Scale!$F$4,$J98&lt;=Scale!$G$4),Scale!$E$4,IF(AND($J98&gt;=Scale!$F$5,$J98&lt;=Scale!$G$5),Scale!$E$5,IF(AND($J98&gt;=Scale!$F$6,$J98&lt;=Scale!$G$6),Scale!$E$6)))))</f>
        <v>#N/A</v>
      </c>
      <c r="M98" s="7">
        <f t="shared" si="3"/>
        <v>14</v>
      </c>
      <c r="N9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8" s="5" t="str">
        <f>IF(Table1[[#This Row],[Priority Rating]]="#N/A","#N/A",IF(Table1[[#This Row],[Priority Rating]]&gt;=Scale!$M$2,Scale!$L$2,IF(Table1[[#This Row],[Priority Rating]]&gt;=Scale!$M$3,Scale!$L$3,IF(Table1[[#This Row],[Priority Rating]]&gt;=Scale!$M$4,Scale!$L$4,"error1"))))</f>
        <v>#N/A</v>
      </c>
    </row>
    <row r="99" spans="1:15" x14ac:dyDescent="0.3">
      <c r="A99" s="3">
        <f t="shared" ca="1" si="2"/>
        <v>98</v>
      </c>
      <c r="B99" t="s">
        <v>11</v>
      </c>
      <c r="C99" t="s">
        <v>25</v>
      </c>
      <c r="D99">
        <v>2217</v>
      </c>
      <c r="E99" t="s">
        <v>106</v>
      </c>
      <c r="F99" t="str">
        <f>VLOOKUP($C99,'Bus Profiles'!$A:$C,MATCH(F$1,'Bus Profiles'!$1:$1,0),FALSE)</f>
        <v>40 ft</v>
      </c>
      <c r="G99" t="str">
        <f>VLOOKUP($C99,'Bus Profiles'!$A:$C,MATCH(G$1,'Bus Profiles'!$1:$1,0),FALSE)</f>
        <v>Diesel</v>
      </c>
      <c r="H99">
        <v>7</v>
      </c>
      <c r="I99" s="1"/>
      <c r="J99" s="16" t="e">
        <v>#N/A</v>
      </c>
      <c r="K99" s="7">
        <f>IF(AND($H99&gt;=Scale!$B$2,$H99&lt;=Scale!$C$2),Scale!$A$2,IF(AND($H99&gt;=Scale!$B$3,$H99&lt;=Scale!$C$3),Scale!$A$3,IF(AND($H99&gt;=Scale!$B$4,$H99&lt;=Scale!$C$4),Scale!$A$4,IF(AND($H99&gt;=Scale!$B$5,$H99&lt;=Scale!$C$5),Scale!$A$5,IF(AND($H99&gt;=Scale!$B$6,$H99&lt;=Scale!$C$6),Scale!$A$6)))))</f>
        <v>4</v>
      </c>
      <c r="L99" s="7" t="e">
        <f>IF(AND($J99&gt;=Scale!$F$2,$J99&lt;=Scale!$G$2),Scale!$E$2,IF(AND($J99&gt;=Scale!$F$3,$J99&lt;=Scale!$G$3),Scale!$E$3,IF(AND($J99&gt;=Scale!$F$4,$J99&lt;=Scale!$G$4),Scale!$E$4,IF(AND($J99&gt;=Scale!$F$5,$J99&lt;=Scale!$G$5),Scale!$E$5,IF(AND($J99&gt;=Scale!$F$6,$J99&lt;=Scale!$G$6),Scale!$E$6)))))</f>
        <v>#N/A</v>
      </c>
      <c r="M99" s="7">
        <f t="shared" si="3"/>
        <v>14</v>
      </c>
      <c r="N9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99" s="5" t="str">
        <f>IF(Table1[[#This Row],[Priority Rating]]="#N/A","#N/A",IF(Table1[[#This Row],[Priority Rating]]&gt;=Scale!$M$2,Scale!$L$2,IF(Table1[[#This Row],[Priority Rating]]&gt;=Scale!$M$3,Scale!$L$3,IF(Table1[[#This Row],[Priority Rating]]&gt;=Scale!$M$4,Scale!$L$4,"error1"))))</f>
        <v>#N/A</v>
      </c>
    </row>
    <row r="100" spans="1:15" x14ac:dyDescent="0.3">
      <c r="A100" s="3">
        <f t="shared" ca="1" si="2"/>
        <v>99</v>
      </c>
      <c r="B100" t="s">
        <v>11</v>
      </c>
      <c r="C100" t="s">
        <v>25</v>
      </c>
      <c r="D100">
        <v>2218</v>
      </c>
      <c r="E100" t="s">
        <v>106</v>
      </c>
      <c r="F100" t="str">
        <f>VLOOKUP($C100,'Bus Profiles'!$A:$C,MATCH(F$1,'Bus Profiles'!$1:$1,0),FALSE)</f>
        <v>40 ft</v>
      </c>
      <c r="G100" t="str">
        <f>VLOOKUP($C100,'Bus Profiles'!$A:$C,MATCH(G$1,'Bus Profiles'!$1:$1,0),FALSE)</f>
        <v>Diesel</v>
      </c>
      <c r="H100">
        <v>5</v>
      </c>
      <c r="I100" s="1"/>
      <c r="J100" s="16" t="e">
        <v>#N/A</v>
      </c>
      <c r="K100" s="7">
        <f>IF(AND($H100&gt;=Scale!$B$2,$H100&lt;=Scale!$C$2),Scale!$A$2,IF(AND($H100&gt;=Scale!$B$3,$H100&lt;=Scale!$C$3),Scale!$A$3,IF(AND($H100&gt;=Scale!$B$4,$H100&lt;=Scale!$C$4),Scale!$A$4,IF(AND($H100&gt;=Scale!$B$5,$H100&lt;=Scale!$C$5),Scale!$A$5,IF(AND($H100&gt;=Scale!$B$6,$H100&lt;=Scale!$C$6),Scale!$A$6)))))</f>
        <v>3</v>
      </c>
      <c r="L100" s="7" t="e">
        <f>IF(AND($J100&gt;=Scale!$F$2,$J100&lt;=Scale!$G$2),Scale!$E$2,IF(AND($J100&gt;=Scale!$F$3,$J100&lt;=Scale!$G$3),Scale!$E$3,IF(AND($J100&gt;=Scale!$F$4,$J100&lt;=Scale!$G$4),Scale!$E$4,IF(AND($J100&gt;=Scale!$F$5,$J100&lt;=Scale!$G$5),Scale!$E$5,IF(AND($J100&gt;=Scale!$F$6,$J100&lt;=Scale!$G$6),Scale!$E$6)))))</f>
        <v>#N/A</v>
      </c>
      <c r="M100" s="7">
        <f t="shared" si="3"/>
        <v>14</v>
      </c>
      <c r="N10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0" s="5" t="str">
        <f>IF(Table1[[#This Row],[Priority Rating]]="#N/A","#N/A",IF(Table1[[#This Row],[Priority Rating]]&gt;=Scale!$M$2,Scale!$L$2,IF(Table1[[#This Row],[Priority Rating]]&gt;=Scale!$M$3,Scale!$L$3,IF(Table1[[#This Row],[Priority Rating]]&gt;=Scale!$M$4,Scale!$L$4,"error1"))))</f>
        <v>#N/A</v>
      </c>
    </row>
    <row r="101" spans="1:15" x14ac:dyDescent="0.3">
      <c r="A101" s="3">
        <f t="shared" ca="1" si="2"/>
        <v>100</v>
      </c>
      <c r="B101" t="s">
        <v>11</v>
      </c>
      <c r="C101" t="s">
        <v>25</v>
      </c>
      <c r="D101">
        <v>2219</v>
      </c>
      <c r="E101" t="s">
        <v>106</v>
      </c>
      <c r="F101" t="str">
        <f>VLOOKUP($C101,'Bus Profiles'!$A:$C,MATCH(F$1,'Bus Profiles'!$1:$1,0),FALSE)</f>
        <v>40 ft</v>
      </c>
      <c r="G101" t="str">
        <f>VLOOKUP($C101,'Bus Profiles'!$A:$C,MATCH(G$1,'Bus Profiles'!$1:$1,0),FALSE)</f>
        <v>Diesel</v>
      </c>
      <c r="H101">
        <v>6</v>
      </c>
      <c r="I101" s="1"/>
      <c r="J101" s="16" t="e">
        <v>#N/A</v>
      </c>
      <c r="K101" s="7">
        <f>IF(AND($H101&gt;=Scale!$B$2,$H101&lt;=Scale!$C$2),Scale!$A$2,IF(AND($H101&gt;=Scale!$B$3,$H101&lt;=Scale!$C$3),Scale!$A$3,IF(AND($H101&gt;=Scale!$B$4,$H101&lt;=Scale!$C$4),Scale!$A$4,IF(AND($H101&gt;=Scale!$B$5,$H101&lt;=Scale!$C$5),Scale!$A$5,IF(AND($H101&gt;=Scale!$B$6,$H101&lt;=Scale!$C$6),Scale!$A$6)))))</f>
        <v>4</v>
      </c>
      <c r="L101" s="7" t="e">
        <f>IF(AND($J101&gt;=Scale!$F$2,$J101&lt;=Scale!$G$2),Scale!$E$2,IF(AND($J101&gt;=Scale!$F$3,$J101&lt;=Scale!$G$3),Scale!$E$3,IF(AND($J101&gt;=Scale!$F$4,$J101&lt;=Scale!$G$4),Scale!$E$4,IF(AND($J101&gt;=Scale!$F$5,$J101&lt;=Scale!$G$5),Scale!$E$5,IF(AND($J101&gt;=Scale!$F$6,$J101&lt;=Scale!$G$6),Scale!$E$6)))))</f>
        <v>#N/A</v>
      </c>
      <c r="M101" s="7">
        <f t="shared" si="3"/>
        <v>14</v>
      </c>
      <c r="N10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1" s="5" t="str">
        <f>IF(Table1[[#This Row],[Priority Rating]]="#N/A","#N/A",IF(Table1[[#This Row],[Priority Rating]]&gt;=Scale!$M$2,Scale!$L$2,IF(Table1[[#This Row],[Priority Rating]]&gt;=Scale!$M$3,Scale!$L$3,IF(Table1[[#This Row],[Priority Rating]]&gt;=Scale!$M$4,Scale!$L$4,"error1"))))</f>
        <v>#N/A</v>
      </c>
    </row>
    <row r="102" spans="1:15" x14ac:dyDescent="0.3">
      <c r="A102" s="3">
        <f t="shared" ca="1" si="2"/>
        <v>101</v>
      </c>
      <c r="B102" t="s">
        <v>11</v>
      </c>
      <c r="C102" t="s">
        <v>25</v>
      </c>
      <c r="D102">
        <v>2220</v>
      </c>
      <c r="E102" t="s">
        <v>106</v>
      </c>
      <c r="F102" t="str">
        <f>VLOOKUP($C102,'Bus Profiles'!$A:$C,MATCH(F$1,'Bus Profiles'!$1:$1,0),FALSE)</f>
        <v>40 ft</v>
      </c>
      <c r="G102" t="str">
        <f>VLOOKUP($C102,'Bus Profiles'!$A:$C,MATCH(G$1,'Bus Profiles'!$1:$1,0),FALSE)</f>
        <v>Diesel</v>
      </c>
      <c r="H102">
        <v>4</v>
      </c>
      <c r="I102" s="1"/>
      <c r="J102" s="16" t="e">
        <v>#N/A</v>
      </c>
      <c r="K102" s="7">
        <f>IF(AND($H102&gt;=Scale!$B$2,$H102&lt;=Scale!$C$2),Scale!$A$2,IF(AND($H102&gt;=Scale!$B$3,$H102&lt;=Scale!$C$3),Scale!$A$3,IF(AND($H102&gt;=Scale!$B$4,$H102&lt;=Scale!$C$4),Scale!$A$4,IF(AND($H102&gt;=Scale!$B$5,$H102&lt;=Scale!$C$5),Scale!$A$5,IF(AND($H102&gt;=Scale!$B$6,$H102&lt;=Scale!$C$6),Scale!$A$6)))))</f>
        <v>3</v>
      </c>
      <c r="L102" s="7" t="e">
        <f>IF(AND($J102&gt;=Scale!$F$2,$J102&lt;=Scale!$G$2),Scale!$E$2,IF(AND($J102&gt;=Scale!$F$3,$J102&lt;=Scale!$G$3),Scale!$E$3,IF(AND($J102&gt;=Scale!$F$4,$J102&lt;=Scale!$G$4),Scale!$E$4,IF(AND($J102&gt;=Scale!$F$5,$J102&lt;=Scale!$G$5),Scale!$E$5,IF(AND($J102&gt;=Scale!$F$6,$J102&lt;=Scale!$G$6),Scale!$E$6)))))</f>
        <v>#N/A</v>
      </c>
      <c r="M102" s="7">
        <f t="shared" si="3"/>
        <v>14</v>
      </c>
      <c r="N10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2" s="5" t="str">
        <f>IF(Table1[[#This Row],[Priority Rating]]="#N/A","#N/A",IF(Table1[[#This Row],[Priority Rating]]&gt;=Scale!$M$2,Scale!$L$2,IF(Table1[[#This Row],[Priority Rating]]&gt;=Scale!$M$3,Scale!$L$3,IF(Table1[[#This Row],[Priority Rating]]&gt;=Scale!$M$4,Scale!$L$4,"error1"))))</f>
        <v>#N/A</v>
      </c>
    </row>
    <row r="103" spans="1:15" x14ac:dyDescent="0.3">
      <c r="A103" s="3">
        <f t="shared" ca="1" si="2"/>
        <v>102</v>
      </c>
      <c r="B103" t="s">
        <v>11</v>
      </c>
      <c r="C103" t="s">
        <v>25</v>
      </c>
      <c r="D103">
        <v>2221</v>
      </c>
      <c r="E103" t="s">
        <v>106</v>
      </c>
      <c r="F103" t="str">
        <f>VLOOKUP($C103,'Bus Profiles'!$A:$C,MATCH(F$1,'Bus Profiles'!$1:$1,0),FALSE)</f>
        <v>40 ft</v>
      </c>
      <c r="G103" t="str">
        <f>VLOOKUP($C103,'Bus Profiles'!$A:$C,MATCH(G$1,'Bus Profiles'!$1:$1,0),FALSE)</f>
        <v>Diesel</v>
      </c>
      <c r="H103">
        <v>3</v>
      </c>
      <c r="I103" s="1"/>
      <c r="J103" s="16" t="e">
        <v>#N/A</v>
      </c>
      <c r="K103" s="7">
        <f>IF(AND($H103&gt;=Scale!$B$2,$H103&lt;=Scale!$C$2),Scale!$A$2,IF(AND($H103&gt;=Scale!$B$3,$H103&lt;=Scale!$C$3),Scale!$A$3,IF(AND($H103&gt;=Scale!$B$4,$H103&lt;=Scale!$C$4),Scale!$A$4,IF(AND($H103&gt;=Scale!$B$5,$H103&lt;=Scale!$C$5),Scale!$A$5,IF(AND($H103&gt;=Scale!$B$6,$H103&lt;=Scale!$C$6),Scale!$A$6)))))</f>
        <v>2</v>
      </c>
      <c r="L103" s="7" t="e">
        <f>IF(AND($J103&gt;=Scale!$F$2,$J103&lt;=Scale!$G$2),Scale!$E$2,IF(AND($J103&gt;=Scale!$F$3,$J103&lt;=Scale!$G$3),Scale!$E$3,IF(AND($J103&gt;=Scale!$F$4,$J103&lt;=Scale!$G$4),Scale!$E$4,IF(AND($J103&gt;=Scale!$F$5,$J103&lt;=Scale!$G$5),Scale!$E$5,IF(AND($J103&gt;=Scale!$F$6,$J103&lt;=Scale!$G$6),Scale!$E$6)))))</f>
        <v>#N/A</v>
      </c>
      <c r="M103" s="7">
        <f t="shared" si="3"/>
        <v>14</v>
      </c>
      <c r="N10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3" s="5" t="str">
        <f>IF(Table1[[#This Row],[Priority Rating]]="#N/A","#N/A",IF(Table1[[#This Row],[Priority Rating]]&gt;=Scale!$M$2,Scale!$L$2,IF(Table1[[#This Row],[Priority Rating]]&gt;=Scale!$M$3,Scale!$L$3,IF(Table1[[#This Row],[Priority Rating]]&gt;=Scale!$M$4,Scale!$L$4,"error1"))))</f>
        <v>#N/A</v>
      </c>
    </row>
    <row r="104" spans="1:15" x14ac:dyDescent="0.3">
      <c r="A104" s="3">
        <f t="shared" ca="1" si="2"/>
        <v>103</v>
      </c>
      <c r="B104" t="s">
        <v>11</v>
      </c>
      <c r="C104" t="s">
        <v>25</v>
      </c>
      <c r="D104">
        <v>2222</v>
      </c>
      <c r="E104" t="s">
        <v>106</v>
      </c>
      <c r="F104" t="str">
        <f>VLOOKUP($C104,'Bus Profiles'!$A:$C,MATCH(F$1,'Bus Profiles'!$1:$1,0),FALSE)</f>
        <v>40 ft</v>
      </c>
      <c r="G104" t="str">
        <f>VLOOKUP($C104,'Bus Profiles'!$A:$C,MATCH(G$1,'Bus Profiles'!$1:$1,0),FALSE)</f>
        <v>Diesel</v>
      </c>
      <c r="H104">
        <v>7</v>
      </c>
      <c r="I104" s="1"/>
      <c r="J104" s="16" t="e">
        <v>#N/A</v>
      </c>
      <c r="K104" s="7">
        <f>IF(AND($H104&gt;=Scale!$B$2,$H104&lt;=Scale!$C$2),Scale!$A$2,IF(AND($H104&gt;=Scale!$B$3,$H104&lt;=Scale!$C$3),Scale!$A$3,IF(AND($H104&gt;=Scale!$B$4,$H104&lt;=Scale!$C$4),Scale!$A$4,IF(AND($H104&gt;=Scale!$B$5,$H104&lt;=Scale!$C$5),Scale!$A$5,IF(AND($H104&gt;=Scale!$B$6,$H104&lt;=Scale!$C$6),Scale!$A$6)))))</f>
        <v>4</v>
      </c>
      <c r="L104" s="7" t="e">
        <f>IF(AND($J104&gt;=Scale!$F$2,$J104&lt;=Scale!$G$2),Scale!$E$2,IF(AND($J104&gt;=Scale!$F$3,$J104&lt;=Scale!$G$3),Scale!$E$3,IF(AND($J104&gt;=Scale!$F$4,$J104&lt;=Scale!$G$4),Scale!$E$4,IF(AND($J104&gt;=Scale!$F$5,$J104&lt;=Scale!$G$5),Scale!$E$5,IF(AND($J104&gt;=Scale!$F$6,$J104&lt;=Scale!$G$6),Scale!$E$6)))))</f>
        <v>#N/A</v>
      </c>
      <c r="M104" s="7">
        <f t="shared" si="3"/>
        <v>14</v>
      </c>
      <c r="N10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4" s="5" t="str">
        <f>IF(Table1[[#This Row],[Priority Rating]]="#N/A","#N/A",IF(Table1[[#This Row],[Priority Rating]]&gt;=Scale!$M$2,Scale!$L$2,IF(Table1[[#This Row],[Priority Rating]]&gt;=Scale!$M$3,Scale!$L$3,IF(Table1[[#This Row],[Priority Rating]]&gt;=Scale!$M$4,Scale!$L$4,"error1"))))</f>
        <v>#N/A</v>
      </c>
    </row>
    <row r="105" spans="1:15" x14ac:dyDescent="0.3">
      <c r="A105" s="3">
        <f t="shared" ca="1" si="2"/>
        <v>104</v>
      </c>
      <c r="B105" t="s">
        <v>11</v>
      </c>
      <c r="C105" t="s">
        <v>25</v>
      </c>
      <c r="D105">
        <v>2223</v>
      </c>
      <c r="E105" t="s">
        <v>106</v>
      </c>
      <c r="F105" t="str">
        <f>VLOOKUP($C105,'Bus Profiles'!$A:$C,MATCH(F$1,'Bus Profiles'!$1:$1,0),FALSE)</f>
        <v>40 ft</v>
      </c>
      <c r="G105" t="str">
        <f>VLOOKUP($C105,'Bus Profiles'!$A:$C,MATCH(G$1,'Bus Profiles'!$1:$1,0),FALSE)</f>
        <v>Diesel</v>
      </c>
      <c r="H105">
        <v>6</v>
      </c>
      <c r="I105" s="1"/>
      <c r="J105" s="16" t="e">
        <v>#N/A</v>
      </c>
      <c r="K105" s="7">
        <f>IF(AND($H105&gt;=Scale!$B$2,$H105&lt;=Scale!$C$2),Scale!$A$2,IF(AND($H105&gt;=Scale!$B$3,$H105&lt;=Scale!$C$3),Scale!$A$3,IF(AND($H105&gt;=Scale!$B$4,$H105&lt;=Scale!$C$4),Scale!$A$4,IF(AND($H105&gt;=Scale!$B$5,$H105&lt;=Scale!$C$5),Scale!$A$5,IF(AND($H105&gt;=Scale!$B$6,$H105&lt;=Scale!$C$6),Scale!$A$6)))))</f>
        <v>4</v>
      </c>
      <c r="L105" s="7" t="e">
        <f>IF(AND($J105&gt;=Scale!$F$2,$J105&lt;=Scale!$G$2),Scale!$E$2,IF(AND($J105&gt;=Scale!$F$3,$J105&lt;=Scale!$G$3),Scale!$E$3,IF(AND($J105&gt;=Scale!$F$4,$J105&lt;=Scale!$G$4),Scale!$E$4,IF(AND($J105&gt;=Scale!$F$5,$J105&lt;=Scale!$G$5),Scale!$E$5,IF(AND($J105&gt;=Scale!$F$6,$J105&lt;=Scale!$G$6),Scale!$E$6)))))</f>
        <v>#N/A</v>
      </c>
      <c r="M105" s="7">
        <f t="shared" si="3"/>
        <v>14</v>
      </c>
      <c r="N10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5" s="5" t="str">
        <f>IF(Table1[[#This Row],[Priority Rating]]="#N/A","#N/A",IF(Table1[[#This Row],[Priority Rating]]&gt;=Scale!$M$2,Scale!$L$2,IF(Table1[[#This Row],[Priority Rating]]&gt;=Scale!$M$3,Scale!$L$3,IF(Table1[[#This Row],[Priority Rating]]&gt;=Scale!$M$4,Scale!$L$4,"error1"))))</f>
        <v>#N/A</v>
      </c>
    </row>
    <row r="106" spans="1:15" x14ac:dyDescent="0.3">
      <c r="A106" s="3">
        <f t="shared" ca="1" si="2"/>
        <v>105</v>
      </c>
      <c r="B106" t="s">
        <v>11</v>
      </c>
      <c r="C106" t="s">
        <v>25</v>
      </c>
      <c r="D106">
        <v>2224</v>
      </c>
      <c r="E106" t="s">
        <v>106</v>
      </c>
      <c r="F106" t="str">
        <f>VLOOKUP($C106,'Bus Profiles'!$A:$C,MATCH(F$1,'Bus Profiles'!$1:$1,0),FALSE)</f>
        <v>40 ft</v>
      </c>
      <c r="G106" t="str">
        <f>VLOOKUP($C106,'Bus Profiles'!$A:$C,MATCH(G$1,'Bus Profiles'!$1:$1,0),FALSE)</f>
        <v>Diesel</v>
      </c>
      <c r="H106">
        <v>5</v>
      </c>
      <c r="I106" s="1"/>
      <c r="J106" s="16" t="e">
        <v>#N/A</v>
      </c>
      <c r="K106" s="7">
        <f>IF(AND($H106&gt;=Scale!$B$2,$H106&lt;=Scale!$C$2),Scale!$A$2,IF(AND($H106&gt;=Scale!$B$3,$H106&lt;=Scale!$C$3),Scale!$A$3,IF(AND($H106&gt;=Scale!$B$4,$H106&lt;=Scale!$C$4),Scale!$A$4,IF(AND($H106&gt;=Scale!$B$5,$H106&lt;=Scale!$C$5),Scale!$A$5,IF(AND($H106&gt;=Scale!$B$6,$H106&lt;=Scale!$C$6),Scale!$A$6)))))</f>
        <v>3</v>
      </c>
      <c r="L106" s="7" t="e">
        <f>IF(AND($J106&gt;=Scale!$F$2,$J106&lt;=Scale!$G$2),Scale!$E$2,IF(AND($J106&gt;=Scale!$F$3,$J106&lt;=Scale!$G$3),Scale!$E$3,IF(AND($J106&gt;=Scale!$F$4,$J106&lt;=Scale!$G$4),Scale!$E$4,IF(AND($J106&gt;=Scale!$F$5,$J106&lt;=Scale!$G$5),Scale!$E$5,IF(AND($J106&gt;=Scale!$F$6,$J106&lt;=Scale!$G$6),Scale!$E$6)))))</f>
        <v>#N/A</v>
      </c>
      <c r="M106" s="7">
        <f t="shared" si="3"/>
        <v>14</v>
      </c>
      <c r="N10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6" s="5" t="str">
        <f>IF(Table1[[#This Row],[Priority Rating]]="#N/A","#N/A",IF(Table1[[#This Row],[Priority Rating]]&gt;=Scale!$M$2,Scale!$L$2,IF(Table1[[#This Row],[Priority Rating]]&gt;=Scale!$M$3,Scale!$L$3,IF(Table1[[#This Row],[Priority Rating]]&gt;=Scale!$M$4,Scale!$L$4,"error1"))))</f>
        <v>#N/A</v>
      </c>
    </row>
    <row r="107" spans="1:15" x14ac:dyDescent="0.3">
      <c r="A107" s="3">
        <f t="shared" ca="1" si="2"/>
        <v>106</v>
      </c>
      <c r="B107" t="s">
        <v>11</v>
      </c>
      <c r="C107" t="s">
        <v>25</v>
      </c>
      <c r="D107">
        <v>2225</v>
      </c>
      <c r="E107" t="s">
        <v>106</v>
      </c>
      <c r="F107" t="str">
        <f>VLOOKUP($C107,'Bus Profiles'!$A:$C,MATCH(F$1,'Bus Profiles'!$1:$1,0),FALSE)</f>
        <v>40 ft</v>
      </c>
      <c r="G107" t="str">
        <f>VLOOKUP($C107,'Bus Profiles'!$A:$C,MATCH(G$1,'Bus Profiles'!$1:$1,0),FALSE)</f>
        <v>Diesel</v>
      </c>
      <c r="H107">
        <v>13</v>
      </c>
      <c r="I107" s="1"/>
      <c r="J107" s="16" t="e">
        <v>#N/A</v>
      </c>
      <c r="K107" s="7">
        <f>IF(AND($H107&gt;=Scale!$B$2,$H107&lt;=Scale!$C$2),Scale!$A$2,IF(AND($H107&gt;=Scale!$B$3,$H107&lt;=Scale!$C$3),Scale!$A$3,IF(AND($H107&gt;=Scale!$B$4,$H107&lt;=Scale!$C$4),Scale!$A$4,IF(AND($H107&gt;=Scale!$B$5,$H107&lt;=Scale!$C$5),Scale!$A$5,IF(AND($H107&gt;=Scale!$B$6,$H107&lt;=Scale!$C$6),Scale!$A$6)))))</f>
        <v>5</v>
      </c>
      <c r="L107" s="7" t="e">
        <f>IF(AND($J107&gt;=Scale!$F$2,$J107&lt;=Scale!$G$2),Scale!$E$2,IF(AND($J107&gt;=Scale!$F$3,$J107&lt;=Scale!$G$3),Scale!$E$3,IF(AND($J107&gt;=Scale!$F$4,$J107&lt;=Scale!$G$4),Scale!$E$4,IF(AND($J107&gt;=Scale!$F$5,$J107&lt;=Scale!$G$5),Scale!$E$5,IF(AND($J107&gt;=Scale!$F$6,$J107&lt;=Scale!$G$6),Scale!$E$6)))))</f>
        <v>#N/A</v>
      </c>
      <c r="M107" s="7">
        <f t="shared" si="3"/>
        <v>14</v>
      </c>
      <c r="N10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7" s="5" t="str">
        <f>IF(Table1[[#This Row],[Priority Rating]]="#N/A","#N/A",IF(Table1[[#This Row],[Priority Rating]]&gt;=Scale!$M$2,Scale!$L$2,IF(Table1[[#This Row],[Priority Rating]]&gt;=Scale!$M$3,Scale!$L$3,IF(Table1[[#This Row],[Priority Rating]]&gt;=Scale!$M$4,Scale!$L$4,"error1"))))</f>
        <v>#N/A</v>
      </c>
    </row>
    <row r="108" spans="1:15" x14ac:dyDescent="0.3">
      <c r="A108" s="3">
        <f t="shared" ca="1" si="2"/>
        <v>107</v>
      </c>
      <c r="B108" t="s">
        <v>11</v>
      </c>
      <c r="C108" t="s">
        <v>25</v>
      </c>
      <c r="D108">
        <v>2226</v>
      </c>
      <c r="E108" t="s">
        <v>106</v>
      </c>
      <c r="F108" t="str">
        <f>VLOOKUP($C108,'Bus Profiles'!$A:$C,MATCH(F$1,'Bus Profiles'!$1:$1,0),FALSE)</f>
        <v>40 ft</v>
      </c>
      <c r="G108" t="str">
        <f>VLOOKUP($C108,'Bus Profiles'!$A:$C,MATCH(G$1,'Bus Profiles'!$1:$1,0),FALSE)</f>
        <v>Diesel</v>
      </c>
      <c r="H108">
        <v>2</v>
      </c>
      <c r="I108" s="1"/>
      <c r="J108" s="16" t="e">
        <v>#N/A</v>
      </c>
      <c r="K108" s="7">
        <f>IF(AND($H108&gt;=Scale!$B$2,$H108&lt;=Scale!$C$2),Scale!$A$2,IF(AND($H108&gt;=Scale!$B$3,$H108&lt;=Scale!$C$3),Scale!$A$3,IF(AND($H108&gt;=Scale!$B$4,$H108&lt;=Scale!$C$4),Scale!$A$4,IF(AND($H108&gt;=Scale!$B$5,$H108&lt;=Scale!$C$5),Scale!$A$5,IF(AND($H108&gt;=Scale!$B$6,$H108&lt;=Scale!$C$6),Scale!$A$6)))))</f>
        <v>2</v>
      </c>
      <c r="L108" s="7" t="e">
        <f>IF(AND($J108&gt;=Scale!$F$2,$J108&lt;=Scale!$G$2),Scale!$E$2,IF(AND($J108&gt;=Scale!$F$3,$J108&lt;=Scale!$G$3),Scale!$E$3,IF(AND($J108&gt;=Scale!$F$4,$J108&lt;=Scale!$G$4),Scale!$E$4,IF(AND($J108&gt;=Scale!$F$5,$J108&lt;=Scale!$G$5),Scale!$E$5,IF(AND($J108&gt;=Scale!$F$6,$J108&lt;=Scale!$G$6),Scale!$E$6)))))</f>
        <v>#N/A</v>
      </c>
      <c r="M108" s="7">
        <f t="shared" si="3"/>
        <v>14</v>
      </c>
      <c r="N10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8" s="5" t="str">
        <f>IF(Table1[[#This Row],[Priority Rating]]="#N/A","#N/A",IF(Table1[[#This Row],[Priority Rating]]&gt;=Scale!$M$2,Scale!$L$2,IF(Table1[[#This Row],[Priority Rating]]&gt;=Scale!$M$3,Scale!$L$3,IF(Table1[[#This Row],[Priority Rating]]&gt;=Scale!$M$4,Scale!$L$4,"error1"))))</f>
        <v>#N/A</v>
      </c>
    </row>
    <row r="109" spans="1:15" x14ac:dyDescent="0.3">
      <c r="A109" s="3">
        <f t="shared" ca="1" si="2"/>
        <v>108</v>
      </c>
      <c r="B109" t="s">
        <v>11</v>
      </c>
      <c r="C109" t="s">
        <v>25</v>
      </c>
      <c r="D109">
        <v>2227</v>
      </c>
      <c r="E109" t="s">
        <v>106</v>
      </c>
      <c r="F109" t="str">
        <f>VLOOKUP($C109,'Bus Profiles'!$A:$C,MATCH(F$1,'Bus Profiles'!$1:$1,0),FALSE)</f>
        <v>40 ft</v>
      </c>
      <c r="G109" t="str">
        <f>VLOOKUP($C109,'Bus Profiles'!$A:$C,MATCH(G$1,'Bus Profiles'!$1:$1,0),FALSE)</f>
        <v>Diesel</v>
      </c>
      <c r="H109">
        <v>2</v>
      </c>
      <c r="I109" s="1"/>
      <c r="J109" s="16" t="e">
        <v>#N/A</v>
      </c>
      <c r="K109" s="7">
        <f>IF(AND($H109&gt;=Scale!$B$2,$H109&lt;=Scale!$C$2),Scale!$A$2,IF(AND($H109&gt;=Scale!$B$3,$H109&lt;=Scale!$C$3),Scale!$A$3,IF(AND($H109&gt;=Scale!$B$4,$H109&lt;=Scale!$C$4),Scale!$A$4,IF(AND($H109&gt;=Scale!$B$5,$H109&lt;=Scale!$C$5),Scale!$A$5,IF(AND($H109&gt;=Scale!$B$6,$H109&lt;=Scale!$C$6),Scale!$A$6)))))</f>
        <v>2</v>
      </c>
      <c r="L109" s="7" t="e">
        <f>IF(AND($J109&gt;=Scale!$F$2,$J109&lt;=Scale!$G$2),Scale!$E$2,IF(AND($J109&gt;=Scale!$F$3,$J109&lt;=Scale!$G$3),Scale!$E$3,IF(AND($J109&gt;=Scale!$F$4,$J109&lt;=Scale!$G$4),Scale!$E$4,IF(AND($J109&gt;=Scale!$F$5,$J109&lt;=Scale!$G$5),Scale!$E$5,IF(AND($J109&gt;=Scale!$F$6,$J109&lt;=Scale!$G$6),Scale!$E$6)))))</f>
        <v>#N/A</v>
      </c>
      <c r="M109" s="7">
        <f t="shared" si="3"/>
        <v>14</v>
      </c>
      <c r="N10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09" s="5" t="str">
        <f>IF(Table1[[#This Row],[Priority Rating]]="#N/A","#N/A",IF(Table1[[#This Row],[Priority Rating]]&gt;=Scale!$M$2,Scale!$L$2,IF(Table1[[#This Row],[Priority Rating]]&gt;=Scale!$M$3,Scale!$L$3,IF(Table1[[#This Row],[Priority Rating]]&gt;=Scale!$M$4,Scale!$L$4,"error1"))))</f>
        <v>#N/A</v>
      </c>
    </row>
    <row r="110" spans="1:15" x14ac:dyDescent="0.3">
      <c r="A110" s="3">
        <f t="shared" ca="1" si="2"/>
        <v>109</v>
      </c>
      <c r="B110" t="s">
        <v>11</v>
      </c>
      <c r="C110" t="s">
        <v>25</v>
      </c>
      <c r="D110">
        <v>2228</v>
      </c>
      <c r="E110" t="s">
        <v>106</v>
      </c>
      <c r="F110" t="str">
        <f>VLOOKUP($C110,'Bus Profiles'!$A:$C,MATCH(F$1,'Bus Profiles'!$1:$1,0),FALSE)</f>
        <v>40 ft</v>
      </c>
      <c r="G110" t="str">
        <f>VLOOKUP($C110,'Bus Profiles'!$A:$C,MATCH(G$1,'Bus Profiles'!$1:$1,0),FALSE)</f>
        <v>Diesel</v>
      </c>
      <c r="H110">
        <v>6</v>
      </c>
      <c r="I110" s="1"/>
      <c r="J110" s="16" t="e">
        <v>#N/A</v>
      </c>
      <c r="K110" s="7">
        <f>IF(AND($H110&gt;=Scale!$B$2,$H110&lt;=Scale!$C$2),Scale!$A$2,IF(AND($H110&gt;=Scale!$B$3,$H110&lt;=Scale!$C$3),Scale!$A$3,IF(AND($H110&gt;=Scale!$B$4,$H110&lt;=Scale!$C$4),Scale!$A$4,IF(AND($H110&gt;=Scale!$B$5,$H110&lt;=Scale!$C$5),Scale!$A$5,IF(AND($H110&gt;=Scale!$B$6,$H110&lt;=Scale!$C$6),Scale!$A$6)))))</f>
        <v>4</v>
      </c>
      <c r="L110" s="7" t="e">
        <f>IF(AND($J110&gt;=Scale!$F$2,$J110&lt;=Scale!$G$2),Scale!$E$2,IF(AND($J110&gt;=Scale!$F$3,$J110&lt;=Scale!$G$3),Scale!$E$3,IF(AND($J110&gt;=Scale!$F$4,$J110&lt;=Scale!$G$4),Scale!$E$4,IF(AND($J110&gt;=Scale!$F$5,$J110&lt;=Scale!$G$5),Scale!$E$5,IF(AND($J110&gt;=Scale!$F$6,$J110&lt;=Scale!$G$6),Scale!$E$6)))))</f>
        <v>#N/A</v>
      </c>
      <c r="M110" s="7">
        <f t="shared" si="3"/>
        <v>14</v>
      </c>
      <c r="N11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0" s="5" t="str">
        <f>IF(Table1[[#This Row],[Priority Rating]]="#N/A","#N/A",IF(Table1[[#This Row],[Priority Rating]]&gt;=Scale!$M$2,Scale!$L$2,IF(Table1[[#This Row],[Priority Rating]]&gt;=Scale!$M$3,Scale!$L$3,IF(Table1[[#This Row],[Priority Rating]]&gt;=Scale!$M$4,Scale!$L$4,"error1"))))</f>
        <v>#N/A</v>
      </c>
    </row>
    <row r="111" spans="1:15" x14ac:dyDescent="0.3">
      <c r="A111" s="3">
        <f t="shared" ca="1" si="2"/>
        <v>110</v>
      </c>
      <c r="B111" t="s">
        <v>11</v>
      </c>
      <c r="C111" t="s">
        <v>25</v>
      </c>
      <c r="D111">
        <v>2229</v>
      </c>
      <c r="E111" t="s">
        <v>106</v>
      </c>
      <c r="F111" t="str">
        <f>VLOOKUP($C111,'Bus Profiles'!$A:$C,MATCH(F$1,'Bus Profiles'!$1:$1,0),FALSE)</f>
        <v>40 ft</v>
      </c>
      <c r="G111" t="str">
        <f>VLOOKUP($C111,'Bus Profiles'!$A:$C,MATCH(G$1,'Bus Profiles'!$1:$1,0),FALSE)</f>
        <v>Diesel</v>
      </c>
      <c r="H111">
        <v>8</v>
      </c>
      <c r="I111" s="1"/>
      <c r="J111" s="16" t="e">
        <v>#N/A</v>
      </c>
      <c r="K111" s="7">
        <f>IF(AND($H111&gt;=Scale!$B$2,$H111&lt;=Scale!$C$2),Scale!$A$2,IF(AND($H111&gt;=Scale!$B$3,$H111&lt;=Scale!$C$3),Scale!$A$3,IF(AND($H111&gt;=Scale!$B$4,$H111&lt;=Scale!$C$4),Scale!$A$4,IF(AND($H111&gt;=Scale!$B$5,$H111&lt;=Scale!$C$5),Scale!$A$5,IF(AND($H111&gt;=Scale!$B$6,$H111&lt;=Scale!$C$6),Scale!$A$6)))))</f>
        <v>5</v>
      </c>
      <c r="L111" s="7" t="e">
        <f>IF(AND($J111&gt;=Scale!$F$2,$J111&lt;=Scale!$G$2),Scale!$E$2,IF(AND($J111&gt;=Scale!$F$3,$J111&lt;=Scale!$G$3),Scale!$E$3,IF(AND($J111&gt;=Scale!$F$4,$J111&lt;=Scale!$G$4),Scale!$E$4,IF(AND($J111&gt;=Scale!$F$5,$J111&lt;=Scale!$G$5),Scale!$E$5,IF(AND($J111&gt;=Scale!$F$6,$J111&lt;=Scale!$G$6),Scale!$E$6)))))</f>
        <v>#N/A</v>
      </c>
      <c r="M111" s="7">
        <f t="shared" si="3"/>
        <v>14</v>
      </c>
      <c r="N11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1" s="5" t="str">
        <f>IF(Table1[[#This Row],[Priority Rating]]="#N/A","#N/A",IF(Table1[[#This Row],[Priority Rating]]&gt;=Scale!$M$2,Scale!$L$2,IF(Table1[[#This Row],[Priority Rating]]&gt;=Scale!$M$3,Scale!$L$3,IF(Table1[[#This Row],[Priority Rating]]&gt;=Scale!$M$4,Scale!$L$4,"error1"))))</f>
        <v>#N/A</v>
      </c>
    </row>
    <row r="112" spans="1:15" x14ac:dyDescent="0.3">
      <c r="A112" s="3">
        <f t="shared" ca="1" si="2"/>
        <v>111</v>
      </c>
      <c r="B112" t="s">
        <v>11</v>
      </c>
      <c r="C112" t="s">
        <v>25</v>
      </c>
      <c r="D112">
        <v>2230</v>
      </c>
      <c r="E112" t="s">
        <v>106</v>
      </c>
      <c r="F112" t="str">
        <f>VLOOKUP($C112,'Bus Profiles'!$A:$C,MATCH(F$1,'Bus Profiles'!$1:$1,0),FALSE)</f>
        <v>40 ft</v>
      </c>
      <c r="G112" t="str">
        <f>VLOOKUP($C112,'Bus Profiles'!$A:$C,MATCH(G$1,'Bus Profiles'!$1:$1,0),FALSE)</f>
        <v>Diesel</v>
      </c>
      <c r="H112">
        <v>7</v>
      </c>
      <c r="I112" s="1"/>
      <c r="J112" s="16" t="e">
        <v>#N/A</v>
      </c>
      <c r="K112" s="7">
        <f>IF(AND($H112&gt;=Scale!$B$2,$H112&lt;=Scale!$C$2),Scale!$A$2,IF(AND($H112&gt;=Scale!$B$3,$H112&lt;=Scale!$C$3),Scale!$A$3,IF(AND($H112&gt;=Scale!$B$4,$H112&lt;=Scale!$C$4),Scale!$A$4,IF(AND($H112&gt;=Scale!$B$5,$H112&lt;=Scale!$C$5),Scale!$A$5,IF(AND($H112&gt;=Scale!$B$6,$H112&lt;=Scale!$C$6),Scale!$A$6)))))</f>
        <v>4</v>
      </c>
      <c r="L112" s="7" t="e">
        <f>IF(AND($J112&gt;=Scale!$F$2,$J112&lt;=Scale!$G$2),Scale!$E$2,IF(AND($J112&gt;=Scale!$F$3,$J112&lt;=Scale!$G$3),Scale!$E$3,IF(AND($J112&gt;=Scale!$F$4,$J112&lt;=Scale!$G$4),Scale!$E$4,IF(AND($J112&gt;=Scale!$F$5,$J112&lt;=Scale!$G$5),Scale!$E$5,IF(AND($J112&gt;=Scale!$F$6,$J112&lt;=Scale!$G$6),Scale!$E$6)))))</f>
        <v>#N/A</v>
      </c>
      <c r="M112" s="7">
        <f t="shared" si="3"/>
        <v>14</v>
      </c>
      <c r="N11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2" s="5" t="str">
        <f>IF(Table1[[#This Row],[Priority Rating]]="#N/A","#N/A",IF(Table1[[#This Row],[Priority Rating]]&gt;=Scale!$M$2,Scale!$L$2,IF(Table1[[#This Row],[Priority Rating]]&gt;=Scale!$M$3,Scale!$L$3,IF(Table1[[#This Row],[Priority Rating]]&gt;=Scale!$M$4,Scale!$L$4,"error1"))))</f>
        <v>#N/A</v>
      </c>
    </row>
    <row r="113" spans="1:15" x14ac:dyDescent="0.3">
      <c r="A113" s="3">
        <f t="shared" ca="1" si="2"/>
        <v>112</v>
      </c>
      <c r="B113" t="s">
        <v>11</v>
      </c>
      <c r="C113" t="s">
        <v>25</v>
      </c>
      <c r="D113">
        <v>2231</v>
      </c>
      <c r="E113" t="s">
        <v>106</v>
      </c>
      <c r="F113" t="str">
        <f>VLOOKUP($C113,'Bus Profiles'!$A:$C,MATCH(F$1,'Bus Profiles'!$1:$1,0),FALSE)</f>
        <v>40 ft</v>
      </c>
      <c r="G113" t="str">
        <f>VLOOKUP($C113,'Bus Profiles'!$A:$C,MATCH(G$1,'Bus Profiles'!$1:$1,0),FALSE)</f>
        <v>Diesel</v>
      </c>
      <c r="H113">
        <v>3</v>
      </c>
      <c r="I113" s="1"/>
      <c r="J113" s="16" t="e">
        <v>#N/A</v>
      </c>
      <c r="K113" s="7">
        <f>IF(AND($H113&gt;=Scale!$B$2,$H113&lt;=Scale!$C$2),Scale!$A$2,IF(AND($H113&gt;=Scale!$B$3,$H113&lt;=Scale!$C$3),Scale!$A$3,IF(AND($H113&gt;=Scale!$B$4,$H113&lt;=Scale!$C$4),Scale!$A$4,IF(AND($H113&gt;=Scale!$B$5,$H113&lt;=Scale!$C$5),Scale!$A$5,IF(AND($H113&gt;=Scale!$B$6,$H113&lt;=Scale!$C$6),Scale!$A$6)))))</f>
        <v>2</v>
      </c>
      <c r="L113" s="7" t="e">
        <f>IF(AND($J113&gt;=Scale!$F$2,$J113&lt;=Scale!$G$2),Scale!$E$2,IF(AND($J113&gt;=Scale!$F$3,$J113&lt;=Scale!$G$3),Scale!$E$3,IF(AND($J113&gt;=Scale!$F$4,$J113&lt;=Scale!$G$4),Scale!$E$4,IF(AND($J113&gt;=Scale!$F$5,$J113&lt;=Scale!$G$5),Scale!$E$5,IF(AND($J113&gt;=Scale!$F$6,$J113&lt;=Scale!$G$6),Scale!$E$6)))))</f>
        <v>#N/A</v>
      </c>
      <c r="M113" s="7">
        <f t="shared" si="3"/>
        <v>14</v>
      </c>
      <c r="N11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3" s="5" t="str">
        <f>IF(Table1[[#This Row],[Priority Rating]]="#N/A","#N/A",IF(Table1[[#This Row],[Priority Rating]]&gt;=Scale!$M$2,Scale!$L$2,IF(Table1[[#This Row],[Priority Rating]]&gt;=Scale!$M$3,Scale!$L$3,IF(Table1[[#This Row],[Priority Rating]]&gt;=Scale!$M$4,Scale!$L$4,"error1"))))</f>
        <v>#N/A</v>
      </c>
    </row>
    <row r="114" spans="1:15" x14ac:dyDescent="0.3">
      <c r="A114" s="3">
        <f t="shared" ca="1" si="2"/>
        <v>113</v>
      </c>
      <c r="B114" t="s">
        <v>11</v>
      </c>
      <c r="C114" t="s">
        <v>25</v>
      </c>
      <c r="D114">
        <v>2232</v>
      </c>
      <c r="E114" t="s">
        <v>106</v>
      </c>
      <c r="F114" t="str">
        <f>VLOOKUP($C114,'Bus Profiles'!$A:$C,MATCH(F$1,'Bus Profiles'!$1:$1,0),FALSE)</f>
        <v>40 ft</v>
      </c>
      <c r="G114" t="str">
        <f>VLOOKUP($C114,'Bus Profiles'!$A:$C,MATCH(G$1,'Bus Profiles'!$1:$1,0),FALSE)</f>
        <v>Diesel</v>
      </c>
      <c r="H114">
        <v>8</v>
      </c>
      <c r="I114" s="1"/>
      <c r="J114" s="16" t="e">
        <v>#N/A</v>
      </c>
      <c r="K114" s="7">
        <f>IF(AND($H114&gt;=Scale!$B$2,$H114&lt;=Scale!$C$2),Scale!$A$2,IF(AND($H114&gt;=Scale!$B$3,$H114&lt;=Scale!$C$3),Scale!$A$3,IF(AND($H114&gt;=Scale!$B$4,$H114&lt;=Scale!$C$4),Scale!$A$4,IF(AND($H114&gt;=Scale!$B$5,$H114&lt;=Scale!$C$5),Scale!$A$5,IF(AND($H114&gt;=Scale!$B$6,$H114&lt;=Scale!$C$6),Scale!$A$6)))))</f>
        <v>5</v>
      </c>
      <c r="L114" s="7" t="e">
        <f>IF(AND($J114&gt;=Scale!$F$2,$J114&lt;=Scale!$G$2),Scale!$E$2,IF(AND($J114&gt;=Scale!$F$3,$J114&lt;=Scale!$G$3),Scale!$E$3,IF(AND($J114&gt;=Scale!$F$4,$J114&lt;=Scale!$G$4),Scale!$E$4,IF(AND($J114&gt;=Scale!$F$5,$J114&lt;=Scale!$G$5),Scale!$E$5,IF(AND($J114&gt;=Scale!$F$6,$J114&lt;=Scale!$G$6),Scale!$E$6)))))</f>
        <v>#N/A</v>
      </c>
      <c r="M114" s="7">
        <f t="shared" si="3"/>
        <v>14</v>
      </c>
      <c r="N11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4" s="5" t="str">
        <f>IF(Table1[[#This Row],[Priority Rating]]="#N/A","#N/A",IF(Table1[[#This Row],[Priority Rating]]&gt;=Scale!$M$2,Scale!$L$2,IF(Table1[[#This Row],[Priority Rating]]&gt;=Scale!$M$3,Scale!$L$3,IF(Table1[[#This Row],[Priority Rating]]&gt;=Scale!$M$4,Scale!$L$4,"error1"))))</f>
        <v>#N/A</v>
      </c>
    </row>
    <row r="115" spans="1:15" x14ac:dyDescent="0.3">
      <c r="A115" s="3">
        <f t="shared" ca="1" si="2"/>
        <v>114</v>
      </c>
      <c r="B115" t="s">
        <v>11</v>
      </c>
      <c r="C115" t="s">
        <v>25</v>
      </c>
      <c r="D115">
        <v>2233</v>
      </c>
      <c r="E115" t="s">
        <v>106</v>
      </c>
      <c r="F115" t="str">
        <f>VLOOKUP($C115,'Bus Profiles'!$A:$C,MATCH(F$1,'Bus Profiles'!$1:$1,0),FALSE)</f>
        <v>40 ft</v>
      </c>
      <c r="G115" t="str">
        <f>VLOOKUP($C115,'Bus Profiles'!$A:$C,MATCH(G$1,'Bus Profiles'!$1:$1,0),FALSE)</f>
        <v>Diesel</v>
      </c>
      <c r="H115">
        <v>4</v>
      </c>
      <c r="I115" s="1"/>
      <c r="J115" s="16" t="e">
        <v>#N/A</v>
      </c>
      <c r="K115" s="7">
        <f>IF(AND($H115&gt;=Scale!$B$2,$H115&lt;=Scale!$C$2),Scale!$A$2,IF(AND($H115&gt;=Scale!$B$3,$H115&lt;=Scale!$C$3),Scale!$A$3,IF(AND($H115&gt;=Scale!$B$4,$H115&lt;=Scale!$C$4),Scale!$A$4,IF(AND($H115&gt;=Scale!$B$5,$H115&lt;=Scale!$C$5),Scale!$A$5,IF(AND($H115&gt;=Scale!$B$6,$H115&lt;=Scale!$C$6),Scale!$A$6)))))</f>
        <v>3</v>
      </c>
      <c r="L115" s="7" t="e">
        <f>IF(AND($J115&gt;=Scale!$F$2,$J115&lt;=Scale!$G$2),Scale!$E$2,IF(AND($J115&gt;=Scale!$F$3,$J115&lt;=Scale!$G$3),Scale!$E$3,IF(AND($J115&gt;=Scale!$F$4,$J115&lt;=Scale!$G$4),Scale!$E$4,IF(AND($J115&gt;=Scale!$F$5,$J115&lt;=Scale!$G$5),Scale!$E$5,IF(AND($J115&gt;=Scale!$F$6,$J115&lt;=Scale!$G$6),Scale!$E$6)))))</f>
        <v>#N/A</v>
      </c>
      <c r="M115" s="7">
        <f t="shared" si="3"/>
        <v>14</v>
      </c>
      <c r="N11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5" s="5" t="str">
        <f>IF(Table1[[#This Row],[Priority Rating]]="#N/A","#N/A",IF(Table1[[#This Row],[Priority Rating]]&gt;=Scale!$M$2,Scale!$L$2,IF(Table1[[#This Row],[Priority Rating]]&gt;=Scale!$M$3,Scale!$L$3,IF(Table1[[#This Row],[Priority Rating]]&gt;=Scale!$M$4,Scale!$L$4,"error1"))))</f>
        <v>#N/A</v>
      </c>
    </row>
    <row r="116" spans="1:15" x14ac:dyDescent="0.3">
      <c r="A116" s="3">
        <f t="shared" ca="1" si="2"/>
        <v>115</v>
      </c>
      <c r="B116" t="s">
        <v>11</v>
      </c>
      <c r="C116" t="s">
        <v>25</v>
      </c>
      <c r="D116">
        <v>2234</v>
      </c>
      <c r="E116" t="s">
        <v>106</v>
      </c>
      <c r="F116" t="str">
        <f>VLOOKUP($C116,'Bus Profiles'!$A:$C,MATCH(F$1,'Bus Profiles'!$1:$1,0),FALSE)</f>
        <v>40 ft</v>
      </c>
      <c r="G116" t="str">
        <f>VLOOKUP($C116,'Bus Profiles'!$A:$C,MATCH(G$1,'Bus Profiles'!$1:$1,0),FALSE)</f>
        <v>Diesel</v>
      </c>
      <c r="H116">
        <v>8</v>
      </c>
      <c r="I116" s="1"/>
      <c r="J116" s="16" t="e">
        <v>#N/A</v>
      </c>
      <c r="K116" s="7">
        <f>IF(AND($H116&gt;=Scale!$B$2,$H116&lt;=Scale!$C$2),Scale!$A$2,IF(AND($H116&gt;=Scale!$B$3,$H116&lt;=Scale!$C$3),Scale!$A$3,IF(AND($H116&gt;=Scale!$B$4,$H116&lt;=Scale!$C$4),Scale!$A$4,IF(AND($H116&gt;=Scale!$B$5,$H116&lt;=Scale!$C$5),Scale!$A$5,IF(AND($H116&gt;=Scale!$B$6,$H116&lt;=Scale!$C$6),Scale!$A$6)))))</f>
        <v>5</v>
      </c>
      <c r="L116" s="7" t="e">
        <f>IF(AND($J116&gt;=Scale!$F$2,$J116&lt;=Scale!$G$2),Scale!$E$2,IF(AND($J116&gt;=Scale!$F$3,$J116&lt;=Scale!$G$3),Scale!$E$3,IF(AND($J116&gt;=Scale!$F$4,$J116&lt;=Scale!$G$4),Scale!$E$4,IF(AND($J116&gt;=Scale!$F$5,$J116&lt;=Scale!$G$5),Scale!$E$5,IF(AND($J116&gt;=Scale!$F$6,$J116&lt;=Scale!$G$6),Scale!$E$6)))))</f>
        <v>#N/A</v>
      </c>
      <c r="M116" s="7">
        <f t="shared" si="3"/>
        <v>14</v>
      </c>
      <c r="N11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6" s="5" t="str">
        <f>IF(Table1[[#This Row],[Priority Rating]]="#N/A","#N/A",IF(Table1[[#This Row],[Priority Rating]]&gt;=Scale!$M$2,Scale!$L$2,IF(Table1[[#This Row],[Priority Rating]]&gt;=Scale!$M$3,Scale!$L$3,IF(Table1[[#This Row],[Priority Rating]]&gt;=Scale!$M$4,Scale!$L$4,"error1"))))</f>
        <v>#N/A</v>
      </c>
    </row>
    <row r="117" spans="1:15" x14ac:dyDescent="0.3">
      <c r="A117" s="3">
        <f t="shared" ca="1" si="2"/>
        <v>116</v>
      </c>
      <c r="B117" t="s">
        <v>11</v>
      </c>
      <c r="C117" t="s">
        <v>25</v>
      </c>
      <c r="D117">
        <v>2235</v>
      </c>
      <c r="E117" t="s">
        <v>106</v>
      </c>
      <c r="F117" t="str">
        <f>VLOOKUP($C117,'Bus Profiles'!$A:$C,MATCH(F$1,'Bus Profiles'!$1:$1,0),FALSE)</f>
        <v>40 ft</v>
      </c>
      <c r="G117" t="str">
        <f>VLOOKUP($C117,'Bus Profiles'!$A:$C,MATCH(G$1,'Bus Profiles'!$1:$1,0),FALSE)</f>
        <v>Diesel</v>
      </c>
      <c r="H117">
        <v>6</v>
      </c>
      <c r="I117" s="1"/>
      <c r="J117" s="16" t="e">
        <v>#N/A</v>
      </c>
      <c r="K117" s="7">
        <f>IF(AND($H117&gt;=Scale!$B$2,$H117&lt;=Scale!$C$2),Scale!$A$2,IF(AND($H117&gt;=Scale!$B$3,$H117&lt;=Scale!$C$3),Scale!$A$3,IF(AND($H117&gt;=Scale!$B$4,$H117&lt;=Scale!$C$4),Scale!$A$4,IF(AND($H117&gt;=Scale!$B$5,$H117&lt;=Scale!$C$5),Scale!$A$5,IF(AND($H117&gt;=Scale!$B$6,$H117&lt;=Scale!$C$6),Scale!$A$6)))))</f>
        <v>4</v>
      </c>
      <c r="L117" s="7" t="e">
        <f>IF(AND($J117&gt;=Scale!$F$2,$J117&lt;=Scale!$G$2),Scale!$E$2,IF(AND($J117&gt;=Scale!$F$3,$J117&lt;=Scale!$G$3),Scale!$E$3,IF(AND($J117&gt;=Scale!$F$4,$J117&lt;=Scale!$G$4),Scale!$E$4,IF(AND($J117&gt;=Scale!$F$5,$J117&lt;=Scale!$G$5),Scale!$E$5,IF(AND($J117&gt;=Scale!$F$6,$J117&lt;=Scale!$G$6),Scale!$E$6)))))</f>
        <v>#N/A</v>
      </c>
      <c r="M117" s="7">
        <f t="shared" si="3"/>
        <v>14</v>
      </c>
      <c r="N11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7" s="5" t="str">
        <f>IF(Table1[[#This Row],[Priority Rating]]="#N/A","#N/A",IF(Table1[[#This Row],[Priority Rating]]&gt;=Scale!$M$2,Scale!$L$2,IF(Table1[[#This Row],[Priority Rating]]&gt;=Scale!$M$3,Scale!$L$3,IF(Table1[[#This Row],[Priority Rating]]&gt;=Scale!$M$4,Scale!$L$4,"error1"))))</f>
        <v>#N/A</v>
      </c>
    </row>
    <row r="118" spans="1:15" x14ac:dyDescent="0.3">
      <c r="A118" s="3">
        <f t="shared" ca="1" si="2"/>
        <v>117</v>
      </c>
      <c r="B118" t="s">
        <v>11</v>
      </c>
      <c r="C118" t="s">
        <v>25</v>
      </c>
      <c r="D118">
        <v>2236</v>
      </c>
      <c r="E118" t="s">
        <v>106</v>
      </c>
      <c r="F118" t="str">
        <f>VLOOKUP($C118,'Bus Profiles'!$A:$C,MATCH(F$1,'Bus Profiles'!$1:$1,0),FALSE)</f>
        <v>40 ft</v>
      </c>
      <c r="G118" t="str">
        <f>VLOOKUP($C118,'Bus Profiles'!$A:$C,MATCH(G$1,'Bus Profiles'!$1:$1,0),FALSE)</f>
        <v>Diesel</v>
      </c>
      <c r="H118">
        <v>10</v>
      </c>
      <c r="I118" s="1"/>
      <c r="J118" s="16" t="e">
        <v>#N/A</v>
      </c>
      <c r="K118" s="7">
        <f>IF(AND($H118&gt;=Scale!$B$2,$H118&lt;=Scale!$C$2),Scale!$A$2,IF(AND($H118&gt;=Scale!$B$3,$H118&lt;=Scale!$C$3),Scale!$A$3,IF(AND($H118&gt;=Scale!$B$4,$H118&lt;=Scale!$C$4),Scale!$A$4,IF(AND($H118&gt;=Scale!$B$5,$H118&lt;=Scale!$C$5),Scale!$A$5,IF(AND($H118&gt;=Scale!$B$6,$H118&lt;=Scale!$C$6),Scale!$A$6)))))</f>
        <v>5</v>
      </c>
      <c r="L118" s="7" t="e">
        <f>IF(AND($J118&gt;=Scale!$F$2,$J118&lt;=Scale!$G$2),Scale!$E$2,IF(AND($J118&gt;=Scale!$F$3,$J118&lt;=Scale!$G$3),Scale!$E$3,IF(AND($J118&gt;=Scale!$F$4,$J118&lt;=Scale!$G$4),Scale!$E$4,IF(AND($J118&gt;=Scale!$F$5,$J118&lt;=Scale!$G$5),Scale!$E$5,IF(AND($J118&gt;=Scale!$F$6,$J118&lt;=Scale!$G$6),Scale!$E$6)))))</f>
        <v>#N/A</v>
      </c>
      <c r="M118" s="7">
        <f t="shared" si="3"/>
        <v>14</v>
      </c>
      <c r="N11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8" s="5" t="str">
        <f>IF(Table1[[#This Row],[Priority Rating]]="#N/A","#N/A",IF(Table1[[#This Row],[Priority Rating]]&gt;=Scale!$M$2,Scale!$L$2,IF(Table1[[#This Row],[Priority Rating]]&gt;=Scale!$M$3,Scale!$L$3,IF(Table1[[#This Row],[Priority Rating]]&gt;=Scale!$M$4,Scale!$L$4,"error1"))))</f>
        <v>#N/A</v>
      </c>
    </row>
    <row r="119" spans="1:15" x14ac:dyDescent="0.3">
      <c r="A119" s="3">
        <f t="shared" ca="1" si="2"/>
        <v>118</v>
      </c>
      <c r="B119" t="s">
        <v>11</v>
      </c>
      <c r="C119" t="s">
        <v>25</v>
      </c>
      <c r="D119">
        <v>2237</v>
      </c>
      <c r="E119" t="s">
        <v>106</v>
      </c>
      <c r="F119" t="str">
        <f>VLOOKUP($C119,'Bus Profiles'!$A:$C,MATCH(F$1,'Bus Profiles'!$1:$1,0),FALSE)</f>
        <v>40 ft</v>
      </c>
      <c r="G119" t="str">
        <f>VLOOKUP($C119,'Bus Profiles'!$A:$C,MATCH(G$1,'Bus Profiles'!$1:$1,0),FALSE)</f>
        <v>Diesel</v>
      </c>
      <c r="H119">
        <v>7</v>
      </c>
      <c r="I119" s="1"/>
      <c r="J119" s="16" t="e">
        <v>#N/A</v>
      </c>
      <c r="K119" s="7">
        <f>IF(AND($H119&gt;=Scale!$B$2,$H119&lt;=Scale!$C$2),Scale!$A$2,IF(AND($H119&gt;=Scale!$B$3,$H119&lt;=Scale!$C$3),Scale!$A$3,IF(AND($H119&gt;=Scale!$B$4,$H119&lt;=Scale!$C$4),Scale!$A$4,IF(AND($H119&gt;=Scale!$B$5,$H119&lt;=Scale!$C$5),Scale!$A$5,IF(AND($H119&gt;=Scale!$B$6,$H119&lt;=Scale!$C$6),Scale!$A$6)))))</f>
        <v>4</v>
      </c>
      <c r="L119" s="7" t="e">
        <f>IF(AND($J119&gt;=Scale!$F$2,$J119&lt;=Scale!$G$2),Scale!$E$2,IF(AND($J119&gt;=Scale!$F$3,$J119&lt;=Scale!$G$3),Scale!$E$3,IF(AND($J119&gt;=Scale!$F$4,$J119&lt;=Scale!$G$4),Scale!$E$4,IF(AND($J119&gt;=Scale!$F$5,$J119&lt;=Scale!$G$5),Scale!$E$5,IF(AND($J119&gt;=Scale!$F$6,$J119&lt;=Scale!$G$6),Scale!$E$6)))))</f>
        <v>#N/A</v>
      </c>
      <c r="M119" s="7">
        <f t="shared" si="3"/>
        <v>14</v>
      </c>
      <c r="N11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19" s="5" t="str">
        <f>IF(Table1[[#This Row],[Priority Rating]]="#N/A","#N/A",IF(Table1[[#This Row],[Priority Rating]]&gt;=Scale!$M$2,Scale!$L$2,IF(Table1[[#This Row],[Priority Rating]]&gt;=Scale!$M$3,Scale!$L$3,IF(Table1[[#This Row],[Priority Rating]]&gt;=Scale!$M$4,Scale!$L$4,"error1"))))</f>
        <v>#N/A</v>
      </c>
    </row>
    <row r="120" spans="1:15" x14ac:dyDescent="0.3">
      <c r="A120" s="3">
        <f t="shared" ca="1" si="2"/>
        <v>119</v>
      </c>
      <c r="B120" t="s">
        <v>11</v>
      </c>
      <c r="C120" t="s">
        <v>25</v>
      </c>
      <c r="D120">
        <v>2238</v>
      </c>
      <c r="E120" t="s">
        <v>106</v>
      </c>
      <c r="F120" t="str">
        <f>VLOOKUP($C120,'Bus Profiles'!$A:$C,MATCH(F$1,'Bus Profiles'!$1:$1,0),FALSE)</f>
        <v>40 ft</v>
      </c>
      <c r="G120" t="str">
        <f>VLOOKUP($C120,'Bus Profiles'!$A:$C,MATCH(G$1,'Bus Profiles'!$1:$1,0),FALSE)</f>
        <v>Diesel</v>
      </c>
      <c r="H120">
        <v>2</v>
      </c>
      <c r="I120" s="1"/>
      <c r="J120" s="16" t="e">
        <v>#N/A</v>
      </c>
      <c r="K120" s="7">
        <f>IF(AND($H120&gt;=Scale!$B$2,$H120&lt;=Scale!$C$2),Scale!$A$2,IF(AND($H120&gt;=Scale!$B$3,$H120&lt;=Scale!$C$3),Scale!$A$3,IF(AND($H120&gt;=Scale!$B$4,$H120&lt;=Scale!$C$4),Scale!$A$4,IF(AND($H120&gt;=Scale!$B$5,$H120&lt;=Scale!$C$5),Scale!$A$5,IF(AND($H120&gt;=Scale!$B$6,$H120&lt;=Scale!$C$6),Scale!$A$6)))))</f>
        <v>2</v>
      </c>
      <c r="L120" s="7" t="e">
        <f>IF(AND($J120&gt;=Scale!$F$2,$J120&lt;=Scale!$G$2),Scale!$E$2,IF(AND($J120&gt;=Scale!$F$3,$J120&lt;=Scale!$G$3),Scale!$E$3,IF(AND($J120&gt;=Scale!$F$4,$J120&lt;=Scale!$G$4),Scale!$E$4,IF(AND($J120&gt;=Scale!$F$5,$J120&lt;=Scale!$G$5),Scale!$E$5,IF(AND($J120&gt;=Scale!$F$6,$J120&lt;=Scale!$G$6),Scale!$E$6)))))</f>
        <v>#N/A</v>
      </c>
      <c r="M120" s="7">
        <f t="shared" si="3"/>
        <v>14</v>
      </c>
      <c r="N12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0" s="5" t="str">
        <f>IF(Table1[[#This Row],[Priority Rating]]="#N/A","#N/A",IF(Table1[[#This Row],[Priority Rating]]&gt;=Scale!$M$2,Scale!$L$2,IF(Table1[[#This Row],[Priority Rating]]&gt;=Scale!$M$3,Scale!$L$3,IF(Table1[[#This Row],[Priority Rating]]&gt;=Scale!$M$4,Scale!$L$4,"error1"))))</f>
        <v>#N/A</v>
      </c>
    </row>
    <row r="121" spans="1:15" x14ac:dyDescent="0.3">
      <c r="A121" s="3">
        <f t="shared" ca="1" si="2"/>
        <v>120</v>
      </c>
      <c r="B121" t="s">
        <v>11</v>
      </c>
      <c r="C121" t="s">
        <v>25</v>
      </c>
      <c r="D121">
        <v>2239</v>
      </c>
      <c r="E121" t="s">
        <v>106</v>
      </c>
      <c r="F121" t="str">
        <f>VLOOKUP($C121,'Bus Profiles'!$A:$C,MATCH(F$1,'Bus Profiles'!$1:$1,0),FALSE)</f>
        <v>40 ft</v>
      </c>
      <c r="G121" t="str">
        <f>VLOOKUP($C121,'Bus Profiles'!$A:$C,MATCH(G$1,'Bus Profiles'!$1:$1,0),FALSE)</f>
        <v>Diesel</v>
      </c>
      <c r="H121">
        <v>16</v>
      </c>
      <c r="I121" s="1"/>
      <c r="J121" s="16" t="e">
        <v>#N/A</v>
      </c>
      <c r="K121" s="7">
        <f>IF(AND($H121&gt;=Scale!$B$2,$H121&lt;=Scale!$C$2),Scale!$A$2,IF(AND($H121&gt;=Scale!$B$3,$H121&lt;=Scale!$C$3),Scale!$A$3,IF(AND($H121&gt;=Scale!$B$4,$H121&lt;=Scale!$C$4),Scale!$A$4,IF(AND($H121&gt;=Scale!$B$5,$H121&lt;=Scale!$C$5),Scale!$A$5,IF(AND($H121&gt;=Scale!$B$6,$H121&lt;=Scale!$C$6),Scale!$A$6)))))</f>
        <v>5</v>
      </c>
      <c r="L121" s="7" t="e">
        <f>IF(AND($J121&gt;=Scale!$F$2,$J121&lt;=Scale!$G$2),Scale!$E$2,IF(AND($J121&gt;=Scale!$F$3,$J121&lt;=Scale!$G$3),Scale!$E$3,IF(AND($J121&gt;=Scale!$F$4,$J121&lt;=Scale!$G$4),Scale!$E$4,IF(AND($J121&gt;=Scale!$F$5,$J121&lt;=Scale!$G$5),Scale!$E$5,IF(AND($J121&gt;=Scale!$F$6,$J121&lt;=Scale!$G$6),Scale!$E$6)))))</f>
        <v>#N/A</v>
      </c>
      <c r="M121" s="7">
        <f t="shared" si="3"/>
        <v>14</v>
      </c>
      <c r="N12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1" s="5" t="str">
        <f>IF(Table1[[#This Row],[Priority Rating]]="#N/A","#N/A",IF(Table1[[#This Row],[Priority Rating]]&gt;=Scale!$M$2,Scale!$L$2,IF(Table1[[#This Row],[Priority Rating]]&gt;=Scale!$M$3,Scale!$L$3,IF(Table1[[#This Row],[Priority Rating]]&gt;=Scale!$M$4,Scale!$L$4,"error1"))))</f>
        <v>#N/A</v>
      </c>
    </row>
    <row r="122" spans="1:15" x14ac:dyDescent="0.3">
      <c r="A122" s="3">
        <f t="shared" ca="1" si="2"/>
        <v>121</v>
      </c>
      <c r="B122" t="s">
        <v>11</v>
      </c>
      <c r="C122" t="s">
        <v>26</v>
      </c>
      <c r="D122">
        <v>2301</v>
      </c>
      <c r="E122" t="s">
        <v>106</v>
      </c>
      <c r="F122" t="str">
        <f>VLOOKUP($C122,'Bus Profiles'!$A:$C,MATCH(F$1,'Bus Profiles'!$1:$1,0),FALSE)</f>
        <v>40 ft</v>
      </c>
      <c r="G122" t="str">
        <f>VLOOKUP($C122,'Bus Profiles'!$A:$C,MATCH(G$1,'Bus Profiles'!$1:$1,0),FALSE)</f>
        <v>Diesel</v>
      </c>
      <c r="H122">
        <v>4</v>
      </c>
      <c r="I122" s="1"/>
      <c r="J122" s="16" t="e">
        <v>#N/A</v>
      </c>
      <c r="K122" s="7">
        <f>IF(AND($H122&gt;=Scale!$B$2,$H122&lt;=Scale!$C$2),Scale!$A$2,IF(AND($H122&gt;=Scale!$B$3,$H122&lt;=Scale!$C$3),Scale!$A$3,IF(AND($H122&gt;=Scale!$B$4,$H122&lt;=Scale!$C$4),Scale!$A$4,IF(AND($H122&gt;=Scale!$B$5,$H122&lt;=Scale!$C$5),Scale!$A$5,IF(AND($H122&gt;=Scale!$B$6,$H122&lt;=Scale!$C$6),Scale!$A$6)))))</f>
        <v>3</v>
      </c>
      <c r="L122" s="7" t="e">
        <f>IF(AND($J122&gt;=Scale!$F$2,$J122&lt;=Scale!$G$2),Scale!$E$2,IF(AND($J122&gt;=Scale!$F$3,$J122&lt;=Scale!$G$3),Scale!$E$3,IF(AND($J122&gt;=Scale!$F$4,$J122&lt;=Scale!$G$4),Scale!$E$4,IF(AND($J122&gt;=Scale!$F$5,$J122&lt;=Scale!$G$5),Scale!$E$5,IF(AND($J122&gt;=Scale!$F$6,$J122&lt;=Scale!$G$6),Scale!$E$6)))))</f>
        <v>#N/A</v>
      </c>
      <c r="M122" s="7">
        <f t="shared" si="3"/>
        <v>13</v>
      </c>
      <c r="N12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2" s="5" t="str">
        <f>IF(Table1[[#This Row],[Priority Rating]]="#N/A","#N/A",IF(Table1[[#This Row],[Priority Rating]]&gt;=Scale!$M$2,Scale!$L$2,IF(Table1[[#This Row],[Priority Rating]]&gt;=Scale!$M$3,Scale!$L$3,IF(Table1[[#This Row],[Priority Rating]]&gt;=Scale!$M$4,Scale!$L$4,"error1"))))</f>
        <v>#N/A</v>
      </c>
    </row>
    <row r="123" spans="1:15" x14ac:dyDescent="0.3">
      <c r="A123" s="3">
        <f t="shared" ca="1" si="2"/>
        <v>122</v>
      </c>
      <c r="B123" t="s">
        <v>11</v>
      </c>
      <c r="C123" t="s">
        <v>26</v>
      </c>
      <c r="D123">
        <v>2302</v>
      </c>
      <c r="E123" t="s">
        <v>106</v>
      </c>
      <c r="F123" t="str">
        <f>VLOOKUP($C123,'Bus Profiles'!$A:$C,MATCH(F$1,'Bus Profiles'!$1:$1,0),FALSE)</f>
        <v>40 ft</v>
      </c>
      <c r="G123" t="str">
        <f>VLOOKUP($C123,'Bus Profiles'!$A:$C,MATCH(G$1,'Bus Profiles'!$1:$1,0),FALSE)</f>
        <v>Diesel</v>
      </c>
      <c r="H123">
        <v>5</v>
      </c>
      <c r="I123" s="1"/>
      <c r="J123" s="16" t="e">
        <v>#N/A</v>
      </c>
      <c r="K123" s="7">
        <f>IF(AND($H123&gt;=Scale!$B$2,$H123&lt;=Scale!$C$2),Scale!$A$2,IF(AND($H123&gt;=Scale!$B$3,$H123&lt;=Scale!$C$3),Scale!$A$3,IF(AND($H123&gt;=Scale!$B$4,$H123&lt;=Scale!$C$4),Scale!$A$4,IF(AND($H123&gt;=Scale!$B$5,$H123&lt;=Scale!$C$5),Scale!$A$5,IF(AND($H123&gt;=Scale!$B$6,$H123&lt;=Scale!$C$6),Scale!$A$6)))))</f>
        <v>3</v>
      </c>
      <c r="L123" s="7" t="e">
        <f>IF(AND($J123&gt;=Scale!$F$2,$J123&lt;=Scale!$G$2),Scale!$E$2,IF(AND($J123&gt;=Scale!$F$3,$J123&lt;=Scale!$G$3),Scale!$E$3,IF(AND($J123&gt;=Scale!$F$4,$J123&lt;=Scale!$G$4),Scale!$E$4,IF(AND($J123&gt;=Scale!$F$5,$J123&lt;=Scale!$G$5),Scale!$E$5,IF(AND($J123&gt;=Scale!$F$6,$J123&lt;=Scale!$G$6),Scale!$E$6)))))</f>
        <v>#N/A</v>
      </c>
      <c r="M123" s="7">
        <f t="shared" si="3"/>
        <v>13</v>
      </c>
      <c r="N12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3" s="5" t="str">
        <f>IF(Table1[[#This Row],[Priority Rating]]="#N/A","#N/A",IF(Table1[[#This Row],[Priority Rating]]&gt;=Scale!$M$2,Scale!$L$2,IF(Table1[[#This Row],[Priority Rating]]&gt;=Scale!$M$3,Scale!$L$3,IF(Table1[[#This Row],[Priority Rating]]&gt;=Scale!$M$4,Scale!$L$4,"error1"))))</f>
        <v>#N/A</v>
      </c>
    </row>
    <row r="124" spans="1:15" x14ac:dyDescent="0.3">
      <c r="A124" s="3">
        <f t="shared" ca="1" si="2"/>
        <v>123</v>
      </c>
      <c r="B124" t="s">
        <v>11</v>
      </c>
      <c r="C124" t="s">
        <v>26</v>
      </c>
      <c r="D124">
        <v>2303</v>
      </c>
      <c r="E124" t="s">
        <v>106</v>
      </c>
      <c r="F124" t="str">
        <f>VLOOKUP($C124,'Bus Profiles'!$A:$C,MATCH(F$1,'Bus Profiles'!$1:$1,0),FALSE)</f>
        <v>40 ft</v>
      </c>
      <c r="G124" t="str">
        <f>VLOOKUP($C124,'Bus Profiles'!$A:$C,MATCH(G$1,'Bus Profiles'!$1:$1,0),FALSE)</f>
        <v>Diesel</v>
      </c>
      <c r="H124">
        <v>5</v>
      </c>
      <c r="I124" s="1"/>
      <c r="J124" s="16" t="e">
        <v>#N/A</v>
      </c>
      <c r="K124" s="7">
        <f>IF(AND($H124&gt;=Scale!$B$2,$H124&lt;=Scale!$C$2),Scale!$A$2,IF(AND($H124&gt;=Scale!$B$3,$H124&lt;=Scale!$C$3),Scale!$A$3,IF(AND($H124&gt;=Scale!$B$4,$H124&lt;=Scale!$C$4),Scale!$A$4,IF(AND($H124&gt;=Scale!$B$5,$H124&lt;=Scale!$C$5),Scale!$A$5,IF(AND($H124&gt;=Scale!$B$6,$H124&lt;=Scale!$C$6),Scale!$A$6)))))</f>
        <v>3</v>
      </c>
      <c r="L124" s="7" t="e">
        <f>IF(AND($J124&gt;=Scale!$F$2,$J124&lt;=Scale!$G$2),Scale!$E$2,IF(AND($J124&gt;=Scale!$F$3,$J124&lt;=Scale!$G$3),Scale!$E$3,IF(AND($J124&gt;=Scale!$F$4,$J124&lt;=Scale!$G$4),Scale!$E$4,IF(AND($J124&gt;=Scale!$F$5,$J124&lt;=Scale!$G$5),Scale!$E$5,IF(AND($J124&gt;=Scale!$F$6,$J124&lt;=Scale!$G$6),Scale!$E$6)))))</f>
        <v>#N/A</v>
      </c>
      <c r="M124" s="7">
        <f t="shared" si="3"/>
        <v>13</v>
      </c>
      <c r="N12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4" s="5" t="str">
        <f>IF(Table1[[#This Row],[Priority Rating]]="#N/A","#N/A",IF(Table1[[#This Row],[Priority Rating]]&gt;=Scale!$M$2,Scale!$L$2,IF(Table1[[#This Row],[Priority Rating]]&gt;=Scale!$M$3,Scale!$L$3,IF(Table1[[#This Row],[Priority Rating]]&gt;=Scale!$M$4,Scale!$L$4,"error1"))))</f>
        <v>#N/A</v>
      </c>
    </row>
    <row r="125" spans="1:15" x14ac:dyDescent="0.3">
      <c r="A125" s="3">
        <f t="shared" ca="1" si="2"/>
        <v>124</v>
      </c>
      <c r="B125" t="s">
        <v>11</v>
      </c>
      <c r="C125" t="s">
        <v>26</v>
      </c>
      <c r="D125">
        <v>2304</v>
      </c>
      <c r="E125" t="s">
        <v>106</v>
      </c>
      <c r="F125" t="str">
        <f>VLOOKUP($C125,'Bus Profiles'!$A:$C,MATCH(F$1,'Bus Profiles'!$1:$1,0),FALSE)</f>
        <v>40 ft</v>
      </c>
      <c r="G125" t="str">
        <f>VLOOKUP($C125,'Bus Profiles'!$A:$C,MATCH(G$1,'Bus Profiles'!$1:$1,0),FALSE)</f>
        <v>Diesel</v>
      </c>
      <c r="H125">
        <v>7</v>
      </c>
      <c r="I125" s="1"/>
      <c r="J125" s="16" t="e">
        <v>#N/A</v>
      </c>
      <c r="K125" s="7">
        <f>IF(AND($H125&gt;=Scale!$B$2,$H125&lt;=Scale!$C$2),Scale!$A$2,IF(AND($H125&gt;=Scale!$B$3,$H125&lt;=Scale!$C$3),Scale!$A$3,IF(AND($H125&gt;=Scale!$B$4,$H125&lt;=Scale!$C$4),Scale!$A$4,IF(AND($H125&gt;=Scale!$B$5,$H125&lt;=Scale!$C$5),Scale!$A$5,IF(AND($H125&gt;=Scale!$B$6,$H125&lt;=Scale!$C$6),Scale!$A$6)))))</f>
        <v>4</v>
      </c>
      <c r="L125" s="7" t="e">
        <f>IF(AND($J125&gt;=Scale!$F$2,$J125&lt;=Scale!$G$2),Scale!$E$2,IF(AND($J125&gt;=Scale!$F$3,$J125&lt;=Scale!$G$3),Scale!$E$3,IF(AND($J125&gt;=Scale!$F$4,$J125&lt;=Scale!$G$4),Scale!$E$4,IF(AND($J125&gt;=Scale!$F$5,$J125&lt;=Scale!$G$5),Scale!$E$5,IF(AND($J125&gt;=Scale!$F$6,$J125&lt;=Scale!$G$6),Scale!$E$6)))))</f>
        <v>#N/A</v>
      </c>
      <c r="M125" s="7">
        <f t="shared" si="3"/>
        <v>13</v>
      </c>
      <c r="N12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5" s="5" t="str">
        <f>IF(Table1[[#This Row],[Priority Rating]]="#N/A","#N/A",IF(Table1[[#This Row],[Priority Rating]]&gt;=Scale!$M$2,Scale!$L$2,IF(Table1[[#This Row],[Priority Rating]]&gt;=Scale!$M$3,Scale!$L$3,IF(Table1[[#This Row],[Priority Rating]]&gt;=Scale!$M$4,Scale!$L$4,"error1"))))</f>
        <v>#N/A</v>
      </c>
    </row>
    <row r="126" spans="1:15" x14ac:dyDescent="0.3">
      <c r="A126" s="3">
        <f t="shared" ca="1" si="2"/>
        <v>125</v>
      </c>
      <c r="B126" t="s">
        <v>11</v>
      </c>
      <c r="C126" t="s">
        <v>26</v>
      </c>
      <c r="D126">
        <v>2305</v>
      </c>
      <c r="E126" t="s">
        <v>106</v>
      </c>
      <c r="F126" t="str">
        <f>VLOOKUP($C126,'Bus Profiles'!$A:$C,MATCH(F$1,'Bus Profiles'!$1:$1,0),FALSE)</f>
        <v>40 ft</v>
      </c>
      <c r="G126" t="str">
        <f>VLOOKUP($C126,'Bus Profiles'!$A:$C,MATCH(G$1,'Bus Profiles'!$1:$1,0),FALSE)</f>
        <v>Diesel</v>
      </c>
      <c r="H126">
        <v>3</v>
      </c>
      <c r="I126" s="1"/>
      <c r="J126" s="16" t="e">
        <v>#N/A</v>
      </c>
      <c r="K126" s="7">
        <f>IF(AND($H126&gt;=Scale!$B$2,$H126&lt;=Scale!$C$2),Scale!$A$2,IF(AND($H126&gt;=Scale!$B$3,$H126&lt;=Scale!$C$3),Scale!$A$3,IF(AND($H126&gt;=Scale!$B$4,$H126&lt;=Scale!$C$4),Scale!$A$4,IF(AND($H126&gt;=Scale!$B$5,$H126&lt;=Scale!$C$5),Scale!$A$5,IF(AND($H126&gt;=Scale!$B$6,$H126&lt;=Scale!$C$6),Scale!$A$6)))))</f>
        <v>2</v>
      </c>
      <c r="L126" s="7" t="e">
        <f>IF(AND($J126&gt;=Scale!$F$2,$J126&lt;=Scale!$G$2),Scale!$E$2,IF(AND($J126&gt;=Scale!$F$3,$J126&lt;=Scale!$G$3),Scale!$E$3,IF(AND($J126&gt;=Scale!$F$4,$J126&lt;=Scale!$G$4),Scale!$E$4,IF(AND($J126&gt;=Scale!$F$5,$J126&lt;=Scale!$G$5),Scale!$E$5,IF(AND($J126&gt;=Scale!$F$6,$J126&lt;=Scale!$G$6),Scale!$E$6)))))</f>
        <v>#N/A</v>
      </c>
      <c r="M126" s="7">
        <f t="shared" si="3"/>
        <v>13</v>
      </c>
      <c r="N12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6" s="5" t="str">
        <f>IF(Table1[[#This Row],[Priority Rating]]="#N/A","#N/A",IF(Table1[[#This Row],[Priority Rating]]&gt;=Scale!$M$2,Scale!$L$2,IF(Table1[[#This Row],[Priority Rating]]&gt;=Scale!$M$3,Scale!$L$3,IF(Table1[[#This Row],[Priority Rating]]&gt;=Scale!$M$4,Scale!$L$4,"error1"))))</f>
        <v>#N/A</v>
      </c>
    </row>
    <row r="127" spans="1:15" x14ac:dyDescent="0.3">
      <c r="A127" s="3">
        <f t="shared" ca="1" si="2"/>
        <v>126</v>
      </c>
      <c r="B127" t="s">
        <v>11</v>
      </c>
      <c r="C127" t="s">
        <v>26</v>
      </c>
      <c r="D127">
        <v>2306</v>
      </c>
      <c r="E127" t="s">
        <v>106</v>
      </c>
      <c r="F127" t="str">
        <f>VLOOKUP($C127,'Bus Profiles'!$A:$C,MATCH(F$1,'Bus Profiles'!$1:$1,0),FALSE)</f>
        <v>40 ft</v>
      </c>
      <c r="G127" t="str">
        <f>VLOOKUP($C127,'Bus Profiles'!$A:$C,MATCH(G$1,'Bus Profiles'!$1:$1,0),FALSE)</f>
        <v>Diesel</v>
      </c>
      <c r="H127">
        <v>2</v>
      </c>
      <c r="I127" s="1"/>
      <c r="J127" s="16" t="e">
        <v>#N/A</v>
      </c>
      <c r="K127" s="7">
        <f>IF(AND($H127&gt;=Scale!$B$2,$H127&lt;=Scale!$C$2),Scale!$A$2,IF(AND($H127&gt;=Scale!$B$3,$H127&lt;=Scale!$C$3),Scale!$A$3,IF(AND($H127&gt;=Scale!$B$4,$H127&lt;=Scale!$C$4),Scale!$A$4,IF(AND($H127&gt;=Scale!$B$5,$H127&lt;=Scale!$C$5),Scale!$A$5,IF(AND($H127&gt;=Scale!$B$6,$H127&lt;=Scale!$C$6),Scale!$A$6)))))</f>
        <v>2</v>
      </c>
      <c r="L127" s="7" t="e">
        <f>IF(AND($J127&gt;=Scale!$F$2,$J127&lt;=Scale!$G$2),Scale!$E$2,IF(AND($J127&gt;=Scale!$F$3,$J127&lt;=Scale!$G$3),Scale!$E$3,IF(AND($J127&gt;=Scale!$F$4,$J127&lt;=Scale!$G$4),Scale!$E$4,IF(AND($J127&gt;=Scale!$F$5,$J127&lt;=Scale!$G$5),Scale!$E$5,IF(AND($J127&gt;=Scale!$F$6,$J127&lt;=Scale!$G$6),Scale!$E$6)))))</f>
        <v>#N/A</v>
      </c>
      <c r="M127" s="7">
        <f t="shared" si="3"/>
        <v>13</v>
      </c>
      <c r="N12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7" s="5" t="str">
        <f>IF(Table1[[#This Row],[Priority Rating]]="#N/A","#N/A",IF(Table1[[#This Row],[Priority Rating]]&gt;=Scale!$M$2,Scale!$L$2,IF(Table1[[#This Row],[Priority Rating]]&gt;=Scale!$M$3,Scale!$L$3,IF(Table1[[#This Row],[Priority Rating]]&gt;=Scale!$M$4,Scale!$L$4,"error1"))))</f>
        <v>#N/A</v>
      </c>
    </row>
    <row r="128" spans="1:15" x14ac:dyDescent="0.3">
      <c r="A128" s="3">
        <f t="shared" ca="1" si="2"/>
        <v>127</v>
      </c>
      <c r="B128" t="s">
        <v>11</v>
      </c>
      <c r="C128" t="s">
        <v>26</v>
      </c>
      <c r="D128">
        <v>2307</v>
      </c>
      <c r="E128" t="s">
        <v>106</v>
      </c>
      <c r="F128" t="str">
        <f>VLOOKUP($C128,'Bus Profiles'!$A:$C,MATCH(F$1,'Bus Profiles'!$1:$1,0),FALSE)</f>
        <v>40 ft</v>
      </c>
      <c r="G128" t="str">
        <f>VLOOKUP($C128,'Bus Profiles'!$A:$C,MATCH(G$1,'Bus Profiles'!$1:$1,0),FALSE)</f>
        <v>Diesel</v>
      </c>
      <c r="H128">
        <v>6</v>
      </c>
      <c r="I128" s="1"/>
      <c r="J128" s="16" t="e">
        <v>#N/A</v>
      </c>
      <c r="K128" s="7">
        <f>IF(AND($H128&gt;=Scale!$B$2,$H128&lt;=Scale!$C$2),Scale!$A$2,IF(AND($H128&gt;=Scale!$B$3,$H128&lt;=Scale!$C$3),Scale!$A$3,IF(AND($H128&gt;=Scale!$B$4,$H128&lt;=Scale!$C$4),Scale!$A$4,IF(AND($H128&gt;=Scale!$B$5,$H128&lt;=Scale!$C$5),Scale!$A$5,IF(AND($H128&gt;=Scale!$B$6,$H128&lt;=Scale!$C$6),Scale!$A$6)))))</f>
        <v>4</v>
      </c>
      <c r="L128" s="7" t="e">
        <f>IF(AND($J128&gt;=Scale!$F$2,$J128&lt;=Scale!$G$2),Scale!$E$2,IF(AND($J128&gt;=Scale!$F$3,$J128&lt;=Scale!$G$3),Scale!$E$3,IF(AND($J128&gt;=Scale!$F$4,$J128&lt;=Scale!$G$4),Scale!$E$4,IF(AND($J128&gt;=Scale!$F$5,$J128&lt;=Scale!$G$5),Scale!$E$5,IF(AND($J128&gt;=Scale!$F$6,$J128&lt;=Scale!$G$6),Scale!$E$6)))))</f>
        <v>#N/A</v>
      </c>
      <c r="M128" s="7">
        <f t="shared" si="3"/>
        <v>13</v>
      </c>
      <c r="N12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8" s="5" t="str">
        <f>IF(Table1[[#This Row],[Priority Rating]]="#N/A","#N/A",IF(Table1[[#This Row],[Priority Rating]]&gt;=Scale!$M$2,Scale!$L$2,IF(Table1[[#This Row],[Priority Rating]]&gt;=Scale!$M$3,Scale!$L$3,IF(Table1[[#This Row],[Priority Rating]]&gt;=Scale!$M$4,Scale!$L$4,"error1"))))</f>
        <v>#N/A</v>
      </c>
    </row>
    <row r="129" spans="1:15" x14ac:dyDescent="0.3">
      <c r="A129" s="3">
        <f t="shared" ca="1" si="2"/>
        <v>128</v>
      </c>
      <c r="B129" t="s">
        <v>11</v>
      </c>
      <c r="C129" t="s">
        <v>26</v>
      </c>
      <c r="D129">
        <v>2308</v>
      </c>
      <c r="E129" t="s">
        <v>106</v>
      </c>
      <c r="F129" t="str">
        <f>VLOOKUP($C129,'Bus Profiles'!$A:$C,MATCH(F$1,'Bus Profiles'!$1:$1,0),FALSE)</f>
        <v>40 ft</v>
      </c>
      <c r="G129" t="str">
        <f>VLOOKUP($C129,'Bus Profiles'!$A:$C,MATCH(G$1,'Bus Profiles'!$1:$1,0),FALSE)</f>
        <v>Diesel</v>
      </c>
      <c r="H129">
        <v>3</v>
      </c>
      <c r="I129" s="1"/>
      <c r="J129" s="16" t="e">
        <v>#N/A</v>
      </c>
      <c r="K129" s="7">
        <f>IF(AND($H129&gt;=Scale!$B$2,$H129&lt;=Scale!$C$2),Scale!$A$2,IF(AND($H129&gt;=Scale!$B$3,$H129&lt;=Scale!$C$3),Scale!$A$3,IF(AND($H129&gt;=Scale!$B$4,$H129&lt;=Scale!$C$4),Scale!$A$4,IF(AND($H129&gt;=Scale!$B$5,$H129&lt;=Scale!$C$5),Scale!$A$5,IF(AND($H129&gt;=Scale!$B$6,$H129&lt;=Scale!$C$6),Scale!$A$6)))))</f>
        <v>2</v>
      </c>
      <c r="L129" s="7" t="e">
        <f>IF(AND($J129&gt;=Scale!$F$2,$J129&lt;=Scale!$G$2),Scale!$E$2,IF(AND($J129&gt;=Scale!$F$3,$J129&lt;=Scale!$G$3),Scale!$E$3,IF(AND($J129&gt;=Scale!$F$4,$J129&lt;=Scale!$G$4),Scale!$E$4,IF(AND($J129&gt;=Scale!$F$5,$J129&lt;=Scale!$G$5),Scale!$E$5,IF(AND($J129&gt;=Scale!$F$6,$J129&lt;=Scale!$G$6),Scale!$E$6)))))</f>
        <v>#N/A</v>
      </c>
      <c r="M129" s="7">
        <f t="shared" si="3"/>
        <v>13</v>
      </c>
      <c r="N12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29" s="5" t="str">
        <f>IF(Table1[[#This Row],[Priority Rating]]="#N/A","#N/A",IF(Table1[[#This Row],[Priority Rating]]&gt;=Scale!$M$2,Scale!$L$2,IF(Table1[[#This Row],[Priority Rating]]&gt;=Scale!$M$3,Scale!$L$3,IF(Table1[[#This Row],[Priority Rating]]&gt;=Scale!$M$4,Scale!$L$4,"error1"))))</f>
        <v>#N/A</v>
      </c>
    </row>
    <row r="130" spans="1:15" x14ac:dyDescent="0.3">
      <c r="A130" s="3">
        <f t="shared" ref="A130:A193" ca="1" si="4">CELL("row",A129)</f>
        <v>129</v>
      </c>
      <c r="B130" t="s">
        <v>11</v>
      </c>
      <c r="C130" t="s">
        <v>26</v>
      </c>
      <c r="D130">
        <v>2309</v>
      </c>
      <c r="E130" t="s">
        <v>106</v>
      </c>
      <c r="F130" t="str">
        <f>VLOOKUP($C130,'Bus Profiles'!$A:$C,MATCH(F$1,'Bus Profiles'!$1:$1,0),FALSE)</f>
        <v>40 ft</v>
      </c>
      <c r="G130" t="str">
        <f>VLOOKUP($C130,'Bus Profiles'!$A:$C,MATCH(G$1,'Bus Profiles'!$1:$1,0),FALSE)</f>
        <v>Diesel</v>
      </c>
      <c r="H130">
        <v>4</v>
      </c>
      <c r="I130" s="1"/>
      <c r="J130" s="16" t="e">
        <v>#N/A</v>
      </c>
      <c r="K130" s="7">
        <f>IF(AND($H130&gt;=Scale!$B$2,$H130&lt;=Scale!$C$2),Scale!$A$2,IF(AND($H130&gt;=Scale!$B$3,$H130&lt;=Scale!$C$3),Scale!$A$3,IF(AND($H130&gt;=Scale!$B$4,$H130&lt;=Scale!$C$4),Scale!$A$4,IF(AND($H130&gt;=Scale!$B$5,$H130&lt;=Scale!$C$5),Scale!$A$5,IF(AND($H130&gt;=Scale!$B$6,$H130&lt;=Scale!$C$6),Scale!$A$6)))))</f>
        <v>3</v>
      </c>
      <c r="L130" s="7" t="e">
        <f>IF(AND($J130&gt;=Scale!$F$2,$J130&lt;=Scale!$G$2),Scale!$E$2,IF(AND($J130&gt;=Scale!$F$3,$J130&lt;=Scale!$G$3),Scale!$E$3,IF(AND($J130&gt;=Scale!$F$4,$J130&lt;=Scale!$G$4),Scale!$E$4,IF(AND($J130&gt;=Scale!$F$5,$J130&lt;=Scale!$G$5),Scale!$E$5,IF(AND($J130&gt;=Scale!$F$6,$J130&lt;=Scale!$G$6),Scale!$E$6)))))</f>
        <v>#N/A</v>
      </c>
      <c r="M130" s="7">
        <f t="shared" ref="M130:M193" si="5">16-IF(LEFT(D130,1)="2",MID(D130,2,1),IF(LEFT(D130,1)="9",(LEFT(D130,2)-100),LEFT(D130,2)))</f>
        <v>13</v>
      </c>
      <c r="N13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0" s="5" t="str">
        <f>IF(Table1[[#This Row],[Priority Rating]]="#N/A","#N/A",IF(Table1[[#This Row],[Priority Rating]]&gt;=Scale!$M$2,Scale!$L$2,IF(Table1[[#This Row],[Priority Rating]]&gt;=Scale!$M$3,Scale!$L$3,IF(Table1[[#This Row],[Priority Rating]]&gt;=Scale!$M$4,Scale!$L$4,"error1"))))</f>
        <v>#N/A</v>
      </c>
    </row>
    <row r="131" spans="1:15" x14ac:dyDescent="0.3">
      <c r="A131" s="3">
        <f t="shared" ca="1" si="4"/>
        <v>130</v>
      </c>
      <c r="B131" t="s">
        <v>11</v>
      </c>
      <c r="C131" t="s">
        <v>26</v>
      </c>
      <c r="D131">
        <v>2310</v>
      </c>
      <c r="E131" t="s">
        <v>106</v>
      </c>
      <c r="F131" t="str">
        <f>VLOOKUP($C131,'Bus Profiles'!$A:$C,MATCH(F$1,'Bus Profiles'!$1:$1,0),FALSE)</f>
        <v>40 ft</v>
      </c>
      <c r="G131" t="str">
        <f>VLOOKUP($C131,'Bus Profiles'!$A:$C,MATCH(G$1,'Bus Profiles'!$1:$1,0),FALSE)</f>
        <v>Diesel</v>
      </c>
      <c r="H131">
        <v>3</v>
      </c>
      <c r="I131" s="1"/>
      <c r="J131" s="16" t="e">
        <v>#N/A</v>
      </c>
      <c r="K131" s="7">
        <f>IF(AND($H131&gt;=Scale!$B$2,$H131&lt;=Scale!$C$2),Scale!$A$2,IF(AND($H131&gt;=Scale!$B$3,$H131&lt;=Scale!$C$3),Scale!$A$3,IF(AND($H131&gt;=Scale!$B$4,$H131&lt;=Scale!$C$4),Scale!$A$4,IF(AND($H131&gt;=Scale!$B$5,$H131&lt;=Scale!$C$5),Scale!$A$5,IF(AND($H131&gt;=Scale!$B$6,$H131&lt;=Scale!$C$6),Scale!$A$6)))))</f>
        <v>2</v>
      </c>
      <c r="L131" s="7" t="e">
        <f>IF(AND($J131&gt;=Scale!$F$2,$J131&lt;=Scale!$G$2),Scale!$E$2,IF(AND($J131&gt;=Scale!$F$3,$J131&lt;=Scale!$G$3),Scale!$E$3,IF(AND($J131&gt;=Scale!$F$4,$J131&lt;=Scale!$G$4),Scale!$E$4,IF(AND($J131&gt;=Scale!$F$5,$J131&lt;=Scale!$G$5),Scale!$E$5,IF(AND($J131&gt;=Scale!$F$6,$J131&lt;=Scale!$G$6),Scale!$E$6)))))</f>
        <v>#N/A</v>
      </c>
      <c r="M131" s="7">
        <f t="shared" si="5"/>
        <v>13</v>
      </c>
      <c r="N13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1" s="5" t="str">
        <f>IF(Table1[[#This Row],[Priority Rating]]="#N/A","#N/A",IF(Table1[[#This Row],[Priority Rating]]&gt;=Scale!$M$2,Scale!$L$2,IF(Table1[[#This Row],[Priority Rating]]&gt;=Scale!$M$3,Scale!$L$3,IF(Table1[[#This Row],[Priority Rating]]&gt;=Scale!$M$4,Scale!$L$4,"error1"))))</f>
        <v>#N/A</v>
      </c>
    </row>
    <row r="132" spans="1:15" x14ac:dyDescent="0.3">
      <c r="A132" s="3">
        <f t="shared" ca="1" si="4"/>
        <v>131</v>
      </c>
      <c r="B132" t="s">
        <v>11</v>
      </c>
      <c r="C132" t="s">
        <v>26</v>
      </c>
      <c r="D132">
        <v>2311</v>
      </c>
      <c r="E132" t="s">
        <v>106</v>
      </c>
      <c r="F132" t="str">
        <f>VLOOKUP($C132,'Bus Profiles'!$A:$C,MATCH(F$1,'Bus Profiles'!$1:$1,0),FALSE)</f>
        <v>40 ft</v>
      </c>
      <c r="G132" t="str">
        <f>VLOOKUP($C132,'Bus Profiles'!$A:$C,MATCH(G$1,'Bus Profiles'!$1:$1,0),FALSE)</f>
        <v>Diesel</v>
      </c>
      <c r="H132">
        <v>2</v>
      </c>
      <c r="I132" s="1"/>
      <c r="J132" s="16" t="e">
        <v>#N/A</v>
      </c>
      <c r="K132" s="7">
        <f>IF(AND($H132&gt;=Scale!$B$2,$H132&lt;=Scale!$C$2),Scale!$A$2,IF(AND($H132&gt;=Scale!$B$3,$H132&lt;=Scale!$C$3),Scale!$A$3,IF(AND($H132&gt;=Scale!$B$4,$H132&lt;=Scale!$C$4),Scale!$A$4,IF(AND($H132&gt;=Scale!$B$5,$H132&lt;=Scale!$C$5),Scale!$A$5,IF(AND($H132&gt;=Scale!$B$6,$H132&lt;=Scale!$C$6),Scale!$A$6)))))</f>
        <v>2</v>
      </c>
      <c r="L132" s="7" t="e">
        <f>IF(AND($J132&gt;=Scale!$F$2,$J132&lt;=Scale!$G$2),Scale!$E$2,IF(AND($J132&gt;=Scale!$F$3,$J132&lt;=Scale!$G$3),Scale!$E$3,IF(AND($J132&gt;=Scale!$F$4,$J132&lt;=Scale!$G$4),Scale!$E$4,IF(AND($J132&gt;=Scale!$F$5,$J132&lt;=Scale!$G$5),Scale!$E$5,IF(AND($J132&gt;=Scale!$F$6,$J132&lt;=Scale!$G$6),Scale!$E$6)))))</f>
        <v>#N/A</v>
      </c>
      <c r="M132" s="7">
        <f t="shared" si="5"/>
        <v>13</v>
      </c>
      <c r="N13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2" s="5" t="str">
        <f>IF(Table1[[#This Row],[Priority Rating]]="#N/A","#N/A",IF(Table1[[#This Row],[Priority Rating]]&gt;=Scale!$M$2,Scale!$L$2,IF(Table1[[#This Row],[Priority Rating]]&gt;=Scale!$M$3,Scale!$L$3,IF(Table1[[#This Row],[Priority Rating]]&gt;=Scale!$M$4,Scale!$L$4,"error1"))))</f>
        <v>#N/A</v>
      </c>
    </row>
    <row r="133" spans="1:15" x14ac:dyDescent="0.3">
      <c r="A133" s="3">
        <f t="shared" ca="1" si="4"/>
        <v>132</v>
      </c>
      <c r="B133" t="s">
        <v>11</v>
      </c>
      <c r="C133" t="s">
        <v>26</v>
      </c>
      <c r="D133">
        <v>2312</v>
      </c>
      <c r="E133" t="s">
        <v>106</v>
      </c>
      <c r="F133" t="str">
        <f>VLOOKUP($C133,'Bus Profiles'!$A:$C,MATCH(F$1,'Bus Profiles'!$1:$1,0),FALSE)</f>
        <v>40 ft</v>
      </c>
      <c r="G133" t="str">
        <f>VLOOKUP($C133,'Bus Profiles'!$A:$C,MATCH(G$1,'Bus Profiles'!$1:$1,0),FALSE)</f>
        <v>Diesel</v>
      </c>
      <c r="H133">
        <v>8</v>
      </c>
      <c r="I133" s="1"/>
      <c r="J133" s="16" t="e">
        <v>#N/A</v>
      </c>
      <c r="K133" s="7">
        <f>IF(AND($H133&gt;=Scale!$B$2,$H133&lt;=Scale!$C$2),Scale!$A$2,IF(AND($H133&gt;=Scale!$B$3,$H133&lt;=Scale!$C$3),Scale!$A$3,IF(AND($H133&gt;=Scale!$B$4,$H133&lt;=Scale!$C$4),Scale!$A$4,IF(AND($H133&gt;=Scale!$B$5,$H133&lt;=Scale!$C$5),Scale!$A$5,IF(AND($H133&gt;=Scale!$B$6,$H133&lt;=Scale!$C$6),Scale!$A$6)))))</f>
        <v>5</v>
      </c>
      <c r="L133" s="7" t="e">
        <f>IF(AND($J133&gt;=Scale!$F$2,$J133&lt;=Scale!$G$2),Scale!$E$2,IF(AND($J133&gt;=Scale!$F$3,$J133&lt;=Scale!$G$3),Scale!$E$3,IF(AND($J133&gt;=Scale!$F$4,$J133&lt;=Scale!$G$4),Scale!$E$4,IF(AND($J133&gt;=Scale!$F$5,$J133&lt;=Scale!$G$5),Scale!$E$5,IF(AND($J133&gt;=Scale!$F$6,$J133&lt;=Scale!$G$6),Scale!$E$6)))))</f>
        <v>#N/A</v>
      </c>
      <c r="M133" s="7">
        <f t="shared" si="5"/>
        <v>13</v>
      </c>
      <c r="N13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3" s="5" t="str">
        <f>IF(Table1[[#This Row],[Priority Rating]]="#N/A","#N/A",IF(Table1[[#This Row],[Priority Rating]]&gt;=Scale!$M$2,Scale!$L$2,IF(Table1[[#This Row],[Priority Rating]]&gt;=Scale!$M$3,Scale!$L$3,IF(Table1[[#This Row],[Priority Rating]]&gt;=Scale!$M$4,Scale!$L$4,"error1"))))</f>
        <v>#N/A</v>
      </c>
    </row>
    <row r="134" spans="1:15" x14ac:dyDescent="0.3">
      <c r="A134" s="3">
        <f t="shared" ca="1" si="4"/>
        <v>133</v>
      </c>
      <c r="B134" t="s">
        <v>11</v>
      </c>
      <c r="C134" t="s">
        <v>26</v>
      </c>
      <c r="D134">
        <v>2313</v>
      </c>
      <c r="E134" t="s">
        <v>106</v>
      </c>
      <c r="F134" t="str">
        <f>VLOOKUP($C134,'Bus Profiles'!$A:$C,MATCH(F$1,'Bus Profiles'!$1:$1,0),FALSE)</f>
        <v>40 ft</v>
      </c>
      <c r="G134" t="str">
        <f>VLOOKUP($C134,'Bus Profiles'!$A:$C,MATCH(G$1,'Bus Profiles'!$1:$1,0),FALSE)</f>
        <v>Diesel</v>
      </c>
      <c r="H134">
        <v>4</v>
      </c>
      <c r="I134" s="1"/>
      <c r="J134" s="16" t="e">
        <v>#N/A</v>
      </c>
      <c r="K134" s="7">
        <f>IF(AND($H134&gt;=Scale!$B$2,$H134&lt;=Scale!$C$2),Scale!$A$2,IF(AND($H134&gt;=Scale!$B$3,$H134&lt;=Scale!$C$3),Scale!$A$3,IF(AND($H134&gt;=Scale!$B$4,$H134&lt;=Scale!$C$4),Scale!$A$4,IF(AND($H134&gt;=Scale!$B$5,$H134&lt;=Scale!$C$5),Scale!$A$5,IF(AND($H134&gt;=Scale!$B$6,$H134&lt;=Scale!$C$6),Scale!$A$6)))))</f>
        <v>3</v>
      </c>
      <c r="L134" s="7" t="e">
        <f>IF(AND($J134&gt;=Scale!$F$2,$J134&lt;=Scale!$G$2),Scale!$E$2,IF(AND($J134&gt;=Scale!$F$3,$J134&lt;=Scale!$G$3),Scale!$E$3,IF(AND($J134&gt;=Scale!$F$4,$J134&lt;=Scale!$G$4),Scale!$E$4,IF(AND($J134&gt;=Scale!$F$5,$J134&lt;=Scale!$G$5),Scale!$E$5,IF(AND($J134&gt;=Scale!$F$6,$J134&lt;=Scale!$G$6),Scale!$E$6)))))</f>
        <v>#N/A</v>
      </c>
      <c r="M134" s="7">
        <f t="shared" si="5"/>
        <v>13</v>
      </c>
      <c r="N13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4" s="5" t="str">
        <f>IF(Table1[[#This Row],[Priority Rating]]="#N/A","#N/A",IF(Table1[[#This Row],[Priority Rating]]&gt;=Scale!$M$2,Scale!$L$2,IF(Table1[[#This Row],[Priority Rating]]&gt;=Scale!$M$3,Scale!$L$3,IF(Table1[[#This Row],[Priority Rating]]&gt;=Scale!$M$4,Scale!$L$4,"error1"))))</f>
        <v>#N/A</v>
      </c>
    </row>
    <row r="135" spans="1:15" x14ac:dyDescent="0.3">
      <c r="A135" s="3" t="e">
        <f ca="1">CELL("row",#REF!)</f>
        <v>#REF!</v>
      </c>
      <c r="B135" t="s">
        <v>11</v>
      </c>
      <c r="C135" t="s">
        <v>27</v>
      </c>
      <c r="D135">
        <v>2401</v>
      </c>
      <c r="E135" t="s">
        <v>106</v>
      </c>
      <c r="F135" t="str">
        <f>VLOOKUP($C135,'Bus Profiles'!$A:$C,MATCH(F$1,'Bus Profiles'!$1:$1,0),FALSE)</f>
        <v>40 ft</v>
      </c>
      <c r="G135" t="str">
        <f>VLOOKUP($C135,'Bus Profiles'!$A:$C,MATCH(G$1,'Bus Profiles'!$1:$1,0),FALSE)</f>
        <v>Hybrid</v>
      </c>
      <c r="H135">
        <v>10</v>
      </c>
      <c r="I135" s="1"/>
      <c r="J135" s="16" t="e">
        <v>#N/A</v>
      </c>
      <c r="K135" s="7">
        <f>IF(AND($H135&gt;=Scale!$B$2,$H135&lt;=Scale!$C$2),Scale!$A$2,IF(AND($H135&gt;=Scale!$B$3,$H135&lt;=Scale!$C$3),Scale!$A$3,IF(AND($H135&gt;=Scale!$B$4,$H135&lt;=Scale!$C$4),Scale!$A$4,IF(AND($H135&gt;=Scale!$B$5,$H135&lt;=Scale!$C$5),Scale!$A$5,IF(AND($H135&gt;=Scale!$B$6,$H135&lt;=Scale!$C$6),Scale!$A$6)))))</f>
        <v>5</v>
      </c>
      <c r="L135" s="7" t="e">
        <f>IF(AND($J135&gt;=Scale!$F$2,$J135&lt;=Scale!$G$2),Scale!$E$2,IF(AND($J135&gt;=Scale!$F$3,$J135&lt;=Scale!$G$3),Scale!$E$3,IF(AND($J135&gt;=Scale!$F$4,$J135&lt;=Scale!$G$4),Scale!$E$4,IF(AND($J135&gt;=Scale!$F$5,$J135&lt;=Scale!$G$5),Scale!$E$5,IF(AND($J135&gt;=Scale!$F$6,$J135&lt;=Scale!$G$6),Scale!$E$6)))))</f>
        <v>#N/A</v>
      </c>
      <c r="M135" s="7">
        <f t="shared" si="5"/>
        <v>12</v>
      </c>
      <c r="N13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5" s="5" t="str">
        <f>IF(Table1[[#This Row],[Priority Rating]]="#N/A","#N/A",IF(Table1[[#This Row],[Priority Rating]]&gt;=Scale!$M$2,Scale!$L$2,IF(Table1[[#This Row],[Priority Rating]]&gt;=Scale!$M$3,Scale!$L$3,IF(Table1[[#This Row],[Priority Rating]]&gt;=Scale!$M$4,Scale!$L$4,"error1"))))</f>
        <v>#N/A</v>
      </c>
    </row>
    <row r="136" spans="1:15" x14ac:dyDescent="0.3">
      <c r="A136" s="3">
        <f t="shared" ca="1" si="4"/>
        <v>135</v>
      </c>
      <c r="B136" t="s">
        <v>11</v>
      </c>
      <c r="C136" t="s">
        <v>27</v>
      </c>
      <c r="D136">
        <v>2402</v>
      </c>
      <c r="E136" t="s">
        <v>106</v>
      </c>
      <c r="F136" t="str">
        <f>VLOOKUP($C136,'Bus Profiles'!$A:$C,MATCH(F$1,'Bus Profiles'!$1:$1,0),FALSE)</f>
        <v>40 ft</v>
      </c>
      <c r="G136" t="str">
        <f>VLOOKUP($C136,'Bus Profiles'!$A:$C,MATCH(G$1,'Bus Profiles'!$1:$1,0),FALSE)</f>
        <v>Hybrid</v>
      </c>
      <c r="H136">
        <v>4</v>
      </c>
      <c r="I136" s="1"/>
      <c r="J136" s="16" t="e">
        <v>#N/A</v>
      </c>
      <c r="K136" s="7">
        <f>IF(AND($H136&gt;=Scale!$B$2,$H136&lt;=Scale!$C$2),Scale!$A$2,IF(AND($H136&gt;=Scale!$B$3,$H136&lt;=Scale!$C$3),Scale!$A$3,IF(AND($H136&gt;=Scale!$B$4,$H136&lt;=Scale!$C$4),Scale!$A$4,IF(AND($H136&gt;=Scale!$B$5,$H136&lt;=Scale!$C$5),Scale!$A$5,IF(AND($H136&gt;=Scale!$B$6,$H136&lt;=Scale!$C$6),Scale!$A$6)))))</f>
        <v>3</v>
      </c>
      <c r="L136" s="7" t="e">
        <f>IF(AND($J136&gt;=Scale!$F$2,$J136&lt;=Scale!$G$2),Scale!$E$2,IF(AND($J136&gt;=Scale!$F$3,$J136&lt;=Scale!$G$3),Scale!$E$3,IF(AND($J136&gt;=Scale!$F$4,$J136&lt;=Scale!$G$4),Scale!$E$4,IF(AND($J136&gt;=Scale!$F$5,$J136&lt;=Scale!$G$5),Scale!$E$5,IF(AND($J136&gt;=Scale!$F$6,$J136&lt;=Scale!$G$6),Scale!$E$6)))))</f>
        <v>#N/A</v>
      </c>
      <c r="M136" s="7">
        <f t="shared" si="5"/>
        <v>12</v>
      </c>
      <c r="N13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6" s="5" t="str">
        <f>IF(Table1[[#This Row],[Priority Rating]]="#N/A","#N/A",IF(Table1[[#This Row],[Priority Rating]]&gt;=Scale!$M$2,Scale!$L$2,IF(Table1[[#This Row],[Priority Rating]]&gt;=Scale!$M$3,Scale!$L$3,IF(Table1[[#This Row],[Priority Rating]]&gt;=Scale!$M$4,Scale!$L$4,"error1"))))</f>
        <v>#N/A</v>
      </c>
    </row>
    <row r="137" spans="1:15" x14ac:dyDescent="0.3">
      <c r="A137" s="3">
        <f t="shared" ca="1" si="4"/>
        <v>136</v>
      </c>
      <c r="B137" t="s">
        <v>11</v>
      </c>
      <c r="C137" t="s">
        <v>27</v>
      </c>
      <c r="D137">
        <v>2403</v>
      </c>
      <c r="E137" t="s">
        <v>106</v>
      </c>
      <c r="F137" t="str">
        <f>VLOOKUP($C137,'Bus Profiles'!$A:$C,MATCH(F$1,'Bus Profiles'!$1:$1,0),FALSE)</f>
        <v>40 ft</v>
      </c>
      <c r="G137" t="str">
        <f>VLOOKUP($C137,'Bus Profiles'!$A:$C,MATCH(G$1,'Bus Profiles'!$1:$1,0),FALSE)</f>
        <v>Hybrid</v>
      </c>
      <c r="H137">
        <v>3</v>
      </c>
      <c r="I137" s="1"/>
      <c r="J137" s="16" t="e">
        <v>#N/A</v>
      </c>
      <c r="K137" s="7">
        <f>IF(AND($H137&gt;=Scale!$B$2,$H137&lt;=Scale!$C$2),Scale!$A$2,IF(AND($H137&gt;=Scale!$B$3,$H137&lt;=Scale!$C$3),Scale!$A$3,IF(AND($H137&gt;=Scale!$B$4,$H137&lt;=Scale!$C$4),Scale!$A$4,IF(AND($H137&gt;=Scale!$B$5,$H137&lt;=Scale!$C$5),Scale!$A$5,IF(AND($H137&gt;=Scale!$B$6,$H137&lt;=Scale!$C$6),Scale!$A$6)))))</f>
        <v>2</v>
      </c>
      <c r="L137" s="7" t="e">
        <f>IF(AND($J137&gt;=Scale!$F$2,$J137&lt;=Scale!$G$2),Scale!$E$2,IF(AND($J137&gt;=Scale!$F$3,$J137&lt;=Scale!$G$3),Scale!$E$3,IF(AND($J137&gt;=Scale!$F$4,$J137&lt;=Scale!$G$4),Scale!$E$4,IF(AND($J137&gt;=Scale!$F$5,$J137&lt;=Scale!$G$5),Scale!$E$5,IF(AND($J137&gt;=Scale!$F$6,$J137&lt;=Scale!$G$6),Scale!$E$6)))))</f>
        <v>#N/A</v>
      </c>
      <c r="M137" s="7">
        <f t="shared" si="5"/>
        <v>12</v>
      </c>
      <c r="N13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7" s="5" t="str">
        <f>IF(Table1[[#This Row],[Priority Rating]]="#N/A","#N/A",IF(Table1[[#This Row],[Priority Rating]]&gt;=Scale!$M$2,Scale!$L$2,IF(Table1[[#This Row],[Priority Rating]]&gt;=Scale!$M$3,Scale!$L$3,IF(Table1[[#This Row],[Priority Rating]]&gt;=Scale!$M$4,Scale!$L$4,"error1"))))</f>
        <v>#N/A</v>
      </c>
    </row>
    <row r="138" spans="1:15" x14ac:dyDescent="0.3">
      <c r="A138" s="3">
        <f t="shared" ca="1" si="4"/>
        <v>137</v>
      </c>
      <c r="B138" t="s">
        <v>11</v>
      </c>
      <c r="C138" t="s">
        <v>27</v>
      </c>
      <c r="D138">
        <v>2404</v>
      </c>
      <c r="E138" t="s">
        <v>106</v>
      </c>
      <c r="F138" t="str">
        <f>VLOOKUP($C138,'Bus Profiles'!$A:$C,MATCH(F$1,'Bus Profiles'!$1:$1,0),FALSE)</f>
        <v>40 ft</v>
      </c>
      <c r="G138" t="str">
        <f>VLOOKUP($C138,'Bus Profiles'!$A:$C,MATCH(G$1,'Bus Profiles'!$1:$1,0),FALSE)</f>
        <v>Hybrid</v>
      </c>
      <c r="H138">
        <v>5</v>
      </c>
      <c r="I138" s="1"/>
      <c r="J138" s="16" t="e">
        <v>#N/A</v>
      </c>
      <c r="K138" s="7">
        <f>IF(AND($H138&gt;=Scale!$B$2,$H138&lt;=Scale!$C$2),Scale!$A$2,IF(AND($H138&gt;=Scale!$B$3,$H138&lt;=Scale!$C$3),Scale!$A$3,IF(AND($H138&gt;=Scale!$B$4,$H138&lt;=Scale!$C$4),Scale!$A$4,IF(AND($H138&gt;=Scale!$B$5,$H138&lt;=Scale!$C$5),Scale!$A$5,IF(AND($H138&gt;=Scale!$B$6,$H138&lt;=Scale!$C$6),Scale!$A$6)))))</f>
        <v>3</v>
      </c>
      <c r="L138" s="7" t="e">
        <f>IF(AND($J138&gt;=Scale!$F$2,$J138&lt;=Scale!$G$2),Scale!$E$2,IF(AND($J138&gt;=Scale!$F$3,$J138&lt;=Scale!$G$3),Scale!$E$3,IF(AND($J138&gt;=Scale!$F$4,$J138&lt;=Scale!$G$4),Scale!$E$4,IF(AND($J138&gt;=Scale!$F$5,$J138&lt;=Scale!$G$5),Scale!$E$5,IF(AND($J138&gt;=Scale!$F$6,$J138&lt;=Scale!$G$6),Scale!$E$6)))))</f>
        <v>#N/A</v>
      </c>
      <c r="M138" s="7">
        <f t="shared" si="5"/>
        <v>12</v>
      </c>
      <c r="N13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8" s="5" t="str">
        <f>IF(Table1[[#This Row],[Priority Rating]]="#N/A","#N/A",IF(Table1[[#This Row],[Priority Rating]]&gt;=Scale!$M$2,Scale!$L$2,IF(Table1[[#This Row],[Priority Rating]]&gt;=Scale!$M$3,Scale!$L$3,IF(Table1[[#This Row],[Priority Rating]]&gt;=Scale!$M$4,Scale!$L$4,"error1"))))</f>
        <v>#N/A</v>
      </c>
    </row>
    <row r="139" spans="1:15" x14ac:dyDescent="0.3">
      <c r="A139" s="3">
        <f t="shared" ca="1" si="4"/>
        <v>138</v>
      </c>
      <c r="B139" t="s">
        <v>11</v>
      </c>
      <c r="C139" t="s">
        <v>27</v>
      </c>
      <c r="D139">
        <v>2405</v>
      </c>
      <c r="E139" t="s">
        <v>106</v>
      </c>
      <c r="F139" t="str">
        <f>VLOOKUP($C139,'Bus Profiles'!$A:$C,MATCH(F$1,'Bus Profiles'!$1:$1,0),FALSE)</f>
        <v>40 ft</v>
      </c>
      <c r="G139" t="str">
        <f>VLOOKUP($C139,'Bus Profiles'!$A:$C,MATCH(G$1,'Bus Profiles'!$1:$1,0),FALSE)</f>
        <v>Hybrid</v>
      </c>
      <c r="H139">
        <v>1</v>
      </c>
      <c r="I139" s="1"/>
      <c r="J139" s="16" t="e">
        <v>#N/A</v>
      </c>
      <c r="K139" s="7">
        <f>IF(AND($H139&gt;=Scale!$B$2,$H139&lt;=Scale!$C$2),Scale!$A$2,IF(AND($H139&gt;=Scale!$B$3,$H139&lt;=Scale!$C$3),Scale!$A$3,IF(AND($H139&gt;=Scale!$B$4,$H139&lt;=Scale!$C$4),Scale!$A$4,IF(AND($H139&gt;=Scale!$B$5,$H139&lt;=Scale!$C$5),Scale!$A$5,IF(AND($H139&gt;=Scale!$B$6,$H139&lt;=Scale!$C$6),Scale!$A$6)))))</f>
        <v>1</v>
      </c>
      <c r="L139" s="7" t="e">
        <f>IF(AND($J139&gt;=Scale!$F$2,$J139&lt;=Scale!$G$2),Scale!$E$2,IF(AND($J139&gt;=Scale!$F$3,$J139&lt;=Scale!$G$3),Scale!$E$3,IF(AND($J139&gt;=Scale!$F$4,$J139&lt;=Scale!$G$4),Scale!$E$4,IF(AND($J139&gt;=Scale!$F$5,$J139&lt;=Scale!$G$5),Scale!$E$5,IF(AND($J139&gt;=Scale!$F$6,$J139&lt;=Scale!$G$6),Scale!$E$6)))))</f>
        <v>#N/A</v>
      </c>
      <c r="M139" s="7">
        <f t="shared" si="5"/>
        <v>12</v>
      </c>
      <c r="N13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39" s="5" t="str">
        <f>IF(Table1[[#This Row],[Priority Rating]]="#N/A","#N/A",IF(Table1[[#This Row],[Priority Rating]]&gt;=Scale!$M$2,Scale!$L$2,IF(Table1[[#This Row],[Priority Rating]]&gt;=Scale!$M$3,Scale!$L$3,IF(Table1[[#This Row],[Priority Rating]]&gt;=Scale!$M$4,Scale!$L$4,"error1"))))</f>
        <v>#N/A</v>
      </c>
    </row>
    <row r="140" spans="1:15" x14ac:dyDescent="0.3">
      <c r="A140" s="3">
        <f t="shared" ca="1" si="4"/>
        <v>139</v>
      </c>
      <c r="B140" t="s">
        <v>11</v>
      </c>
      <c r="C140" t="s">
        <v>27</v>
      </c>
      <c r="D140">
        <v>2406</v>
      </c>
      <c r="E140" t="s">
        <v>106</v>
      </c>
      <c r="F140" t="str">
        <f>VLOOKUP($C140,'Bus Profiles'!$A:$C,MATCH(F$1,'Bus Profiles'!$1:$1,0),FALSE)</f>
        <v>40 ft</v>
      </c>
      <c r="G140" t="str">
        <f>VLOOKUP($C140,'Bus Profiles'!$A:$C,MATCH(G$1,'Bus Profiles'!$1:$1,0),FALSE)</f>
        <v>Hybrid</v>
      </c>
      <c r="H140">
        <v>3</v>
      </c>
      <c r="I140" s="1"/>
      <c r="J140" s="16" t="e">
        <v>#N/A</v>
      </c>
      <c r="K140" s="7">
        <f>IF(AND($H140&gt;=Scale!$B$2,$H140&lt;=Scale!$C$2),Scale!$A$2,IF(AND($H140&gt;=Scale!$B$3,$H140&lt;=Scale!$C$3),Scale!$A$3,IF(AND($H140&gt;=Scale!$B$4,$H140&lt;=Scale!$C$4),Scale!$A$4,IF(AND($H140&gt;=Scale!$B$5,$H140&lt;=Scale!$C$5),Scale!$A$5,IF(AND($H140&gt;=Scale!$B$6,$H140&lt;=Scale!$C$6),Scale!$A$6)))))</f>
        <v>2</v>
      </c>
      <c r="L140" s="7" t="e">
        <f>IF(AND($J140&gt;=Scale!$F$2,$J140&lt;=Scale!$G$2),Scale!$E$2,IF(AND($J140&gt;=Scale!$F$3,$J140&lt;=Scale!$G$3),Scale!$E$3,IF(AND($J140&gt;=Scale!$F$4,$J140&lt;=Scale!$G$4),Scale!$E$4,IF(AND($J140&gt;=Scale!$F$5,$J140&lt;=Scale!$G$5),Scale!$E$5,IF(AND($J140&gt;=Scale!$F$6,$J140&lt;=Scale!$G$6),Scale!$E$6)))))</f>
        <v>#N/A</v>
      </c>
      <c r="M140" s="7">
        <f t="shared" si="5"/>
        <v>12</v>
      </c>
      <c r="N14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0" s="5" t="str">
        <f>IF(Table1[[#This Row],[Priority Rating]]="#N/A","#N/A",IF(Table1[[#This Row],[Priority Rating]]&gt;=Scale!$M$2,Scale!$L$2,IF(Table1[[#This Row],[Priority Rating]]&gt;=Scale!$M$3,Scale!$L$3,IF(Table1[[#This Row],[Priority Rating]]&gt;=Scale!$M$4,Scale!$L$4,"error1"))))</f>
        <v>#N/A</v>
      </c>
    </row>
    <row r="141" spans="1:15" x14ac:dyDescent="0.3">
      <c r="A141" s="3">
        <f t="shared" ca="1" si="4"/>
        <v>140</v>
      </c>
      <c r="B141" t="s">
        <v>11</v>
      </c>
      <c r="C141" t="s">
        <v>27</v>
      </c>
      <c r="D141">
        <v>2407</v>
      </c>
      <c r="E141" t="s">
        <v>106</v>
      </c>
      <c r="F141" t="str">
        <f>VLOOKUP($C141,'Bus Profiles'!$A:$C,MATCH(F$1,'Bus Profiles'!$1:$1,0),FALSE)</f>
        <v>40 ft</v>
      </c>
      <c r="G141" t="str">
        <f>VLOOKUP($C141,'Bus Profiles'!$A:$C,MATCH(G$1,'Bus Profiles'!$1:$1,0),FALSE)</f>
        <v>Hybrid</v>
      </c>
      <c r="H141">
        <v>1</v>
      </c>
      <c r="I141" s="1"/>
      <c r="J141" s="16" t="e">
        <v>#N/A</v>
      </c>
      <c r="K141" s="7">
        <f>IF(AND($H141&gt;=Scale!$B$2,$H141&lt;=Scale!$C$2),Scale!$A$2,IF(AND($H141&gt;=Scale!$B$3,$H141&lt;=Scale!$C$3),Scale!$A$3,IF(AND($H141&gt;=Scale!$B$4,$H141&lt;=Scale!$C$4),Scale!$A$4,IF(AND($H141&gt;=Scale!$B$5,$H141&lt;=Scale!$C$5),Scale!$A$5,IF(AND($H141&gt;=Scale!$B$6,$H141&lt;=Scale!$C$6),Scale!$A$6)))))</f>
        <v>1</v>
      </c>
      <c r="L141" s="7" t="e">
        <f>IF(AND($J141&gt;=Scale!$F$2,$J141&lt;=Scale!$G$2),Scale!$E$2,IF(AND($J141&gt;=Scale!$F$3,$J141&lt;=Scale!$G$3),Scale!$E$3,IF(AND($J141&gt;=Scale!$F$4,$J141&lt;=Scale!$G$4),Scale!$E$4,IF(AND($J141&gt;=Scale!$F$5,$J141&lt;=Scale!$G$5),Scale!$E$5,IF(AND($J141&gt;=Scale!$F$6,$J141&lt;=Scale!$G$6),Scale!$E$6)))))</f>
        <v>#N/A</v>
      </c>
      <c r="M141" s="7">
        <f t="shared" si="5"/>
        <v>12</v>
      </c>
      <c r="N14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1" s="5" t="str">
        <f>IF(Table1[[#This Row],[Priority Rating]]="#N/A","#N/A",IF(Table1[[#This Row],[Priority Rating]]&gt;=Scale!$M$2,Scale!$L$2,IF(Table1[[#This Row],[Priority Rating]]&gt;=Scale!$M$3,Scale!$L$3,IF(Table1[[#This Row],[Priority Rating]]&gt;=Scale!$M$4,Scale!$L$4,"error1"))))</f>
        <v>#N/A</v>
      </c>
    </row>
    <row r="142" spans="1:15" x14ac:dyDescent="0.3">
      <c r="A142" s="3">
        <f t="shared" ca="1" si="4"/>
        <v>141</v>
      </c>
      <c r="B142" t="s">
        <v>11</v>
      </c>
      <c r="C142" t="s">
        <v>27</v>
      </c>
      <c r="D142">
        <v>2408</v>
      </c>
      <c r="E142" t="s">
        <v>106</v>
      </c>
      <c r="F142" t="str">
        <f>VLOOKUP($C142,'Bus Profiles'!$A:$C,MATCH(F$1,'Bus Profiles'!$1:$1,0),FALSE)</f>
        <v>40 ft</v>
      </c>
      <c r="G142" t="str">
        <f>VLOOKUP($C142,'Bus Profiles'!$A:$C,MATCH(G$1,'Bus Profiles'!$1:$1,0),FALSE)</f>
        <v>Hybrid</v>
      </c>
      <c r="H142">
        <v>0</v>
      </c>
      <c r="I142" s="1"/>
      <c r="J142" s="16" t="e">
        <v>#N/A</v>
      </c>
      <c r="K142" s="7">
        <f>IF(AND($H142&gt;=Scale!$B$2,$H142&lt;=Scale!$C$2),Scale!$A$2,IF(AND($H142&gt;=Scale!$B$3,$H142&lt;=Scale!$C$3),Scale!$A$3,IF(AND($H142&gt;=Scale!$B$4,$H142&lt;=Scale!$C$4),Scale!$A$4,IF(AND($H142&gt;=Scale!$B$5,$H142&lt;=Scale!$C$5),Scale!$A$5,IF(AND($H142&gt;=Scale!$B$6,$H142&lt;=Scale!$C$6),Scale!$A$6)))))</f>
        <v>1</v>
      </c>
      <c r="L142" s="7" t="e">
        <f>IF(AND($J142&gt;=Scale!$F$2,$J142&lt;=Scale!$G$2),Scale!$E$2,IF(AND($J142&gt;=Scale!$F$3,$J142&lt;=Scale!$G$3),Scale!$E$3,IF(AND($J142&gt;=Scale!$F$4,$J142&lt;=Scale!$G$4),Scale!$E$4,IF(AND($J142&gt;=Scale!$F$5,$J142&lt;=Scale!$G$5),Scale!$E$5,IF(AND($J142&gt;=Scale!$F$6,$J142&lt;=Scale!$G$6),Scale!$E$6)))))</f>
        <v>#N/A</v>
      </c>
      <c r="M142" s="7">
        <f t="shared" si="5"/>
        <v>12</v>
      </c>
      <c r="N14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2" s="5" t="str">
        <f>IF(Table1[[#This Row],[Priority Rating]]="#N/A","#N/A",IF(Table1[[#This Row],[Priority Rating]]&gt;=Scale!$M$2,Scale!$L$2,IF(Table1[[#This Row],[Priority Rating]]&gt;=Scale!$M$3,Scale!$L$3,IF(Table1[[#This Row],[Priority Rating]]&gt;=Scale!$M$4,Scale!$L$4,"error1"))))</f>
        <v>#N/A</v>
      </c>
    </row>
    <row r="143" spans="1:15" x14ac:dyDescent="0.3">
      <c r="A143" s="3">
        <f t="shared" ca="1" si="4"/>
        <v>142</v>
      </c>
      <c r="B143" t="s">
        <v>11</v>
      </c>
      <c r="C143" t="s">
        <v>27</v>
      </c>
      <c r="D143">
        <v>2409</v>
      </c>
      <c r="E143" t="s">
        <v>106</v>
      </c>
      <c r="F143" t="str">
        <f>VLOOKUP($C143,'Bus Profiles'!$A:$C,MATCH(F$1,'Bus Profiles'!$1:$1,0),FALSE)</f>
        <v>40 ft</v>
      </c>
      <c r="G143" t="str">
        <f>VLOOKUP($C143,'Bus Profiles'!$A:$C,MATCH(G$1,'Bus Profiles'!$1:$1,0),FALSE)</f>
        <v>Hybrid</v>
      </c>
      <c r="H143">
        <v>5</v>
      </c>
      <c r="I143" s="1"/>
      <c r="J143" s="16" t="e">
        <v>#N/A</v>
      </c>
      <c r="K143" s="7">
        <f>IF(AND($H143&gt;=Scale!$B$2,$H143&lt;=Scale!$C$2),Scale!$A$2,IF(AND($H143&gt;=Scale!$B$3,$H143&lt;=Scale!$C$3),Scale!$A$3,IF(AND($H143&gt;=Scale!$B$4,$H143&lt;=Scale!$C$4),Scale!$A$4,IF(AND($H143&gt;=Scale!$B$5,$H143&lt;=Scale!$C$5),Scale!$A$5,IF(AND($H143&gt;=Scale!$B$6,$H143&lt;=Scale!$C$6),Scale!$A$6)))))</f>
        <v>3</v>
      </c>
      <c r="L143" s="7" t="e">
        <f>IF(AND($J143&gt;=Scale!$F$2,$J143&lt;=Scale!$G$2),Scale!$E$2,IF(AND($J143&gt;=Scale!$F$3,$J143&lt;=Scale!$G$3),Scale!$E$3,IF(AND($J143&gt;=Scale!$F$4,$J143&lt;=Scale!$G$4),Scale!$E$4,IF(AND($J143&gt;=Scale!$F$5,$J143&lt;=Scale!$G$5),Scale!$E$5,IF(AND($J143&gt;=Scale!$F$6,$J143&lt;=Scale!$G$6),Scale!$E$6)))))</f>
        <v>#N/A</v>
      </c>
      <c r="M143" s="7">
        <f t="shared" si="5"/>
        <v>12</v>
      </c>
      <c r="N14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3" s="5" t="str">
        <f>IF(Table1[[#This Row],[Priority Rating]]="#N/A","#N/A",IF(Table1[[#This Row],[Priority Rating]]&gt;=Scale!$M$2,Scale!$L$2,IF(Table1[[#This Row],[Priority Rating]]&gt;=Scale!$M$3,Scale!$L$3,IF(Table1[[#This Row],[Priority Rating]]&gt;=Scale!$M$4,Scale!$L$4,"error1"))))</f>
        <v>#N/A</v>
      </c>
    </row>
    <row r="144" spans="1:15" x14ac:dyDescent="0.3">
      <c r="A144" s="3">
        <f t="shared" ca="1" si="4"/>
        <v>143</v>
      </c>
      <c r="B144" t="s">
        <v>11</v>
      </c>
      <c r="C144" t="s">
        <v>27</v>
      </c>
      <c r="D144">
        <v>2410</v>
      </c>
      <c r="E144" t="s">
        <v>106</v>
      </c>
      <c r="F144" t="str">
        <f>VLOOKUP($C144,'Bus Profiles'!$A:$C,MATCH(F$1,'Bus Profiles'!$1:$1,0),FALSE)</f>
        <v>40 ft</v>
      </c>
      <c r="G144" t="str">
        <f>VLOOKUP($C144,'Bus Profiles'!$A:$C,MATCH(G$1,'Bus Profiles'!$1:$1,0),FALSE)</f>
        <v>Hybrid</v>
      </c>
      <c r="H144">
        <v>1</v>
      </c>
      <c r="I144" s="1"/>
      <c r="J144" s="16" t="e">
        <v>#N/A</v>
      </c>
      <c r="K144" s="7">
        <f>IF(AND($H144&gt;=Scale!$B$2,$H144&lt;=Scale!$C$2),Scale!$A$2,IF(AND($H144&gt;=Scale!$B$3,$H144&lt;=Scale!$C$3),Scale!$A$3,IF(AND($H144&gt;=Scale!$B$4,$H144&lt;=Scale!$C$4),Scale!$A$4,IF(AND($H144&gt;=Scale!$B$5,$H144&lt;=Scale!$C$5),Scale!$A$5,IF(AND($H144&gt;=Scale!$B$6,$H144&lt;=Scale!$C$6),Scale!$A$6)))))</f>
        <v>1</v>
      </c>
      <c r="L144" s="7" t="e">
        <f>IF(AND($J144&gt;=Scale!$F$2,$J144&lt;=Scale!$G$2),Scale!$E$2,IF(AND($J144&gt;=Scale!$F$3,$J144&lt;=Scale!$G$3),Scale!$E$3,IF(AND($J144&gt;=Scale!$F$4,$J144&lt;=Scale!$G$4),Scale!$E$4,IF(AND($J144&gt;=Scale!$F$5,$J144&lt;=Scale!$G$5),Scale!$E$5,IF(AND($J144&gt;=Scale!$F$6,$J144&lt;=Scale!$G$6),Scale!$E$6)))))</f>
        <v>#N/A</v>
      </c>
      <c r="M144" s="7">
        <f t="shared" si="5"/>
        <v>12</v>
      </c>
      <c r="N14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4" s="5" t="str">
        <f>IF(Table1[[#This Row],[Priority Rating]]="#N/A","#N/A",IF(Table1[[#This Row],[Priority Rating]]&gt;=Scale!$M$2,Scale!$L$2,IF(Table1[[#This Row],[Priority Rating]]&gt;=Scale!$M$3,Scale!$L$3,IF(Table1[[#This Row],[Priority Rating]]&gt;=Scale!$M$4,Scale!$L$4,"error1"))))</f>
        <v>#N/A</v>
      </c>
    </row>
    <row r="145" spans="1:15" x14ac:dyDescent="0.3">
      <c r="A145" s="3">
        <f t="shared" ca="1" si="4"/>
        <v>144</v>
      </c>
      <c r="B145" t="s">
        <v>11</v>
      </c>
      <c r="C145" t="s">
        <v>27</v>
      </c>
      <c r="D145">
        <v>2411</v>
      </c>
      <c r="E145" t="s">
        <v>106</v>
      </c>
      <c r="F145" t="str">
        <f>VLOOKUP($C145,'Bus Profiles'!$A:$C,MATCH(F$1,'Bus Profiles'!$1:$1,0),FALSE)</f>
        <v>40 ft</v>
      </c>
      <c r="G145" t="str">
        <f>VLOOKUP($C145,'Bus Profiles'!$A:$C,MATCH(G$1,'Bus Profiles'!$1:$1,0),FALSE)</f>
        <v>Hybrid</v>
      </c>
      <c r="H145">
        <v>7</v>
      </c>
      <c r="I145" s="1"/>
      <c r="J145" s="16" t="e">
        <v>#N/A</v>
      </c>
      <c r="K145" s="7">
        <f>IF(AND($H145&gt;=Scale!$B$2,$H145&lt;=Scale!$C$2),Scale!$A$2,IF(AND($H145&gt;=Scale!$B$3,$H145&lt;=Scale!$C$3),Scale!$A$3,IF(AND($H145&gt;=Scale!$B$4,$H145&lt;=Scale!$C$4),Scale!$A$4,IF(AND($H145&gt;=Scale!$B$5,$H145&lt;=Scale!$C$5),Scale!$A$5,IF(AND($H145&gt;=Scale!$B$6,$H145&lt;=Scale!$C$6),Scale!$A$6)))))</f>
        <v>4</v>
      </c>
      <c r="L145" s="7" t="e">
        <f>IF(AND($J145&gt;=Scale!$F$2,$J145&lt;=Scale!$G$2),Scale!$E$2,IF(AND($J145&gt;=Scale!$F$3,$J145&lt;=Scale!$G$3),Scale!$E$3,IF(AND($J145&gt;=Scale!$F$4,$J145&lt;=Scale!$G$4),Scale!$E$4,IF(AND($J145&gt;=Scale!$F$5,$J145&lt;=Scale!$G$5),Scale!$E$5,IF(AND($J145&gt;=Scale!$F$6,$J145&lt;=Scale!$G$6),Scale!$E$6)))))</f>
        <v>#N/A</v>
      </c>
      <c r="M145" s="7">
        <f t="shared" si="5"/>
        <v>12</v>
      </c>
      <c r="N14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5" s="5" t="str">
        <f>IF(Table1[[#This Row],[Priority Rating]]="#N/A","#N/A",IF(Table1[[#This Row],[Priority Rating]]&gt;=Scale!$M$2,Scale!$L$2,IF(Table1[[#This Row],[Priority Rating]]&gt;=Scale!$M$3,Scale!$L$3,IF(Table1[[#This Row],[Priority Rating]]&gt;=Scale!$M$4,Scale!$L$4,"error1"))))</f>
        <v>#N/A</v>
      </c>
    </row>
    <row r="146" spans="1:15" x14ac:dyDescent="0.3">
      <c r="A146" s="3">
        <f t="shared" ca="1" si="4"/>
        <v>145</v>
      </c>
      <c r="B146" t="s">
        <v>11</v>
      </c>
      <c r="C146" t="s">
        <v>27</v>
      </c>
      <c r="D146">
        <v>2412</v>
      </c>
      <c r="E146" t="s">
        <v>106</v>
      </c>
      <c r="F146" t="str">
        <f>VLOOKUP($C146,'Bus Profiles'!$A:$C,MATCH(F$1,'Bus Profiles'!$1:$1,0),FALSE)</f>
        <v>40 ft</v>
      </c>
      <c r="G146" t="str">
        <f>VLOOKUP($C146,'Bus Profiles'!$A:$C,MATCH(G$1,'Bus Profiles'!$1:$1,0),FALSE)</f>
        <v>Hybrid</v>
      </c>
      <c r="H146">
        <v>6</v>
      </c>
      <c r="I146" s="1"/>
      <c r="J146" s="16" t="e">
        <v>#N/A</v>
      </c>
      <c r="K146" s="7">
        <f>IF(AND($H146&gt;=Scale!$B$2,$H146&lt;=Scale!$C$2),Scale!$A$2,IF(AND($H146&gt;=Scale!$B$3,$H146&lt;=Scale!$C$3),Scale!$A$3,IF(AND($H146&gt;=Scale!$B$4,$H146&lt;=Scale!$C$4),Scale!$A$4,IF(AND($H146&gt;=Scale!$B$5,$H146&lt;=Scale!$C$5),Scale!$A$5,IF(AND($H146&gt;=Scale!$B$6,$H146&lt;=Scale!$C$6),Scale!$A$6)))))</f>
        <v>4</v>
      </c>
      <c r="L146" s="7" t="e">
        <f>IF(AND($J146&gt;=Scale!$F$2,$J146&lt;=Scale!$G$2),Scale!$E$2,IF(AND($J146&gt;=Scale!$F$3,$J146&lt;=Scale!$G$3),Scale!$E$3,IF(AND($J146&gt;=Scale!$F$4,$J146&lt;=Scale!$G$4),Scale!$E$4,IF(AND($J146&gt;=Scale!$F$5,$J146&lt;=Scale!$G$5),Scale!$E$5,IF(AND($J146&gt;=Scale!$F$6,$J146&lt;=Scale!$G$6),Scale!$E$6)))))</f>
        <v>#N/A</v>
      </c>
      <c r="M146" s="7">
        <f t="shared" si="5"/>
        <v>12</v>
      </c>
      <c r="N14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6" s="5" t="str">
        <f>IF(Table1[[#This Row],[Priority Rating]]="#N/A","#N/A",IF(Table1[[#This Row],[Priority Rating]]&gt;=Scale!$M$2,Scale!$L$2,IF(Table1[[#This Row],[Priority Rating]]&gt;=Scale!$M$3,Scale!$L$3,IF(Table1[[#This Row],[Priority Rating]]&gt;=Scale!$M$4,Scale!$L$4,"error1"))))</f>
        <v>#N/A</v>
      </c>
    </row>
    <row r="147" spans="1:15" x14ac:dyDescent="0.3">
      <c r="A147" s="3">
        <f t="shared" ca="1" si="4"/>
        <v>146</v>
      </c>
      <c r="B147" t="s">
        <v>11</v>
      </c>
      <c r="C147" t="s">
        <v>27</v>
      </c>
      <c r="D147">
        <v>2413</v>
      </c>
      <c r="E147" t="s">
        <v>106</v>
      </c>
      <c r="F147" t="str">
        <f>VLOOKUP($C147,'Bus Profiles'!$A:$C,MATCH(F$1,'Bus Profiles'!$1:$1,0),FALSE)</f>
        <v>40 ft</v>
      </c>
      <c r="G147" t="str">
        <f>VLOOKUP($C147,'Bus Profiles'!$A:$C,MATCH(G$1,'Bus Profiles'!$1:$1,0),FALSE)</f>
        <v>Hybrid</v>
      </c>
      <c r="H147">
        <v>9</v>
      </c>
      <c r="I147" s="1"/>
      <c r="J147" s="16" t="e">
        <v>#N/A</v>
      </c>
      <c r="K147" s="7">
        <f>IF(AND($H147&gt;=Scale!$B$2,$H147&lt;=Scale!$C$2),Scale!$A$2,IF(AND($H147&gt;=Scale!$B$3,$H147&lt;=Scale!$C$3),Scale!$A$3,IF(AND($H147&gt;=Scale!$B$4,$H147&lt;=Scale!$C$4),Scale!$A$4,IF(AND($H147&gt;=Scale!$B$5,$H147&lt;=Scale!$C$5),Scale!$A$5,IF(AND($H147&gt;=Scale!$B$6,$H147&lt;=Scale!$C$6),Scale!$A$6)))))</f>
        <v>5</v>
      </c>
      <c r="L147" s="7" t="e">
        <f>IF(AND($J147&gt;=Scale!$F$2,$J147&lt;=Scale!$G$2),Scale!$E$2,IF(AND($J147&gt;=Scale!$F$3,$J147&lt;=Scale!$G$3),Scale!$E$3,IF(AND($J147&gt;=Scale!$F$4,$J147&lt;=Scale!$G$4),Scale!$E$4,IF(AND($J147&gt;=Scale!$F$5,$J147&lt;=Scale!$G$5),Scale!$E$5,IF(AND($J147&gt;=Scale!$F$6,$J147&lt;=Scale!$G$6),Scale!$E$6)))))</f>
        <v>#N/A</v>
      </c>
      <c r="M147" s="7">
        <f t="shared" si="5"/>
        <v>12</v>
      </c>
      <c r="N14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7" s="5" t="str">
        <f>IF(Table1[[#This Row],[Priority Rating]]="#N/A","#N/A",IF(Table1[[#This Row],[Priority Rating]]&gt;=Scale!$M$2,Scale!$L$2,IF(Table1[[#This Row],[Priority Rating]]&gt;=Scale!$M$3,Scale!$L$3,IF(Table1[[#This Row],[Priority Rating]]&gt;=Scale!$M$4,Scale!$L$4,"error1"))))</f>
        <v>#N/A</v>
      </c>
    </row>
    <row r="148" spans="1:15" x14ac:dyDescent="0.3">
      <c r="A148" s="3">
        <f t="shared" ca="1" si="4"/>
        <v>147</v>
      </c>
      <c r="B148" t="s">
        <v>11</v>
      </c>
      <c r="C148" t="s">
        <v>27</v>
      </c>
      <c r="D148">
        <v>2414</v>
      </c>
      <c r="E148" t="s">
        <v>106</v>
      </c>
      <c r="F148" t="str">
        <f>VLOOKUP($C148,'Bus Profiles'!$A:$C,MATCH(F$1,'Bus Profiles'!$1:$1,0),FALSE)</f>
        <v>40 ft</v>
      </c>
      <c r="G148" t="str">
        <f>VLOOKUP($C148,'Bus Profiles'!$A:$C,MATCH(G$1,'Bus Profiles'!$1:$1,0),FALSE)</f>
        <v>Hybrid</v>
      </c>
      <c r="H148">
        <v>4</v>
      </c>
      <c r="I148" s="1"/>
      <c r="J148" s="16" t="e">
        <v>#N/A</v>
      </c>
      <c r="K148" s="7">
        <f>IF(AND($H148&gt;=Scale!$B$2,$H148&lt;=Scale!$C$2),Scale!$A$2,IF(AND($H148&gt;=Scale!$B$3,$H148&lt;=Scale!$C$3),Scale!$A$3,IF(AND($H148&gt;=Scale!$B$4,$H148&lt;=Scale!$C$4),Scale!$A$4,IF(AND($H148&gt;=Scale!$B$5,$H148&lt;=Scale!$C$5),Scale!$A$5,IF(AND($H148&gt;=Scale!$B$6,$H148&lt;=Scale!$C$6),Scale!$A$6)))))</f>
        <v>3</v>
      </c>
      <c r="L148" s="7" t="e">
        <f>IF(AND($J148&gt;=Scale!$F$2,$J148&lt;=Scale!$G$2),Scale!$E$2,IF(AND($J148&gt;=Scale!$F$3,$J148&lt;=Scale!$G$3),Scale!$E$3,IF(AND($J148&gt;=Scale!$F$4,$J148&lt;=Scale!$G$4),Scale!$E$4,IF(AND($J148&gt;=Scale!$F$5,$J148&lt;=Scale!$G$5),Scale!$E$5,IF(AND($J148&gt;=Scale!$F$6,$J148&lt;=Scale!$G$6),Scale!$E$6)))))</f>
        <v>#N/A</v>
      </c>
      <c r="M148" s="7">
        <f t="shared" si="5"/>
        <v>12</v>
      </c>
      <c r="N14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8" s="5" t="str">
        <f>IF(Table1[[#This Row],[Priority Rating]]="#N/A","#N/A",IF(Table1[[#This Row],[Priority Rating]]&gt;=Scale!$M$2,Scale!$L$2,IF(Table1[[#This Row],[Priority Rating]]&gt;=Scale!$M$3,Scale!$L$3,IF(Table1[[#This Row],[Priority Rating]]&gt;=Scale!$M$4,Scale!$L$4,"error1"))))</f>
        <v>#N/A</v>
      </c>
    </row>
    <row r="149" spans="1:15" x14ac:dyDescent="0.3">
      <c r="A149" s="3">
        <f t="shared" ca="1" si="4"/>
        <v>148</v>
      </c>
      <c r="B149" t="s">
        <v>11</v>
      </c>
      <c r="C149" t="s">
        <v>27</v>
      </c>
      <c r="D149">
        <v>2415</v>
      </c>
      <c r="E149" t="s">
        <v>106</v>
      </c>
      <c r="F149" t="str">
        <f>VLOOKUP($C149,'Bus Profiles'!$A:$C,MATCH(F$1,'Bus Profiles'!$1:$1,0),FALSE)</f>
        <v>40 ft</v>
      </c>
      <c r="G149" t="str">
        <f>VLOOKUP($C149,'Bus Profiles'!$A:$C,MATCH(G$1,'Bus Profiles'!$1:$1,0),FALSE)</f>
        <v>Hybrid</v>
      </c>
      <c r="H149">
        <v>4</v>
      </c>
      <c r="I149" s="1"/>
      <c r="J149" s="16" t="e">
        <v>#N/A</v>
      </c>
      <c r="K149" s="7">
        <f>IF(AND($H149&gt;=Scale!$B$2,$H149&lt;=Scale!$C$2),Scale!$A$2,IF(AND($H149&gt;=Scale!$B$3,$H149&lt;=Scale!$C$3),Scale!$A$3,IF(AND($H149&gt;=Scale!$B$4,$H149&lt;=Scale!$C$4),Scale!$A$4,IF(AND($H149&gt;=Scale!$B$5,$H149&lt;=Scale!$C$5),Scale!$A$5,IF(AND($H149&gt;=Scale!$B$6,$H149&lt;=Scale!$C$6),Scale!$A$6)))))</f>
        <v>3</v>
      </c>
      <c r="L149" s="7" t="e">
        <f>IF(AND($J149&gt;=Scale!$F$2,$J149&lt;=Scale!$G$2),Scale!$E$2,IF(AND($J149&gt;=Scale!$F$3,$J149&lt;=Scale!$G$3),Scale!$E$3,IF(AND($J149&gt;=Scale!$F$4,$J149&lt;=Scale!$G$4),Scale!$E$4,IF(AND($J149&gt;=Scale!$F$5,$J149&lt;=Scale!$G$5),Scale!$E$5,IF(AND($J149&gt;=Scale!$F$6,$J149&lt;=Scale!$G$6),Scale!$E$6)))))</f>
        <v>#N/A</v>
      </c>
      <c r="M149" s="7">
        <f t="shared" si="5"/>
        <v>12</v>
      </c>
      <c r="N14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49" s="5" t="str">
        <f>IF(Table1[[#This Row],[Priority Rating]]="#N/A","#N/A",IF(Table1[[#This Row],[Priority Rating]]&gt;=Scale!$M$2,Scale!$L$2,IF(Table1[[#This Row],[Priority Rating]]&gt;=Scale!$M$3,Scale!$L$3,IF(Table1[[#This Row],[Priority Rating]]&gt;=Scale!$M$4,Scale!$L$4,"error1"))))</f>
        <v>#N/A</v>
      </c>
    </row>
    <row r="150" spans="1:15" x14ac:dyDescent="0.3">
      <c r="A150" s="3">
        <f t="shared" ca="1" si="4"/>
        <v>149</v>
      </c>
      <c r="B150" t="s">
        <v>11</v>
      </c>
      <c r="C150" t="s">
        <v>27</v>
      </c>
      <c r="D150">
        <v>2416</v>
      </c>
      <c r="E150" t="s">
        <v>106</v>
      </c>
      <c r="F150" t="str">
        <f>VLOOKUP($C150,'Bus Profiles'!$A:$C,MATCH(F$1,'Bus Profiles'!$1:$1,0),FALSE)</f>
        <v>40 ft</v>
      </c>
      <c r="G150" t="str">
        <f>VLOOKUP($C150,'Bus Profiles'!$A:$C,MATCH(G$1,'Bus Profiles'!$1:$1,0),FALSE)</f>
        <v>Hybrid</v>
      </c>
      <c r="H150">
        <v>13</v>
      </c>
      <c r="I150" s="1"/>
      <c r="J150" s="16" t="e">
        <v>#N/A</v>
      </c>
      <c r="K150" s="7">
        <f>IF(AND($H150&gt;=Scale!$B$2,$H150&lt;=Scale!$C$2),Scale!$A$2,IF(AND($H150&gt;=Scale!$B$3,$H150&lt;=Scale!$C$3),Scale!$A$3,IF(AND($H150&gt;=Scale!$B$4,$H150&lt;=Scale!$C$4),Scale!$A$4,IF(AND($H150&gt;=Scale!$B$5,$H150&lt;=Scale!$C$5),Scale!$A$5,IF(AND($H150&gt;=Scale!$B$6,$H150&lt;=Scale!$C$6),Scale!$A$6)))))</f>
        <v>5</v>
      </c>
      <c r="L150" s="7" t="e">
        <f>IF(AND($J150&gt;=Scale!$F$2,$J150&lt;=Scale!$G$2),Scale!$E$2,IF(AND($J150&gt;=Scale!$F$3,$J150&lt;=Scale!$G$3),Scale!$E$3,IF(AND($J150&gt;=Scale!$F$4,$J150&lt;=Scale!$G$4),Scale!$E$4,IF(AND($J150&gt;=Scale!$F$5,$J150&lt;=Scale!$G$5),Scale!$E$5,IF(AND($J150&gt;=Scale!$F$6,$J150&lt;=Scale!$G$6),Scale!$E$6)))))</f>
        <v>#N/A</v>
      </c>
      <c r="M150" s="7">
        <f t="shared" si="5"/>
        <v>12</v>
      </c>
      <c r="N15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0" s="5" t="str">
        <f>IF(Table1[[#This Row],[Priority Rating]]="#N/A","#N/A",IF(Table1[[#This Row],[Priority Rating]]&gt;=Scale!$M$2,Scale!$L$2,IF(Table1[[#This Row],[Priority Rating]]&gt;=Scale!$M$3,Scale!$L$3,IF(Table1[[#This Row],[Priority Rating]]&gt;=Scale!$M$4,Scale!$L$4,"error1"))))</f>
        <v>#N/A</v>
      </c>
    </row>
    <row r="151" spans="1:15" x14ac:dyDescent="0.3">
      <c r="A151" s="3">
        <f t="shared" ca="1" si="4"/>
        <v>150</v>
      </c>
      <c r="B151" t="s">
        <v>11</v>
      </c>
      <c r="C151" t="s">
        <v>27</v>
      </c>
      <c r="D151">
        <v>2417</v>
      </c>
      <c r="E151" t="s">
        <v>106</v>
      </c>
      <c r="F151" t="str">
        <f>VLOOKUP($C151,'Bus Profiles'!$A:$C,MATCH(F$1,'Bus Profiles'!$1:$1,0),FALSE)</f>
        <v>40 ft</v>
      </c>
      <c r="G151" t="str">
        <f>VLOOKUP($C151,'Bus Profiles'!$A:$C,MATCH(G$1,'Bus Profiles'!$1:$1,0),FALSE)</f>
        <v>Hybrid</v>
      </c>
      <c r="H151">
        <v>3</v>
      </c>
      <c r="I151" s="1"/>
      <c r="J151" s="16" t="e">
        <v>#N/A</v>
      </c>
      <c r="K151" s="7">
        <f>IF(AND($H151&gt;=Scale!$B$2,$H151&lt;=Scale!$C$2),Scale!$A$2,IF(AND($H151&gt;=Scale!$B$3,$H151&lt;=Scale!$C$3),Scale!$A$3,IF(AND($H151&gt;=Scale!$B$4,$H151&lt;=Scale!$C$4),Scale!$A$4,IF(AND($H151&gt;=Scale!$B$5,$H151&lt;=Scale!$C$5),Scale!$A$5,IF(AND($H151&gt;=Scale!$B$6,$H151&lt;=Scale!$C$6),Scale!$A$6)))))</f>
        <v>2</v>
      </c>
      <c r="L151" s="7" t="e">
        <f>IF(AND($J151&gt;=Scale!$F$2,$J151&lt;=Scale!$G$2),Scale!$E$2,IF(AND($J151&gt;=Scale!$F$3,$J151&lt;=Scale!$G$3),Scale!$E$3,IF(AND($J151&gt;=Scale!$F$4,$J151&lt;=Scale!$G$4),Scale!$E$4,IF(AND($J151&gt;=Scale!$F$5,$J151&lt;=Scale!$G$5),Scale!$E$5,IF(AND($J151&gt;=Scale!$F$6,$J151&lt;=Scale!$G$6),Scale!$E$6)))))</f>
        <v>#N/A</v>
      </c>
      <c r="M151" s="7">
        <f t="shared" si="5"/>
        <v>12</v>
      </c>
      <c r="N15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1" s="5" t="str">
        <f>IF(Table1[[#This Row],[Priority Rating]]="#N/A","#N/A",IF(Table1[[#This Row],[Priority Rating]]&gt;=Scale!$M$2,Scale!$L$2,IF(Table1[[#This Row],[Priority Rating]]&gt;=Scale!$M$3,Scale!$L$3,IF(Table1[[#This Row],[Priority Rating]]&gt;=Scale!$M$4,Scale!$L$4,"error1"))))</f>
        <v>#N/A</v>
      </c>
    </row>
    <row r="152" spans="1:15" x14ac:dyDescent="0.3">
      <c r="A152" s="3">
        <f t="shared" ca="1" si="4"/>
        <v>151</v>
      </c>
      <c r="B152" t="s">
        <v>11</v>
      </c>
      <c r="C152" t="s">
        <v>27</v>
      </c>
      <c r="D152">
        <v>2418</v>
      </c>
      <c r="E152" t="s">
        <v>106</v>
      </c>
      <c r="F152" t="str">
        <f>VLOOKUP($C152,'Bus Profiles'!$A:$C,MATCH(F$1,'Bus Profiles'!$1:$1,0),FALSE)</f>
        <v>40 ft</v>
      </c>
      <c r="G152" t="str">
        <f>VLOOKUP($C152,'Bus Profiles'!$A:$C,MATCH(G$1,'Bus Profiles'!$1:$1,0),FALSE)</f>
        <v>Hybrid</v>
      </c>
      <c r="H152">
        <v>4</v>
      </c>
      <c r="I152" s="1"/>
      <c r="J152" s="16" t="e">
        <v>#N/A</v>
      </c>
      <c r="K152" s="7">
        <f>IF(AND($H152&gt;=Scale!$B$2,$H152&lt;=Scale!$C$2),Scale!$A$2,IF(AND($H152&gt;=Scale!$B$3,$H152&lt;=Scale!$C$3),Scale!$A$3,IF(AND($H152&gt;=Scale!$B$4,$H152&lt;=Scale!$C$4),Scale!$A$4,IF(AND($H152&gt;=Scale!$B$5,$H152&lt;=Scale!$C$5),Scale!$A$5,IF(AND($H152&gt;=Scale!$B$6,$H152&lt;=Scale!$C$6),Scale!$A$6)))))</f>
        <v>3</v>
      </c>
      <c r="L152" s="7" t="e">
        <f>IF(AND($J152&gt;=Scale!$F$2,$J152&lt;=Scale!$G$2),Scale!$E$2,IF(AND($J152&gt;=Scale!$F$3,$J152&lt;=Scale!$G$3),Scale!$E$3,IF(AND($J152&gt;=Scale!$F$4,$J152&lt;=Scale!$G$4),Scale!$E$4,IF(AND($J152&gt;=Scale!$F$5,$J152&lt;=Scale!$G$5),Scale!$E$5,IF(AND($J152&gt;=Scale!$F$6,$J152&lt;=Scale!$G$6),Scale!$E$6)))))</f>
        <v>#N/A</v>
      </c>
      <c r="M152" s="7">
        <f t="shared" si="5"/>
        <v>12</v>
      </c>
      <c r="N15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2" s="5" t="str">
        <f>IF(Table1[[#This Row],[Priority Rating]]="#N/A","#N/A",IF(Table1[[#This Row],[Priority Rating]]&gt;=Scale!$M$2,Scale!$L$2,IF(Table1[[#This Row],[Priority Rating]]&gt;=Scale!$M$3,Scale!$L$3,IF(Table1[[#This Row],[Priority Rating]]&gt;=Scale!$M$4,Scale!$L$4,"error1"))))</f>
        <v>#N/A</v>
      </c>
    </row>
    <row r="153" spans="1:15" x14ac:dyDescent="0.3">
      <c r="A153" s="3">
        <f t="shared" ca="1" si="4"/>
        <v>152</v>
      </c>
      <c r="B153" t="s">
        <v>11</v>
      </c>
      <c r="C153" t="s">
        <v>27</v>
      </c>
      <c r="D153">
        <v>2419</v>
      </c>
      <c r="E153" t="s">
        <v>106</v>
      </c>
      <c r="F153" t="str">
        <f>VLOOKUP($C153,'Bus Profiles'!$A:$C,MATCH(F$1,'Bus Profiles'!$1:$1,0),FALSE)</f>
        <v>40 ft</v>
      </c>
      <c r="G153" t="str">
        <f>VLOOKUP($C153,'Bus Profiles'!$A:$C,MATCH(G$1,'Bus Profiles'!$1:$1,0),FALSE)</f>
        <v>Hybrid</v>
      </c>
      <c r="H153">
        <v>3</v>
      </c>
      <c r="I153" s="1"/>
      <c r="J153" s="16" t="e">
        <v>#N/A</v>
      </c>
      <c r="K153" s="7">
        <f>IF(AND($H153&gt;=Scale!$B$2,$H153&lt;=Scale!$C$2),Scale!$A$2,IF(AND($H153&gt;=Scale!$B$3,$H153&lt;=Scale!$C$3),Scale!$A$3,IF(AND($H153&gt;=Scale!$B$4,$H153&lt;=Scale!$C$4),Scale!$A$4,IF(AND($H153&gt;=Scale!$B$5,$H153&lt;=Scale!$C$5),Scale!$A$5,IF(AND($H153&gt;=Scale!$B$6,$H153&lt;=Scale!$C$6),Scale!$A$6)))))</f>
        <v>2</v>
      </c>
      <c r="L153" s="7" t="e">
        <f>IF(AND($J153&gt;=Scale!$F$2,$J153&lt;=Scale!$G$2),Scale!$E$2,IF(AND($J153&gt;=Scale!$F$3,$J153&lt;=Scale!$G$3),Scale!$E$3,IF(AND($J153&gt;=Scale!$F$4,$J153&lt;=Scale!$G$4),Scale!$E$4,IF(AND($J153&gt;=Scale!$F$5,$J153&lt;=Scale!$G$5),Scale!$E$5,IF(AND($J153&gt;=Scale!$F$6,$J153&lt;=Scale!$G$6),Scale!$E$6)))))</f>
        <v>#N/A</v>
      </c>
      <c r="M153" s="7">
        <f t="shared" si="5"/>
        <v>12</v>
      </c>
      <c r="N15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3" s="5" t="str">
        <f>IF(Table1[[#This Row],[Priority Rating]]="#N/A","#N/A",IF(Table1[[#This Row],[Priority Rating]]&gt;=Scale!$M$2,Scale!$L$2,IF(Table1[[#This Row],[Priority Rating]]&gt;=Scale!$M$3,Scale!$L$3,IF(Table1[[#This Row],[Priority Rating]]&gt;=Scale!$M$4,Scale!$L$4,"error1"))))</f>
        <v>#N/A</v>
      </c>
    </row>
    <row r="154" spans="1:15" x14ac:dyDescent="0.3">
      <c r="A154" s="3">
        <f t="shared" ca="1" si="4"/>
        <v>153</v>
      </c>
      <c r="B154" t="s">
        <v>11</v>
      </c>
      <c r="C154" t="s">
        <v>27</v>
      </c>
      <c r="D154">
        <v>2420</v>
      </c>
      <c r="E154" t="s">
        <v>106</v>
      </c>
      <c r="F154" t="str">
        <f>VLOOKUP($C154,'Bus Profiles'!$A:$C,MATCH(F$1,'Bus Profiles'!$1:$1,0),FALSE)</f>
        <v>40 ft</v>
      </c>
      <c r="G154" t="str">
        <f>VLOOKUP($C154,'Bus Profiles'!$A:$C,MATCH(G$1,'Bus Profiles'!$1:$1,0),FALSE)</f>
        <v>Hybrid</v>
      </c>
      <c r="H154">
        <v>4</v>
      </c>
      <c r="I154" s="1"/>
      <c r="J154" s="16" t="e">
        <v>#N/A</v>
      </c>
      <c r="K154" s="7">
        <f>IF(AND($H154&gt;=Scale!$B$2,$H154&lt;=Scale!$C$2),Scale!$A$2,IF(AND($H154&gt;=Scale!$B$3,$H154&lt;=Scale!$C$3),Scale!$A$3,IF(AND($H154&gt;=Scale!$B$4,$H154&lt;=Scale!$C$4),Scale!$A$4,IF(AND($H154&gt;=Scale!$B$5,$H154&lt;=Scale!$C$5),Scale!$A$5,IF(AND($H154&gt;=Scale!$B$6,$H154&lt;=Scale!$C$6),Scale!$A$6)))))</f>
        <v>3</v>
      </c>
      <c r="L154" s="7" t="e">
        <f>IF(AND($J154&gt;=Scale!$F$2,$J154&lt;=Scale!$G$2),Scale!$E$2,IF(AND($J154&gt;=Scale!$F$3,$J154&lt;=Scale!$G$3),Scale!$E$3,IF(AND($J154&gt;=Scale!$F$4,$J154&lt;=Scale!$G$4),Scale!$E$4,IF(AND($J154&gt;=Scale!$F$5,$J154&lt;=Scale!$G$5),Scale!$E$5,IF(AND($J154&gt;=Scale!$F$6,$J154&lt;=Scale!$G$6),Scale!$E$6)))))</f>
        <v>#N/A</v>
      </c>
      <c r="M154" s="7">
        <f t="shared" si="5"/>
        <v>12</v>
      </c>
      <c r="N15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4" s="5" t="str">
        <f>IF(Table1[[#This Row],[Priority Rating]]="#N/A","#N/A",IF(Table1[[#This Row],[Priority Rating]]&gt;=Scale!$M$2,Scale!$L$2,IF(Table1[[#This Row],[Priority Rating]]&gt;=Scale!$M$3,Scale!$L$3,IF(Table1[[#This Row],[Priority Rating]]&gt;=Scale!$M$4,Scale!$L$4,"error1"))))</f>
        <v>#N/A</v>
      </c>
    </row>
    <row r="155" spans="1:15" x14ac:dyDescent="0.3">
      <c r="A155" s="3">
        <f t="shared" ca="1" si="4"/>
        <v>154</v>
      </c>
      <c r="B155" t="s">
        <v>11</v>
      </c>
      <c r="C155" t="s">
        <v>27</v>
      </c>
      <c r="D155">
        <v>2421</v>
      </c>
      <c r="E155" t="s">
        <v>106</v>
      </c>
      <c r="F155" t="str">
        <f>VLOOKUP($C155,'Bus Profiles'!$A:$C,MATCH(F$1,'Bus Profiles'!$1:$1,0),FALSE)</f>
        <v>40 ft</v>
      </c>
      <c r="G155" t="str">
        <f>VLOOKUP($C155,'Bus Profiles'!$A:$C,MATCH(G$1,'Bus Profiles'!$1:$1,0),FALSE)</f>
        <v>Hybrid</v>
      </c>
      <c r="H155">
        <v>5</v>
      </c>
      <c r="I155" s="1"/>
      <c r="J155" s="16" t="e">
        <v>#N/A</v>
      </c>
      <c r="K155" s="7">
        <f>IF(AND($H155&gt;=Scale!$B$2,$H155&lt;=Scale!$C$2),Scale!$A$2,IF(AND($H155&gt;=Scale!$B$3,$H155&lt;=Scale!$C$3),Scale!$A$3,IF(AND($H155&gt;=Scale!$B$4,$H155&lt;=Scale!$C$4),Scale!$A$4,IF(AND($H155&gt;=Scale!$B$5,$H155&lt;=Scale!$C$5),Scale!$A$5,IF(AND($H155&gt;=Scale!$B$6,$H155&lt;=Scale!$C$6),Scale!$A$6)))))</f>
        <v>3</v>
      </c>
      <c r="L155" s="7" t="e">
        <f>IF(AND($J155&gt;=Scale!$F$2,$J155&lt;=Scale!$G$2),Scale!$E$2,IF(AND($J155&gt;=Scale!$F$3,$J155&lt;=Scale!$G$3),Scale!$E$3,IF(AND($J155&gt;=Scale!$F$4,$J155&lt;=Scale!$G$4),Scale!$E$4,IF(AND($J155&gt;=Scale!$F$5,$J155&lt;=Scale!$G$5),Scale!$E$5,IF(AND($J155&gt;=Scale!$F$6,$J155&lt;=Scale!$G$6),Scale!$E$6)))))</f>
        <v>#N/A</v>
      </c>
      <c r="M155" s="7">
        <f t="shared" si="5"/>
        <v>12</v>
      </c>
      <c r="N15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5" s="5" t="str">
        <f>IF(Table1[[#This Row],[Priority Rating]]="#N/A","#N/A",IF(Table1[[#This Row],[Priority Rating]]&gt;=Scale!$M$2,Scale!$L$2,IF(Table1[[#This Row],[Priority Rating]]&gt;=Scale!$M$3,Scale!$L$3,IF(Table1[[#This Row],[Priority Rating]]&gt;=Scale!$M$4,Scale!$L$4,"error1"))))</f>
        <v>#N/A</v>
      </c>
    </row>
    <row r="156" spans="1:15" x14ac:dyDescent="0.3">
      <c r="A156" s="3">
        <f t="shared" ca="1" si="4"/>
        <v>155</v>
      </c>
      <c r="B156" t="s">
        <v>11</v>
      </c>
      <c r="C156" t="s">
        <v>27</v>
      </c>
      <c r="D156">
        <v>2422</v>
      </c>
      <c r="E156" t="s">
        <v>106</v>
      </c>
      <c r="F156" t="str">
        <f>VLOOKUP($C156,'Bus Profiles'!$A:$C,MATCH(F$1,'Bus Profiles'!$1:$1,0),FALSE)</f>
        <v>40 ft</v>
      </c>
      <c r="G156" t="str">
        <f>VLOOKUP($C156,'Bus Profiles'!$A:$C,MATCH(G$1,'Bus Profiles'!$1:$1,0),FALSE)</f>
        <v>Hybrid</v>
      </c>
      <c r="H156">
        <v>4</v>
      </c>
      <c r="I156" s="1"/>
      <c r="J156" s="16" t="e">
        <v>#N/A</v>
      </c>
      <c r="K156" s="7">
        <f>IF(AND($H156&gt;=Scale!$B$2,$H156&lt;=Scale!$C$2),Scale!$A$2,IF(AND($H156&gt;=Scale!$B$3,$H156&lt;=Scale!$C$3),Scale!$A$3,IF(AND($H156&gt;=Scale!$B$4,$H156&lt;=Scale!$C$4),Scale!$A$4,IF(AND($H156&gt;=Scale!$B$5,$H156&lt;=Scale!$C$5),Scale!$A$5,IF(AND($H156&gt;=Scale!$B$6,$H156&lt;=Scale!$C$6),Scale!$A$6)))))</f>
        <v>3</v>
      </c>
      <c r="L156" s="7" t="e">
        <f>IF(AND($J156&gt;=Scale!$F$2,$J156&lt;=Scale!$G$2),Scale!$E$2,IF(AND($J156&gt;=Scale!$F$3,$J156&lt;=Scale!$G$3),Scale!$E$3,IF(AND($J156&gt;=Scale!$F$4,$J156&lt;=Scale!$G$4),Scale!$E$4,IF(AND($J156&gt;=Scale!$F$5,$J156&lt;=Scale!$G$5),Scale!$E$5,IF(AND($J156&gt;=Scale!$F$6,$J156&lt;=Scale!$G$6),Scale!$E$6)))))</f>
        <v>#N/A</v>
      </c>
      <c r="M156" s="7">
        <f t="shared" si="5"/>
        <v>12</v>
      </c>
      <c r="N15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6" s="5" t="str">
        <f>IF(Table1[[#This Row],[Priority Rating]]="#N/A","#N/A",IF(Table1[[#This Row],[Priority Rating]]&gt;=Scale!$M$2,Scale!$L$2,IF(Table1[[#This Row],[Priority Rating]]&gt;=Scale!$M$3,Scale!$L$3,IF(Table1[[#This Row],[Priority Rating]]&gt;=Scale!$M$4,Scale!$L$4,"error1"))))</f>
        <v>#N/A</v>
      </c>
    </row>
    <row r="157" spans="1:15" x14ac:dyDescent="0.3">
      <c r="A157" s="3">
        <f t="shared" ca="1" si="4"/>
        <v>156</v>
      </c>
      <c r="B157" t="s">
        <v>11</v>
      </c>
      <c r="C157" t="s">
        <v>27</v>
      </c>
      <c r="D157">
        <v>2423</v>
      </c>
      <c r="E157" t="s">
        <v>106</v>
      </c>
      <c r="F157" t="str">
        <f>VLOOKUP($C157,'Bus Profiles'!$A:$C,MATCH(F$1,'Bus Profiles'!$1:$1,0),FALSE)</f>
        <v>40 ft</v>
      </c>
      <c r="G157" t="str">
        <f>VLOOKUP($C157,'Bus Profiles'!$A:$C,MATCH(G$1,'Bus Profiles'!$1:$1,0),FALSE)</f>
        <v>Hybrid</v>
      </c>
      <c r="H157">
        <v>3</v>
      </c>
      <c r="I157" s="1"/>
      <c r="J157" s="16" t="e">
        <v>#N/A</v>
      </c>
      <c r="K157" s="7">
        <f>IF(AND($H157&gt;=Scale!$B$2,$H157&lt;=Scale!$C$2),Scale!$A$2,IF(AND($H157&gt;=Scale!$B$3,$H157&lt;=Scale!$C$3),Scale!$A$3,IF(AND($H157&gt;=Scale!$B$4,$H157&lt;=Scale!$C$4),Scale!$A$4,IF(AND($H157&gt;=Scale!$B$5,$H157&lt;=Scale!$C$5),Scale!$A$5,IF(AND($H157&gt;=Scale!$B$6,$H157&lt;=Scale!$C$6),Scale!$A$6)))))</f>
        <v>2</v>
      </c>
      <c r="L157" s="7" t="e">
        <f>IF(AND($J157&gt;=Scale!$F$2,$J157&lt;=Scale!$G$2),Scale!$E$2,IF(AND($J157&gt;=Scale!$F$3,$J157&lt;=Scale!$G$3),Scale!$E$3,IF(AND($J157&gt;=Scale!$F$4,$J157&lt;=Scale!$G$4),Scale!$E$4,IF(AND($J157&gt;=Scale!$F$5,$J157&lt;=Scale!$G$5),Scale!$E$5,IF(AND($J157&gt;=Scale!$F$6,$J157&lt;=Scale!$G$6),Scale!$E$6)))))</f>
        <v>#N/A</v>
      </c>
      <c r="M157" s="7">
        <f t="shared" si="5"/>
        <v>12</v>
      </c>
      <c r="N15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7" s="5" t="str">
        <f>IF(Table1[[#This Row],[Priority Rating]]="#N/A","#N/A",IF(Table1[[#This Row],[Priority Rating]]&gt;=Scale!$M$2,Scale!$L$2,IF(Table1[[#This Row],[Priority Rating]]&gt;=Scale!$M$3,Scale!$L$3,IF(Table1[[#This Row],[Priority Rating]]&gt;=Scale!$M$4,Scale!$L$4,"error1"))))</f>
        <v>#N/A</v>
      </c>
    </row>
    <row r="158" spans="1:15" x14ac:dyDescent="0.3">
      <c r="A158" s="3">
        <f t="shared" ca="1" si="4"/>
        <v>157</v>
      </c>
      <c r="B158" t="s">
        <v>11</v>
      </c>
      <c r="C158" t="s">
        <v>27</v>
      </c>
      <c r="D158">
        <v>2424</v>
      </c>
      <c r="E158" t="s">
        <v>106</v>
      </c>
      <c r="F158" t="str">
        <f>VLOOKUP($C158,'Bus Profiles'!$A:$C,MATCH(F$1,'Bus Profiles'!$1:$1,0),FALSE)</f>
        <v>40 ft</v>
      </c>
      <c r="G158" t="str">
        <f>VLOOKUP($C158,'Bus Profiles'!$A:$C,MATCH(G$1,'Bus Profiles'!$1:$1,0),FALSE)</f>
        <v>Hybrid</v>
      </c>
      <c r="H158">
        <v>9</v>
      </c>
      <c r="I158" s="1"/>
      <c r="J158" s="16" t="e">
        <v>#N/A</v>
      </c>
      <c r="K158" s="7">
        <f>IF(AND($H158&gt;=Scale!$B$2,$H158&lt;=Scale!$C$2),Scale!$A$2,IF(AND($H158&gt;=Scale!$B$3,$H158&lt;=Scale!$C$3),Scale!$A$3,IF(AND($H158&gt;=Scale!$B$4,$H158&lt;=Scale!$C$4),Scale!$A$4,IF(AND($H158&gt;=Scale!$B$5,$H158&lt;=Scale!$C$5),Scale!$A$5,IF(AND($H158&gt;=Scale!$B$6,$H158&lt;=Scale!$C$6),Scale!$A$6)))))</f>
        <v>5</v>
      </c>
      <c r="L158" s="7" t="e">
        <f>IF(AND($J158&gt;=Scale!$F$2,$J158&lt;=Scale!$G$2),Scale!$E$2,IF(AND($J158&gt;=Scale!$F$3,$J158&lt;=Scale!$G$3),Scale!$E$3,IF(AND($J158&gt;=Scale!$F$4,$J158&lt;=Scale!$G$4),Scale!$E$4,IF(AND($J158&gt;=Scale!$F$5,$J158&lt;=Scale!$G$5),Scale!$E$5,IF(AND($J158&gt;=Scale!$F$6,$J158&lt;=Scale!$G$6),Scale!$E$6)))))</f>
        <v>#N/A</v>
      </c>
      <c r="M158" s="7">
        <f t="shared" si="5"/>
        <v>12</v>
      </c>
      <c r="N15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8" s="5" t="str">
        <f>IF(Table1[[#This Row],[Priority Rating]]="#N/A","#N/A",IF(Table1[[#This Row],[Priority Rating]]&gt;=Scale!$M$2,Scale!$L$2,IF(Table1[[#This Row],[Priority Rating]]&gt;=Scale!$M$3,Scale!$L$3,IF(Table1[[#This Row],[Priority Rating]]&gt;=Scale!$M$4,Scale!$L$4,"error1"))))</f>
        <v>#N/A</v>
      </c>
    </row>
    <row r="159" spans="1:15" x14ac:dyDescent="0.3">
      <c r="A159" s="3">
        <f t="shared" ca="1" si="4"/>
        <v>158</v>
      </c>
      <c r="B159" t="s">
        <v>11</v>
      </c>
      <c r="C159" t="s">
        <v>27</v>
      </c>
      <c r="D159">
        <v>2425</v>
      </c>
      <c r="E159" t="s">
        <v>106</v>
      </c>
      <c r="F159" t="str">
        <f>VLOOKUP($C159,'Bus Profiles'!$A:$C,MATCH(F$1,'Bus Profiles'!$1:$1,0),FALSE)</f>
        <v>40 ft</v>
      </c>
      <c r="G159" t="str">
        <f>VLOOKUP($C159,'Bus Profiles'!$A:$C,MATCH(G$1,'Bus Profiles'!$1:$1,0),FALSE)</f>
        <v>Hybrid</v>
      </c>
      <c r="H159">
        <v>2</v>
      </c>
      <c r="I159" s="1"/>
      <c r="J159" s="16" t="e">
        <v>#N/A</v>
      </c>
      <c r="K159" s="7">
        <f>IF(AND($H159&gt;=Scale!$B$2,$H159&lt;=Scale!$C$2),Scale!$A$2,IF(AND($H159&gt;=Scale!$B$3,$H159&lt;=Scale!$C$3),Scale!$A$3,IF(AND($H159&gt;=Scale!$B$4,$H159&lt;=Scale!$C$4),Scale!$A$4,IF(AND($H159&gt;=Scale!$B$5,$H159&lt;=Scale!$C$5),Scale!$A$5,IF(AND($H159&gt;=Scale!$B$6,$H159&lt;=Scale!$C$6),Scale!$A$6)))))</f>
        <v>2</v>
      </c>
      <c r="L159" s="7" t="e">
        <f>IF(AND($J159&gt;=Scale!$F$2,$J159&lt;=Scale!$G$2),Scale!$E$2,IF(AND($J159&gt;=Scale!$F$3,$J159&lt;=Scale!$G$3),Scale!$E$3,IF(AND($J159&gt;=Scale!$F$4,$J159&lt;=Scale!$G$4),Scale!$E$4,IF(AND($J159&gt;=Scale!$F$5,$J159&lt;=Scale!$G$5),Scale!$E$5,IF(AND($J159&gt;=Scale!$F$6,$J159&lt;=Scale!$G$6),Scale!$E$6)))))</f>
        <v>#N/A</v>
      </c>
      <c r="M159" s="7">
        <f t="shared" si="5"/>
        <v>12</v>
      </c>
      <c r="N15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59" s="5" t="str">
        <f>IF(Table1[[#This Row],[Priority Rating]]="#N/A","#N/A",IF(Table1[[#This Row],[Priority Rating]]&gt;=Scale!$M$2,Scale!$L$2,IF(Table1[[#This Row],[Priority Rating]]&gt;=Scale!$M$3,Scale!$L$3,IF(Table1[[#This Row],[Priority Rating]]&gt;=Scale!$M$4,Scale!$L$4,"error1"))))</f>
        <v>#N/A</v>
      </c>
    </row>
    <row r="160" spans="1:15" x14ac:dyDescent="0.3">
      <c r="A160" s="3">
        <f t="shared" ca="1" si="4"/>
        <v>159</v>
      </c>
      <c r="B160" t="s">
        <v>11</v>
      </c>
      <c r="C160" t="s">
        <v>27</v>
      </c>
      <c r="D160">
        <v>2426</v>
      </c>
      <c r="E160" t="s">
        <v>106</v>
      </c>
      <c r="F160" t="str">
        <f>VLOOKUP($C160,'Bus Profiles'!$A:$C,MATCH(F$1,'Bus Profiles'!$1:$1,0),FALSE)</f>
        <v>40 ft</v>
      </c>
      <c r="G160" t="str">
        <f>VLOOKUP($C160,'Bus Profiles'!$A:$C,MATCH(G$1,'Bus Profiles'!$1:$1,0),FALSE)</f>
        <v>Hybrid</v>
      </c>
      <c r="H160">
        <v>4</v>
      </c>
      <c r="I160" s="1"/>
      <c r="J160" s="16" t="e">
        <v>#N/A</v>
      </c>
      <c r="K160" s="7">
        <f>IF(AND($H160&gt;=Scale!$B$2,$H160&lt;=Scale!$C$2),Scale!$A$2,IF(AND($H160&gt;=Scale!$B$3,$H160&lt;=Scale!$C$3),Scale!$A$3,IF(AND($H160&gt;=Scale!$B$4,$H160&lt;=Scale!$C$4),Scale!$A$4,IF(AND($H160&gt;=Scale!$B$5,$H160&lt;=Scale!$C$5),Scale!$A$5,IF(AND($H160&gt;=Scale!$B$6,$H160&lt;=Scale!$C$6),Scale!$A$6)))))</f>
        <v>3</v>
      </c>
      <c r="L160" s="7" t="e">
        <f>IF(AND($J160&gt;=Scale!$F$2,$J160&lt;=Scale!$G$2),Scale!$E$2,IF(AND($J160&gt;=Scale!$F$3,$J160&lt;=Scale!$G$3),Scale!$E$3,IF(AND($J160&gt;=Scale!$F$4,$J160&lt;=Scale!$G$4),Scale!$E$4,IF(AND($J160&gt;=Scale!$F$5,$J160&lt;=Scale!$G$5),Scale!$E$5,IF(AND($J160&gt;=Scale!$F$6,$J160&lt;=Scale!$G$6),Scale!$E$6)))))</f>
        <v>#N/A</v>
      </c>
      <c r="M160" s="7">
        <f t="shared" si="5"/>
        <v>12</v>
      </c>
      <c r="N16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0" s="5" t="str">
        <f>IF(Table1[[#This Row],[Priority Rating]]="#N/A","#N/A",IF(Table1[[#This Row],[Priority Rating]]&gt;=Scale!$M$2,Scale!$L$2,IF(Table1[[#This Row],[Priority Rating]]&gt;=Scale!$M$3,Scale!$L$3,IF(Table1[[#This Row],[Priority Rating]]&gt;=Scale!$M$4,Scale!$L$4,"error1"))))</f>
        <v>#N/A</v>
      </c>
    </row>
    <row r="161" spans="1:15" x14ac:dyDescent="0.3">
      <c r="A161" s="3">
        <f t="shared" ca="1" si="4"/>
        <v>160</v>
      </c>
      <c r="B161" t="s">
        <v>11</v>
      </c>
      <c r="C161" t="s">
        <v>27</v>
      </c>
      <c r="D161">
        <v>2427</v>
      </c>
      <c r="E161" t="s">
        <v>106</v>
      </c>
      <c r="F161" t="str">
        <f>VLOOKUP($C161,'Bus Profiles'!$A:$C,MATCH(F$1,'Bus Profiles'!$1:$1,0),FALSE)</f>
        <v>40 ft</v>
      </c>
      <c r="G161" t="str">
        <f>VLOOKUP($C161,'Bus Profiles'!$A:$C,MATCH(G$1,'Bus Profiles'!$1:$1,0),FALSE)</f>
        <v>Hybrid</v>
      </c>
      <c r="H161">
        <v>2</v>
      </c>
      <c r="I161" s="1"/>
      <c r="J161" s="16" t="e">
        <v>#N/A</v>
      </c>
      <c r="K161" s="7">
        <f>IF(AND($H161&gt;=Scale!$B$2,$H161&lt;=Scale!$C$2),Scale!$A$2,IF(AND($H161&gt;=Scale!$B$3,$H161&lt;=Scale!$C$3),Scale!$A$3,IF(AND($H161&gt;=Scale!$B$4,$H161&lt;=Scale!$C$4),Scale!$A$4,IF(AND($H161&gt;=Scale!$B$5,$H161&lt;=Scale!$C$5),Scale!$A$5,IF(AND($H161&gt;=Scale!$B$6,$H161&lt;=Scale!$C$6),Scale!$A$6)))))</f>
        <v>2</v>
      </c>
      <c r="L161" s="7" t="e">
        <f>IF(AND($J161&gt;=Scale!$F$2,$J161&lt;=Scale!$G$2),Scale!$E$2,IF(AND($J161&gt;=Scale!$F$3,$J161&lt;=Scale!$G$3),Scale!$E$3,IF(AND($J161&gt;=Scale!$F$4,$J161&lt;=Scale!$G$4),Scale!$E$4,IF(AND($J161&gt;=Scale!$F$5,$J161&lt;=Scale!$G$5),Scale!$E$5,IF(AND($J161&gt;=Scale!$F$6,$J161&lt;=Scale!$G$6),Scale!$E$6)))))</f>
        <v>#N/A</v>
      </c>
      <c r="M161" s="7">
        <f t="shared" si="5"/>
        <v>12</v>
      </c>
      <c r="N16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1" s="5" t="str">
        <f>IF(Table1[[#This Row],[Priority Rating]]="#N/A","#N/A",IF(Table1[[#This Row],[Priority Rating]]&gt;=Scale!$M$2,Scale!$L$2,IF(Table1[[#This Row],[Priority Rating]]&gt;=Scale!$M$3,Scale!$L$3,IF(Table1[[#This Row],[Priority Rating]]&gt;=Scale!$M$4,Scale!$L$4,"error1"))))</f>
        <v>#N/A</v>
      </c>
    </row>
    <row r="162" spans="1:15" x14ac:dyDescent="0.3">
      <c r="A162" s="3">
        <f t="shared" ca="1" si="4"/>
        <v>161</v>
      </c>
      <c r="B162" t="s">
        <v>11</v>
      </c>
      <c r="C162" t="s">
        <v>28</v>
      </c>
      <c r="D162">
        <v>2501</v>
      </c>
      <c r="E162" t="s">
        <v>106</v>
      </c>
      <c r="F162" t="str">
        <f>VLOOKUP($C162,'Bus Profiles'!$A:$C,MATCH(F$1,'Bus Profiles'!$1:$1,0),FALSE)</f>
        <v>40 ft</v>
      </c>
      <c r="G162" t="str">
        <f>VLOOKUP($C162,'Bus Profiles'!$A:$C,MATCH(G$1,'Bus Profiles'!$1:$1,0),FALSE)</f>
        <v>Hybrid</v>
      </c>
      <c r="H162">
        <v>2</v>
      </c>
      <c r="I162" s="1"/>
      <c r="J162" s="16" t="e">
        <v>#N/A</v>
      </c>
      <c r="K162" s="7">
        <f>IF(AND($H162&gt;=Scale!$B$2,$H162&lt;=Scale!$C$2),Scale!$A$2,IF(AND($H162&gt;=Scale!$B$3,$H162&lt;=Scale!$C$3),Scale!$A$3,IF(AND($H162&gt;=Scale!$B$4,$H162&lt;=Scale!$C$4),Scale!$A$4,IF(AND($H162&gt;=Scale!$B$5,$H162&lt;=Scale!$C$5),Scale!$A$5,IF(AND($H162&gt;=Scale!$B$6,$H162&lt;=Scale!$C$6),Scale!$A$6)))))</f>
        <v>2</v>
      </c>
      <c r="L162" s="7" t="e">
        <f>IF(AND($J162&gt;=Scale!$F$2,$J162&lt;=Scale!$G$2),Scale!$E$2,IF(AND($J162&gt;=Scale!$F$3,$J162&lt;=Scale!$G$3),Scale!$E$3,IF(AND($J162&gt;=Scale!$F$4,$J162&lt;=Scale!$G$4),Scale!$E$4,IF(AND($J162&gt;=Scale!$F$5,$J162&lt;=Scale!$G$5),Scale!$E$5,IF(AND($J162&gt;=Scale!$F$6,$J162&lt;=Scale!$G$6),Scale!$E$6)))))</f>
        <v>#N/A</v>
      </c>
      <c r="M162" s="7">
        <f t="shared" si="5"/>
        <v>11</v>
      </c>
      <c r="N16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2" s="5" t="str">
        <f>IF(Table1[[#This Row],[Priority Rating]]="#N/A","#N/A",IF(Table1[[#This Row],[Priority Rating]]&gt;=Scale!$M$2,Scale!$L$2,IF(Table1[[#This Row],[Priority Rating]]&gt;=Scale!$M$3,Scale!$L$3,IF(Table1[[#This Row],[Priority Rating]]&gt;=Scale!$M$4,Scale!$L$4,"error1"))))</f>
        <v>#N/A</v>
      </c>
    </row>
    <row r="163" spans="1:15" x14ac:dyDescent="0.3">
      <c r="A163" s="3">
        <f t="shared" ca="1" si="4"/>
        <v>162</v>
      </c>
      <c r="B163" t="s">
        <v>11</v>
      </c>
      <c r="C163" t="s">
        <v>28</v>
      </c>
      <c r="D163">
        <v>2502</v>
      </c>
      <c r="E163" t="s">
        <v>106</v>
      </c>
      <c r="F163" t="str">
        <f>VLOOKUP($C163,'Bus Profiles'!$A:$C,MATCH(F$1,'Bus Profiles'!$1:$1,0),FALSE)</f>
        <v>40 ft</v>
      </c>
      <c r="G163" t="str">
        <f>VLOOKUP($C163,'Bus Profiles'!$A:$C,MATCH(G$1,'Bus Profiles'!$1:$1,0),FALSE)</f>
        <v>Hybrid</v>
      </c>
      <c r="H163">
        <v>6</v>
      </c>
      <c r="I163" s="1"/>
      <c r="J163" s="16" t="e">
        <v>#N/A</v>
      </c>
      <c r="K163" s="7">
        <f>IF(AND($H163&gt;=Scale!$B$2,$H163&lt;=Scale!$C$2),Scale!$A$2,IF(AND($H163&gt;=Scale!$B$3,$H163&lt;=Scale!$C$3),Scale!$A$3,IF(AND($H163&gt;=Scale!$B$4,$H163&lt;=Scale!$C$4),Scale!$A$4,IF(AND($H163&gt;=Scale!$B$5,$H163&lt;=Scale!$C$5),Scale!$A$5,IF(AND($H163&gt;=Scale!$B$6,$H163&lt;=Scale!$C$6),Scale!$A$6)))))</f>
        <v>4</v>
      </c>
      <c r="L163" s="7" t="e">
        <f>IF(AND($J163&gt;=Scale!$F$2,$J163&lt;=Scale!$G$2),Scale!$E$2,IF(AND($J163&gt;=Scale!$F$3,$J163&lt;=Scale!$G$3),Scale!$E$3,IF(AND($J163&gt;=Scale!$F$4,$J163&lt;=Scale!$G$4),Scale!$E$4,IF(AND($J163&gt;=Scale!$F$5,$J163&lt;=Scale!$G$5),Scale!$E$5,IF(AND($J163&gt;=Scale!$F$6,$J163&lt;=Scale!$G$6),Scale!$E$6)))))</f>
        <v>#N/A</v>
      </c>
      <c r="M163" s="7">
        <f t="shared" si="5"/>
        <v>11</v>
      </c>
      <c r="N16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3" s="5" t="str">
        <f>IF(Table1[[#This Row],[Priority Rating]]="#N/A","#N/A",IF(Table1[[#This Row],[Priority Rating]]&gt;=Scale!$M$2,Scale!$L$2,IF(Table1[[#This Row],[Priority Rating]]&gt;=Scale!$M$3,Scale!$L$3,IF(Table1[[#This Row],[Priority Rating]]&gt;=Scale!$M$4,Scale!$L$4,"error1"))))</f>
        <v>#N/A</v>
      </c>
    </row>
    <row r="164" spans="1:15" x14ac:dyDescent="0.3">
      <c r="A164" s="3">
        <f t="shared" ca="1" si="4"/>
        <v>163</v>
      </c>
      <c r="B164" t="s">
        <v>11</v>
      </c>
      <c r="C164" t="s">
        <v>28</v>
      </c>
      <c r="D164">
        <v>2503</v>
      </c>
      <c r="E164" t="s">
        <v>106</v>
      </c>
      <c r="F164" t="str">
        <f>VLOOKUP($C164,'Bus Profiles'!$A:$C,MATCH(F$1,'Bus Profiles'!$1:$1,0),FALSE)</f>
        <v>40 ft</v>
      </c>
      <c r="G164" t="str">
        <f>VLOOKUP($C164,'Bus Profiles'!$A:$C,MATCH(G$1,'Bus Profiles'!$1:$1,0),FALSE)</f>
        <v>Hybrid</v>
      </c>
      <c r="H164">
        <v>3</v>
      </c>
      <c r="I164" s="1"/>
      <c r="J164" s="16" t="e">
        <v>#N/A</v>
      </c>
      <c r="K164" s="7">
        <f>IF(AND($H164&gt;=Scale!$B$2,$H164&lt;=Scale!$C$2),Scale!$A$2,IF(AND($H164&gt;=Scale!$B$3,$H164&lt;=Scale!$C$3),Scale!$A$3,IF(AND($H164&gt;=Scale!$B$4,$H164&lt;=Scale!$C$4),Scale!$A$4,IF(AND($H164&gt;=Scale!$B$5,$H164&lt;=Scale!$C$5),Scale!$A$5,IF(AND($H164&gt;=Scale!$B$6,$H164&lt;=Scale!$C$6),Scale!$A$6)))))</f>
        <v>2</v>
      </c>
      <c r="L164" s="7" t="e">
        <f>IF(AND($J164&gt;=Scale!$F$2,$J164&lt;=Scale!$G$2),Scale!$E$2,IF(AND($J164&gt;=Scale!$F$3,$J164&lt;=Scale!$G$3),Scale!$E$3,IF(AND($J164&gt;=Scale!$F$4,$J164&lt;=Scale!$G$4),Scale!$E$4,IF(AND($J164&gt;=Scale!$F$5,$J164&lt;=Scale!$G$5),Scale!$E$5,IF(AND($J164&gt;=Scale!$F$6,$J164&lt;=Scale!$G$6),Scale!$E$6)))))</f>
        <v>#N/A</v>
      </c>
      <c r="M164" s="7">
        <f t="shared" si="5"/>
        <v>11</v>
      </c>
      <c r="N16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4" s="5" t="str">
        <f>IF(Table1[[#This Row],[Priority Rating]]="#N/A","#N/A",IF(Table1[[#This Row],[Priority Rating]]&gt;=Scale!$M$2,Scale!$L$2,IF(Table1[[#This Row],[Priority Rating]]&gt;=Scale!$M$3,Scale!$L$3,IF(Table1[[#This Row],[Priority Rating]]&gt;=Scale!$M$4,Scale!$L$4,"error1"))))</f>
        <v>#N/A</v>
      </c>
    </row>
    <row r="165" spans="1:15" x14ac:dyDescent="0.3">
      <c r="A165" s="3">
        <f t="shared" ca="1" si="4"/>
        <v>164</v>
      </c>
      <c r="B165" t="s">
        <v>11</v>
      </c>
      <c r="C165" t="s">
        <v>28</v>
      </c>
      <c r="D165">
        <v>2504</v>
      </c>
      <c r="E165" t="s">
        <v>106</v>
      </c>
      <c r="F165" t="str">
        <f>VLOOKUP($C165,'Bus Profiles'!$A:$C,MATCH(F$1,'Bus Profiles'!$1:$1,0),FALSE)</f>
        <v>40 ft</v>
      </c>
      <c r="G165" t="str">
        <f>VLOOKUP($C165,'Bus Profiles'!$A:$C,MATCH(G$1,'Bus Profiles'!$1:$1,0),FALSE)</f>
        <v>Hybrid</v>
      </c>
      <c r="H165">
        <v>10</v>
      </c>
      <c r="I165" s="1"/>
      <c r="J165" s="16" t="e">
        <v>#N/A</v>
      </c>
      <c r="K165" s="7">
        <f>IF(AND($H165&gt;=Scale!$B$2,$H165&lt;=Scale!$C$2),Scale!$A$2,IF(AND($H165&gt;=Scale!$B$3,$H165&lt;=Scale!$C$3),Scale!$A$3,IF(AND($H165&gt;=Scale!$B$4,$H165&lt;=Scale!$C$4),Scale!$A$4,IF(AND($H165&gt;=Scale!$B$5,$H165&lt;=Scale!$C$5),Scale!$A$5,IF(AND($H165&gt;=Scale!$B$6,$H165&lt;=Scale!$C$6),Scale!$A$6)))))</f>
        <v>5</v>
      </c>
      <c r="L165" s="7" t="e">
        <f>IF(AND($J165&gt;=Scale!$F$2,$J165&lt;=Scale!$G$2),Scale!$E$2,IF(AND($J165&gt;=Scale!$F$3,$J165&lt;=Scale!$G$3),Scale!$E$3,IF(AND($J165&gt;=Scale!$F$4,$J165&lt;=Scale!$G$4),Scale!$E$4,IF(AND($J165&gt;=Scale!$F$5,$J165&lt;=Scale!$G$5),Scale!$E$5,IF(AND($J165&gt;=Scale!$F$6,$J165&lt;=Scale!$G$6),Scale!$E$6)))))</f>
        <v>#N/A</v>
      </c>
      <c r="M165" s="7">
        <f t="shared" si="5"/>
        <v>11</v>
      </c>
      <c r="N16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5" s="5" t="str">
        <f>IF(Table1[[#This Row],[Priority Rating]]="#N/A","#N/A",IF(Table1[[#This Row],[Priority Rating]]&gt;=Scale!$M$2,Scale!$L$2,IF(Table1[[#This Row],[Priority Rating]]&gt;=Scale!$M$3,Scale!$L$3,IF(Table1[[#This Row],[Priority Rating]]&gt;=Scale!$M$4,Scale!$L$4,"error1"))))</f>
        <v>#N/A</v>
      </c>
    </row>
    <row r="166" spans="1:15" x14ac:dyDescent="0.3">
      <c r="A166" s="3">
        <f t="shared" ca="1" si="4"/>
        <v>165</v>
      </c>
      <c r="B166" t="s">
        <v>11</v>
      </c>
      <c r="C166" t="s">
        <v>28</v>
      </c>
      <c r="D166">
        <v>2505</v>
      </c>
      <c r="E166" t="s">
        <v>106</v>
      </c>
      <c r="F166" t="str">
        <f>VLOOKUP($C166,'Bus Profiles'!$A:$C,MATCH(F$1,'Bus Profiles'!$1:$1,0),FALSE)</f>
        <v>40 ft</v>
      </c>
      <c r="G166" t="str">
        <f>VLOOKUP($C166,'Bus Profiles'!$A:$C,MATCH(G$1,'Bus Profiles'!$1:$1,0),FALSE)</f>
        <v>Hybrid</v>
      </c>
      <c r="H166">
        <v>3</v>
      </c>
      <c r="I166" s="1"/>
      <c r="J166" s="16" t="e">
        <v>#N/A</v>
      </c>
      <c r="K166" s="7">
        <f>IF(AND($H166&gt;=Scale!$B$2,$H166&lt;=Scale!$C$2),Scale!$A$2,IF(AND($H166&gt;=Scale!$B$3,$H166&lt;=Scale!$C$3),Scale!$A$3,IF(AND($H166&gt;=Scale!$B$4,$H166&lt;=Scale!$C$4),Scale!$A$4,IF(AND($H166&gt;=Scale!$B$5,$H166&lt;=Scale!$C$5),Scale!$A$5,IF(AND($H166&gt;=Scale!$B$6,$H166&lt;=Scale!$C$6),Scale!$A$6)))))</f>
        <v>2</v>
      </c>
      <c r="L166" s="7" t="e">
        <f>IF(AND($J166&gt;=Scale!$F$2,$J166&lt;=Scale!$G$2),Scale!$E$2,IF(AND($J166&gt;=Scale!$F$3,$J166&lt;=Scale!$G$3),Scale!$E$3,IF(AND($J166&gt;=Scale!$F$4,$J166&lt;=Scale!$G$4),Scale!$E$4,IF(AND($J166&gt;=Scale!$F$5,$J166&lt;=Scale!$G$5),Scale!$E$5,IF(AND($J166&gt;=Scale!$F$6,$J166&lt;=Scale!$G$6),Scale!$E$6)))))</f>
        <v>#N/A</v>
      </c>
      <c r="M166" s="7">
        <f t="shared" si="5"/>
        <v>11</v>
      </c>
      <c r="N16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6" s="5" t="str">
        <f>IF(Table1[[#This Row],[Priority Rating]]="#N/A","#N/A",IF(Table1[[#This Row],[Priority Rating]]&gt;=Scale!$M$2,Scale!$L$2,IF(Table1[[#This Row],[Priority Rating]]&gt;=Scale!$M$3,Scale!$L$3,IF(Table1[[#This Row],[Priority Rating]]&gt;=Scale!$M$4,Scale!$L$4,"error1"))))</f>
        <v>#N/A</v>
      </c>
    </row>
    <row r="167" spans="1:15" x14ac:dyDescent="0.3">
      <c r="A167" s="3">
        <f t="shared" ca="1" si="4"/>
        <v>166</v>
      </c>
      <c r="B167" t="s">
        <v>11</v>
      </c>
      <c r="C167" t="s">
        <v>28</v>
      </c>
      <c r="D167">
        <v>2506</v>
      </c>
      <c r="E167" t="s">
        <v>106</v>
      </c>
      <c r="F167" t="str">
        <f>VLOOKUP($C167,'Bus Profiles'!$A:$C,MATCH(F$1,'Bus Profiles'!$1:$1,0),FALSE)</f>
        <v>40 ft</v>
      </c>
      <c r="G167" t="str">
        <f>VLOOKUP($C167,'Bus Profiles'!$A:$C,MATCH(G$1,'Bus Profiles'!$1:$1,0),FALSE)</f>
        <v>Hybrid</v>
      </c>
      <c r="H167">
        <v>4</v>
      </c>
      <c r="I167" s="1"/>
      <c r="J167" s="16" t="e">
        <v>#N/A</v>
      </c>
      <c r="K167" s="7">
        <f>IF(AND($H167&gt;=Scale!$B$2,$H167&lt;=Scale!$C$2),Scale!$A$2,IF(AND($H167&gt;=Scale!$B$3,$H167&lt;=Scale!$C$3),Scale!$A$3,IF(AND($H167&gt;=Scale!$B$4,$H167&lt;=Scale!$C$4),Scale!$A$4,IF(AND($H167&gt;=Scale!$B$5,$H167&lt;=Scale!$C$5),Scale!$A$5,IF(AND($H167&gt;=Scale!$B$6,$H167&lt;=Scale!$C$6),Scale!$A$6)))))</f>
        <v>3</v>
      </c>
      <c r="L167" s="7" t="e">
        <f>IF(AND($J167&gt;=Scale!$F$2,$J167&lt;=Scale!$G$2),Scale!$E$2,IF(AND($J167&gt;=Scale!$F$3,$J167&lt;=Scale!$G$3),Scale!$E$3,IF(AND($J167&gt;=Scale!$F$4,$J167&lt;=Scale!$G$4),Scale!$E$4,IF(AND($J167&gt;=Scale!$F$5,$J167&lt;=Scale!$G$5),Scale!$E$5,IF(AND($J167&gt;=Scale!$F$6,$J167&lt;=Scale!$G$6),Scale!$E$6)))))</f>
        <v>#N/A</v>
      </c>
      <c r="M167" s="7">
        <f t="shared" si="5"/>
        <v>11</v>
      </c>
      <c r="N16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7" s="5" t="str">
        <f>IF(Table1[[#This Row],[Priority Rating]]="#N/A","#N/A",IF(Table1[[#This Row],[Priority Rating]]&gt;=Scale!$M$2,Scale!$L$2,IF(Table1[[#This Row],[Priority Rating]]&gt;=Scale!$M$3,Scale!$L$3,IF(Table1[[#This Row],[Priority Rating]]&gt;=Scale!$M$4,Scale!$L$4,"error1"))))</f>
        <v>#N/A</v>
      </c>
    </row>
    <row r="168" spans="1:15" x14ac:dyDescent="0.3">
      <c r="A168" s="3">
        <f t="shared" ca="1" si="4"/>
        <v>167</v>
      </c>
      <c r="B168" t="s">
        <v>11</v>
      </c>
      <c r="C168" t="s">
        <v>28</v>
      </c>
      <c r="D168">
        <v>2507</v>
      </c>
      <c r="E168" t="s">
        <v>106</v>
      </c>
      <c r="F168" t="str">
        <f>VLOOKUP($C168,'Bus Profiles'!$A:$C,MATCH(F$1,'Bus Profiles'!$1:$1,0),FALSE)</f>
        <v>40 ft</v>
      </c>
      <c r="G168" t="str">
        <f>VLOOKUP($C168,'Bus Profiles'!$A:$C,MATCH(G$1,'Bus Profiles'!$1:$1,0),FALSE)</f>
        <v>Hybrid</v>
      </c>
      <c r="H168">
        <v>3</v>
      </c>
      <c r="I168" s="1"/>
      <c r="J168" s="16" t="e">
        <v>#N/A</v>
      </c>
      <c r="K168" s="7">
        <f>IF(AND($H168&gt;=Scale!$B$2,$H168&lt;=Scale!$C$2),Scale!$A$2,IF(AND($H168&gt;=Scale!$B$3,$H168&lt;=Scale!$C$3),Scale!$A$3,IF(AND($H168&gt;=Scale!$B$4,$H168&lt;=Scale!$C$4),Scale!$A$4,IF(AND($H168&gt;=Scale!$B$5,$H168&lt;=Scale!$C$5),Scale!$A$5,IF(AND($H168&gt;=Scale!$B$6,$H168&lt;=Scale!$C$6),Scale!$A$6)))))</f>
        <v>2</v>
      </c>
      <c r="L168" s="7" t="e">
        <f>IF(AND($J168&gt;=Scale!$F$2,$J168&lt;=Scale!$G$2),Scale!$E$2,IF(AND($J168&gt;=Scale!$F$3,$J168&lt;=Scale!$G$3),Scale!$E$3,IF(AND($J168&gt;=Scale!$F$4,$J168&lt;=Scale!$G$4),Scale!$E$4,IF(AND($J168&gt;=Scale!$F$5,$J168&lt;=Scale!$G$5),Scale!$E$5,IF(AND($J168&gt;=Scale!$F$6,$J168&lt;=Scale!$G$6),Scale!$E$6)))))</f>
        <v>#N/A</v>
      </c>
      <c r="M168" s="7">
        <f t="shared" si="5"/>
        <v>11</v>
      </c>
      <c r="N16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8" s="5" t="str">
        <f>IF(Table1[[#This Row],[Priority Rating]]="#N/A","#N/A",IF(Table1[[#This Row],[Priority Rating]]&gt;=Scale!$M$2,Scale!$L$2,IF(Table1[[#This Row],[Priority Rating]]&gt;=Scale!$M$3,Scale!$L$3,IF(Table1[[#This Row],[Priority Rating]]&gt;=Scale!$M$4,Scale!$L$4,"error1"))))</f>
        <v>#N/A</v>
      </c>
    </row>
    <row r="169" spans="1:15" x14ac:dyDescent="0.3">
      <c r="A169" s="3">
        <f t="shared" ca="1" si="4"/>
        <v>168</v>
      </c>
      <c r="B169" t="s">
        <v>11</v>
      </c>
      <c r="C169" t="s">
        <v>28</v>
      </c>
      <c r="D169">
        <v>2508</v>
      </c>
      <c r="E169" t="s">
        <v>106</v>
      </c>
      <c r="F169" t="str">
        <f>VLOOKUP($C169,'Bus Profiles'!$A:$C,MATCH(F$1,'Bus Profiles'!$1:$1,0),FALSE)</f>
        <v>40 ft</v>
      </c>
      <c r="G169" t="str">
        <f>VLOOKUP($C169,'Bus Profiles'!$A:$C,MATCH(G$1,'Bus Profiles'!$1:$1,0),FALSE)</f>
        <v>Hybrid</v>
      </c>
      <c r="H169">
        <v>1</v>
      </c>
      <c r="I169" s="1"/>
      <c r="J169" s="16" t="e">
        <v>#N/A</v>
      </c>
      <c r="K169" s="7">
        <f>IF(AND($H169&gt;=Scale!$B$2,$H169&lt;=Scale!$C$2),Scale!$A$2,IF(AND($H169&gt;=Scale!$B$3,$H169&lt;=Scale!$C$3),Scale!$A$3,IF(AND($H169&gt;=Scale!$B$4,$H169&lt;=Scale!$C$4),Scale!$A$4,IF(AND($H169&gt;=Scale!$B$5,$H169&lt;=Scale!$C$5),Scale!$A$5,IF(AND($H169&gt;=Scale!$B$6,$H169&lt;=Scale!$C$6),Scale!$A$6)))))</f>
        <v>1</v>
      </c>
      <c r="L169" s="7" t="e">
        <f>IF(AND($J169&gt;=Scale!$F$2,$J169&lt;=Scale!$G$2),Scale!$E$2,IF(AND($J169&gt;=Scale!$F$3,$J169&lt;=Scale!$G$3),Scale!$E$3,IF(AND($J169&gt;=Scale!$F$4,$J169&lt;=Scale!$G$4),Scale!$E$4,IF(AND($J169&gt;=Scale!$F$5,$J169&lt;=Scale!$G$5),Scale!$E$5,IF(AND($J169&gt;=Scale!$F$6,$J169&lt;=Scale!$G$6),Scale!$E$6)))))</f>
        <v>#N/A</v>
      </c>
      <c r="M169" s="7">
        <f t="shared" si="5"/>
        <v>11</v>
      </c>
      <c r="N16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69" s="5" t="str">
        <f>IF(Table1[[#This Row],[Priority Rating]]="#N/A","#N/A",IF(Table1[[#This Row],[Priority Rating]]&gt;=Scale!$M$2,Scale!$L$2,IF(Table1[[#This Row],[Priority Rating]]&gt;=Scale!$M$3,Scale!$L$3,IF(Table1[[#This Row],[Priority Rating]]&gt;=Scale!$M$4,Scale!$L$4,"error1"))))</f>
        <v>#N/A</v>
      </c>
    </row>
    <row r="170" spans="1:15" x14ac:dyDescent="0.3">
      <c r="A170" s="3">
        <f t="shared" ca="1" si="4"/>
        <v>169</v>
      </c>
      <c r="B170" t="s">
        <v>11</v>
      </c>
      <c r="C170" t="s">
        <v>28</v>
      </c>
      <c r="D170">
        <v>2509</v>
      </c>
      <c r="E170" t="s">
        <v>106</v>
      </c>
      <c r="F170" t="str">
        <f>VLOOKUP($C170,'Bus Profiles'!$A:$C,MATCH(F$1,'Bus Profiles'!$1:$1,0),FALSE)</f>
        <v>40 ft</v>
      </c>
      <c r="G170" t="str">
        <f>VLOOKUP($C170,'Bus Profiles'!$A:$C,MATCH(G$1,'Bus Profiles'!$1:$1,0),FALSE)</f>
        <v>Hybrid</v>
      </c>
      <c r="H170">
        <v>1</v>
      </c>
      <c r="I170" s="1"/>
      <c r="J170" s="16" t="e">
        <v>#N/A</v>
      </c>
      <c r="K170" s="7">
        <f>IF(AND($H170&gt;=Scale!$B$2,$H170&lt;=Scale!$C$2),Scale!$A$2,IF(AND($H170&gt;=Scale!$B$3,$H170&lt;=Scale!$C$3),Scale!$A$3,IF(AND($H170&gt;=Scale!$B$4,$H170&lt;=Scale!$C$4),Scale!$A$4,IF(AND($H170&gt;=Scale!$B$5,$H170&lt;=Scale!$C$5),Scale!$A$5,IF(AND($H170&gt;=Scale!$B$6,$H170&lt;=Scale!$C$6),Scale!$A$6)))))</f>
        <v>1</v>
      </c>
      <c r="L170" s="7" t="e">
        <f>IF(AND($J170&gt;=Scale!$F$2,$J170&lt;=Scale!$G$2),Scale!$E$2,IF(AND($J170&gt;=Scale!$F$3,$J170&lt;=Scale!$G$3),Scale!$E$3,IF(AND($J170&gt;=Scale!$F$4,$J170&lt;=Scale!$G$4),Scale!$E$4,IF(AND($J170&gt;=Scale!$F$5,$J170&lt;=Scale!$G$5),Scale!$E$5,IF(AND($J170&gt;=Scale!$F$6,$J170&lt;=Scale!$G$6),Scale!$E$6)))))</f>
        <v>#N/A</v>
      </c>
      <c r="M170" s="7">
        <f t="shared" si="5"/>
        <v>11</v>
      </c>
      <c r="N17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0" s="5" t="str">
        <f>IF(Table1[[#This Row],[Priority Rating]]="#N/A","#N/A",IF(Table1[[#This Row],[Priority Rating]]&gt;=Scale!$M$2,Scale!$L$2,IF(Table1[[#This Row],[Priority Rating]]&gt;=Scale!$M$3,Scale!$L$3,IF(Table1[[#This Row],[Priority Rating]]&gt;=Scale!$M$4,Scale!$L$4,"error1"))))</f>
        <v>#N/A</v>
      </c>
    </row>
    <row r="171" spans="1:15" x14ac:dyDescent="0.3">
      <c r="A171" s="3">
        <f t="shared" ca="1" si="4"/>
        <v>170</v>
      </c>
      <c r="B171" t="s">
        <v>11</v>
      </c>
      <c r="C171" t="s">
        <v>28</v>
      </c>
      <c r="D171">
        <v>2510</v>
      </c>
      <c r="E171" t="s">
        <v>106</v>
      </c>
      <c r="F171" t="str">
        <f>VLOOKUP($C171,'Bus Profiles'!$A:$C,MATCH(F$1,'Bus Profiles'!$1:$1,0),FALSE)</f>
        <v>40 ft</v>
      </c>
      <c r="G171" t="str">
        <f>VLOOKUP($C171,'Bus Profiles'!$A:$C,MATCH(G$1,'Bus Profiles'!$1:$1,0),FALSE)</f>
        <v>Hybrid</v>
      </c>
      <c r="H171">
        <v>6</v>
      </c>
      <c r="I171" s="1"/>
      <c r="J171" s="16" t="e">
        <v>#N/A</v>
      </c>
      <c r="K171" s="7">
        <f>IF(AND($H171&gt;=Scale!$B$2,$H171&lt;=Scale!$C$2),Scale!$A$2,IF(AND($H171&gt;=Scale!$B$3,$H171&lt;=Scale!$C$3),Scale!$A$3,IF(AND($H171&gt;=Scale!$B$4,$H171&lt;=Scale!$C$4),Scale!$A$4,IF(AND($H171&gt;=Scale!$B$5,$H171&lt;=Scale!$C$5),Scale!$A$5,IF(AND($H171&gt;=Scale!$B$6,$H171&lt;=Scale!$C$6),Scale!$A$6)))))</f>
        <v>4</v>
      </c>
      <c r="L171" s="7" t="e">
        <f>IF(AND($J171&gt;=Scale!$F$2,$J171&lt;=Scale!$G$2),Scale!$E$2,IF(AND($J171&gt;=Scale!$F$3,$J171&lt;=Scale!$G$3),Scale!$E$3,IF(AND($J171&gt;=Scale!$F$4,$J171&lt;=Scale!$G$4),Scale!$E$4,IF(AND($J171&gt;=Scale!$F$5,$J171&lt;=Scale!$G$5),Scale!$E$5,IF(AND($J171&gt;=Scale!$F$6,$J171&lt;=Scale!$G$6),Scale!$E$6)))))</f>
        <v>#N/A</v>
      </c>
      <c r="M171" s="7">
        <f t="shared" si="5"/>
        <v>11</v>
      </c>
      <c r="N17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1" s="5" t="str">
        <f>IF(Table1[[#This Row],[Priority Rating]]="#N/A","#N/A",IF(Table1[[#This Row],[Priority Rating]]&gt;=Scale!$M$2,Scale!$L$2,IF(Table1[[#This Row],[Priority Rating]]&gt;=Scale!$M$3,Scale!$L$3,IF(Table1[[#This Row],[Priority Rating]]&gt;=Scale!$M$4,Scale!$L$4,"error1"))))</f>
        <v>#N/A</v>
      </c>
    </row>
    <row r="172" spans="1:15" x14ac:dyDescent="0.3">
      <c r="A172" s="3">
        <f t="shared" ca="1" si="4"/>
        <v>171</v>
      </c>
      <c r="B172" t="s">
        <v>11</v>
      </c>
      <c r="C172" t="s">
        <v>28</v>
      </c>
      <c r="D172">
        <v>2511</v>
      </c>
      <c r="E172" t="s">
        <v>106</v>
      </c>
      <c r="F172" t="str">
        <f>VLOOKUP($C172,'Bus Profiles'!$A:$C,MATCH(F$1,'Bus Profiles'!$1:$1,0),FALSE)</f>
        <v>40 ft</v>
      </c>
      <c r="G172" t="str">
        <f>VLOOKUP($C172,'Bus Profiles'!$A:$C,MATCH(G$1,'Bus Profiles'!$1:$1,0),FALSE)</f>
        <v>Hybrid</v>
      </c>
      <c r="H172">
        <v>6</v>
      </c>
      <c r="I172" s="1"/>
      <c r="J172" s="16" t="e">
        <v>#N/A</v>
      </c>
      <c r="K172" s="7">
        <f>IF(AND($H172&gt;=Scale!$B$2,$H172&lt;=Scale!$C$2),Scale!$A$2,IF(AND($H172&gt;=Scale!$B$3,$H172&lt;=Scale!$C$3),Scale!$A$3,IF(AND($H172&gt;=Scale!$B$4,$H172&lt;=Scale!$C$4),Scale!$A$4,IF(AND($H172&gt;=Scale!$B$5,$H172&lt;=Scale!$C$5),Scale!$A$5,IF(AND($H172&gt;=Scale!$B$6,$H172&lt;=Scale!$C$6),Scale!$A$6)))))</f>
        <v>4</v>
      </c>
      <c r="L172" s="7" t="e">
        <f>IF(AND($J172&gt;=Scale!$F$2,$J172&lt;=Scale!$G$2),Scale!$E$2,IF(AND($J172&gt;=Scale!$F$3,$J172&lt;=Scale!$G$3),Scale!$E$3,IF(AND($J172&gt;=Scale!$F$4,$J172&lt;=Scale!$G$4),Scale!$E$4,IF(AND($J172&gt;=Scale!$F$5,$J172&lt;=Scale!$G$5),Scale!$E$5,IF(AND($J172&gt;=Scale!$F$6,$J172&lt;=Scale!$G$6),Scale!$E$6)))))</f>
        <v>#N/A</v>
      </c>
      <c r="M172" s="7">
        <f t="shared" si="5"/>
        <v>11</v>
      </c>
      <c r="N17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2" s="5" t="str">
        <f>IF(Table1[[#This Row],[Priority Rating]]="#N/A","#N/A",IF(Table1[[#This Row],[Priority Rating]]&gt;=Scale!$M$2,Scale!$L$2,IF(Table1[[#This Row],[Priority Rating]]&gt;=Scale!$M$3,Scale!$L$3,IF(Table1[[#This Row],[Priority Rating]]&gt;=Scale!$M$4,Scale!$L$4,"error1"))))</f>
        <v>#N/A</v>
      </c>
    </row>
    <row r="173" spans="1:15" x14ac:dyDescent="0.3">
      <c r="A173" s="3">
        <f t="shared" ca="1" si="4"/>
        <v>172</v>
      </c>
      <c r="B173" t="s">
        <v>11</v>
      </c>
      <c r="C173" t="s">
        <v>28</v>
      </c>
      <c r="D173">
        <v>2512</v>
      </c>
      <c r="E173" t="s">
        <v>106</v>
      </c>
      <c r="F173" t="str">
        <f>VLOOKUP($C173,'Bus Profiles'!$A:$C,MATCH(F$1,'Bus Profiles'!$1:$1,0),FALSE)</f>
        <v>40 ft</v>
      </c>
      <c r="G173" t="str">
        <f>VLOOKUP($C173,'Bus Profiles'!$A:$C,MATCH(G$1,'Bus Profiles'!$1:$1,0),FALSE)</f>
        <v>Hybrid</v>
      </c>
      <c r="H173">
        <v>4</v>
      </c>
      <c r="I173" s="1"/>
      <c r="J173" s="16" t="e">
        <v>#N/A</v>
      </c>
      <c r="K173" s="7">
        <f>IF(AND($H173&gt;=Scale!$B$2,$H173&lt;=Scale!$C$2),Scale!$A$2,IF(AND($H173&gt;=Scale!$B$3,$H173&lt;=Scale!$C$3),Scale!$A$3,IF(AND($H173&gt;=Scale!$B$4,$H173&lt;=Scale!$C$4),Scale!$A$4,IF(AND($H173&gt;=Scale!$B$5,$H173&lt;=Scale!$C$5),Scale!$A$5,IF(AND($H173&gt;=Scale!$B$6,$H173&lt;=Scale!$C$6),Scale!$A$6)))))</f>
        <v>3</v>
      </c>
      <c r="L173" s="7" t="e">
        <f>IF(AND($J173&gt;=Scale!$F$2,$J173&lt;=Scale!$G$2),Scale!$E$2,IF(AND($J173&gt;=Scale!$F$3,$J173&lt;=Scale!$G$3),Scale!$E$3,IF(AND($J173&gt;=Scale!$F$4,$J173&lt;=Scale!$G$4),Scale!$E$4,IF(AND($J173&gt;=Scale!$F$5,$J173&lt;=Scale!$G$5),Scale!$E$5,IF(AND($J173&gt;=Scale!$F$6,$J173&lt;=Scale!$G$6),Scale!$E$6)))))</f>
        <v>#N/A</v>
      </c>
      <c r="M173" s="7">
        <f t="shared" si="5"/>
        <v>11</v>
      </c>
      <c r="N17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3" s="5" t="str">
        <f>IF(Table1[[#This Row],[Priority Rating]]="#N/A","#N/A",IF(Table1[[#This Row],[Priority Rating]]&gt;=Scale!$M$2,Scale!$L$2,IF(Table1[[#This Row],[Priority Rating]]&gt;=Scale!$M$3,Scale!$L$3,IF(Table1[[#This Row],[Priority Rating]]&gt;=Scale!$M$4,Scale!$L$4,"error1"))))</f>
        <v>#N/A</v>
      </c>
    </row>
    <row r="174" spans="1:15" x14ac:dyDescent="0.3">
      <c r="A174" s="3">
        <f t="shared" ca="1" si="4"/>
        <v>173</v>
      </c>
      <c r="B174" t="s">
        <v>11</v>
      </c>
      <c r="C174" t="s">
        <v>28</v>
      </c>
      <c r="D174">
        <v>2513</v>
      </c>
      <c r="E174" t="s">
        <v>106</v>
      </c>
      <c r="F174" t="str">
        <f>VLOOKUP($C174,'Bus Profiles'!$A:$C,MATCH(F$1,'Bus Profiles'!$1:$1,0),FALSE)</f>
        <v>40 ft</v>
      </c>
      <c r="G174" t="str">
        <f>VLOOKUP($C174,'Bus Profiles'!$A:$C,MATCH(G$1,'Bus Profiles'!$1:$1,0),FALSE)</f>
        <v>Hybrid</v>
      </c>
      <c r="H174">
        <v>1</v>
      </c>
      <c r="I174" s="1"/>
      <c r="J174" s="16" t="e">
        <v>#N/A</v>
      </c>
      <c r="K174" s="7">
        <f>IF(AND($H174&gt;=Scale!$B$2,$H174&lt;=Scale!$C$2),Scale!$A$2,IF(AND($H174&gt;=Scale!$B$3,$H174&lt;=Scale!$C$3),Scale!$A$3,IF(AND($H174&gt;=Scale!$B$4,$H174&lt;=Scale!$C$4),Scale!$A$4,IF(AND($H174&gt;=Scale!$B$5,$H174&lt;=Scale!$C$5),Scale!$A$5,IF(AND($H174&gt;=Scale!$B$6,$H174&lt;=Scale!$C$6),Scale!$A$6)))))</f>
        <v>1</v>
      </c>
      <c r="L174" s="7" t="e">
        <f>IF(AND($J174&gt;=Scale!$F$2,$J174&lt;=Scale!$G$2),Scale!$E$2,IF(AND($J174&gt;=Scale!$F$3,$J174&lt;=Scale!$G$3),Scale!$E$3,IF(AND($J174&gt;=Scale!$F$4,$J174&lt;=Scale!$G$4),Scale!$E$4,IF(AND($J174&gt;=Scale!$F$5,$J174&lt;=Scale!$G$5),Scale!$E$5,IF(AND($J174&gt;=Scale!$F$6,$J174&lt;=Scale!$G$6),Scale!$E$6)))))</f>
        <v>#N/A</v>
      </c>
      <c r="M174" s="7">
        <f t="shared" si="5"/>
        <v>11</v>
      </c>
      <c r="N17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4" s="5" t="str">
        <f>IF(Table1[[#This Row],[Priority Rating]]="#N/A","#N/A",IF(Table1[[#This Row],[Priority Rating]]&gt;=Scale!$M$2,Scale!$L$2,IF(Table1[[#This Row],[Priority Rating]]&gt;=Scale!$M$3,Scale!$L$3,IF(Table1[[#This Row],[Priority Rating]]&gt;=Scale!$M$4,Scale!$L$4,"error1"))))</f>
        <v>#N/A</v>
      </c>
    </row>
    <row r="175" spans="1:15" x14ac:dyDescent="0.3">
      <c r="A175" s="3">
        <f t="shared" ca="1" si="4"/>
        <v>174</v>
      </c>
      <c r="B175" t="s">
        <v>11</v>
      </c>
      <c r="C175" t="s">
        <v>28</v>
      </c>
      <c r="D175">
        <v>2514</v>
      </c>
      <c r="E175" t="s">
        <v>106</v>
      </c>
      <c r="F175" t="str">
        <f>VLOOKUP($C175,'Bus Profiles'!$A:$C,MATCH(F$1,'Bus Profiles'!$1:$1,0),FALSE)</f>
        <v>40 ft</v>
      </c>
      <c r="G175" t="str">
        <f>VLOOKUP($C175,'Bus Profiles'!$A:$C,MATCH(G$1,'Bus Profiles'!$1:$1,0),FALSE)</f>
        <v>Hybrid</v>
      </c>
      <c r="H175">
        <v>2</v>
      </c>
      <c r="I175" s="1"/>
      <c r="J175" s="16" t="e">
        <v>#N/A</v>
      </c>
      <c r="K175" s="7">
        <f>IF(AND($H175&gt;=Scale!$B$2,$H175&lt;=Scale!$C$2),Scale!$A$2,IF(AND($H175&gt;=Scale!$B$3,$H175&lt;=Scale!$C$3),Scale!$A$3,IF(AND($H175&gt;=Scale!$B$4,$H175&lt;=Scale!$C$4),Scale!$A$4,IF(AND($H175&gt;=Scale!$B$5,$H175&lt;=Scale!$C$5),Scale!$A$5,IF(AND($H175&gt;=Scale!$B$6,$H175&lt;=Scale!$C$6),Scale!$A$6)))))</f>
        <v>2</v>
      </c>
      <c r="L175" s="7" t="e">
        <f>IF(AND($J175&gt;=Scale!$F$2,$J175&lt;=Scale!$G$2),Scale!$E$2,IF(AND($J175&gt;=Scale!$F$3,$J175&lt;=Scale!$G$3),Scale!$E$3,IF(AND($J175&gt;=Scale!$F$4,$J175&lt;=Scale!$G$4),Scale!$E$4,IF(AND($J175&gt;=Scale!$F$5,$J175&lt;=Scale!$G$5),Scale!$E$5,IF(AND($J175&gt;=Scale!$F$6,$J175&lt;=Scale!$G$6),Scale!$E$6)))))</f>
        <v>#N/A</v>
      </c>
      <c r="M175" s="7">
        <f t="shared" si="5"/>
        <v>11</v>
      </c>
      <c r="N17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5" s="5" t="str">
        <f>IF(Table1[[#This Row],[Priority Rating]]="#N/A","#N/A",IF(Table1[[#This Row],[Priority Rating]]&gt;=Scale!$M$2,Scale!$L$2,IF(Table1[[#This Row],[Priority Rating]]&gt;=Scale!$M$3,Scale!$L$3,IF(Table1[[#This Row],[Priority Rating]]&gt;=Scale!$M$4,Scale!$L$4,"error1"))))</f>
        <v>#N/A</v>
      </c>
    </row>
    <row r="176" spans="1:15" x14ac:dyDescent="0.3">
      <c r="A176" s="3">
        <f t="shared" ca="1" si="4"/>
        <v>175</v>
      </c>
      <c r="B176" t="s">
        <v>11</v>
      </c>
      <c r="C176" t="s">
        <v>28</v>
      </c>
      <c r="D176">
        <v>2515</v>
      </c>
      <c r="E176" t="s">
        <v>106</v>
      </c>
      <c r="F176" t="str">
        <f>VLOOKUP($C176,'Bus Profiles'!$A:$C,MATCH(F$1,'Bus Profiles'!$1:$1,0),FALSE)</f>
        <v>40 ft</v>
      </c>
      <c r="G176" t="str">
        <f>VLOOKUP($C176,'Bus Profiles'!$A:$C,MATCH(G$1,'Bus Profiles'!$1:$1,0),FALSE)</f>
        <v>Hybrid</v>
      </c>
      <c r="H176">
        <v>5</v>
      </c>
      <c r="I176" s="1"/>
      <c r="J176" s="16" t="e">
        <v>#N/A</v>
      </c>
      <c r="K176" s="7">
        <f>IF(AND($H176&gt;=Scale!$B$2,$H176&lt;=Scale!$C$2),Scale!$A$2,IF(AND($H176&gt;=Scale!$B$3,$H176&lt;=Scale!$C$3),Scale!$A$3,IF(AND($H176&gt;=Scale!$B$4,$H176&lt;=Scale!$C$4),Scale!$A$4,IF(AND($H176&gt;=Scale!$B$5,$H176&lt;=Scale!$C$5),Scale!$A$5,IF(AND($H176&gt;=Scale!$B$6,$H176&lt;=Scale!$C$6),Scale!$A$6)))))</f>
        <v>3</v>
      </c>
      <c r="L176" s="7" t="e">
        <f>IF(AND($J176&gt;=Scale!$F$2,$J176&lt;=Scale!$G$2),Scale!$E$2,IF(AND($J176&gt;=Scale!$F$3,$J176&lt;=Scale!$G$3),Scale!$E$3,IF(AND($J176&gt;=Scale!$F$4,$J176&lt;=Scale!$G$4),Scale!$E$4,IF(AND($J176&gt;=Scale!$F$5,$J176&lt;=Scale!$G$5),Scale!$E$5,IF(AND($J176&gt;=Scale!$F$6,$J176&lt;=Scale!$G$6),Scale!$E$6)))))</f>
        <v>#N/A</v>
      </c>
      <c r="M176" s="7">
        <f t="shared" si="5"/>
        <v>11</v>
      </c>
      <c r="N17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6" s="5" t="str">
        <f>IF(Table1[[#This Row],[Priority Rating]]="#N/A","#N/A",IF(Table1[[#This Row],[Priority Rating]]&gt;=Scale!$M$2,Scale!$L$2,IF(Table1[[#This Row],[Priority Rating]]&gt;=Scale!$M$3,Scale!$L$3,IF(Table1[[#This Row],[Priority Rating]]&gt;=Scale!$M$4,Scale!$L$4,"error1"))))</f>
        <v>#N/A</v>
      </c>
    </row>
    <row r="177" spans="1:15" x14ac:dyDescent="0.3">
      <c r="A177" s="3">
        <f t="shared" ca="1" si="4"/>
        <v>176</v>
      </c>
      <c r="B177" t="s">
        <v>11</v>
      </c>
      <c r="C177" t="s">
        <v>28</v>
      </c>
      <c r="D177">
        <v>2516</v>
      </c>
      <c r="E177" t="s">
        <v>106</v>
      </c>
      <c r="F177" t="str">
        <f>VLOOKUP($C177,'Bus Profiles'!$A:$C,MATCH(F$1,'Bus Profiles'!$1:$1,0),FALSE)</f>
        <v>40 ft</v>
      </c>
      <c r="G177" t="str">
        <f>VLOOKUP($C177,'Bus Profiles'!$A:$C,MATCH(G$1,'Bus Profiles'!$1:$1,0),FALSE)</f>
        <v>Hybrid</v>
      </c>
      <c r="H177">
        <v>13</v>
      </c>
      <c r="I177" s="1"/>
      <c r="J177" s="16" t="e">
        <v>#N/A</v>
      </c>
      <c r="K177" s="7">
        <f>IF(AND($H177&gt;=Scale!$B$2,$H177&lt;=Scale!$C$2),Scale!$A$2,IF(AND($H177&gt;=Scale!$B$3,$H177&lt;=Scale!$C$3),Scale!$A$3,IF(AND($H177&gt;=Scale!$B$4,$H177&lt;=Scale!$C$4),Scale!$A$4,IF(AND($H177&gt;=Scale!$B$5,$H177&lt;=Scale!$C$5),Scale!$A$5,IF(AND($H177&gt;=Scale!$B$6,$H177&lt;=Scale!$C$6),Scale!$A$6)))))</f>
        <v>5</v>
      </c>
      <c r="L177" s="7" t="e">
        <f>IF(AND($J177&gt;=Scale!$F$2,$J177&lt;=Scale!$G$2),Scale!$E$2,IF(AND($J177&gt;=Scale!$F$3,$J177&lt;=Scale!$G$3),Scale!$E$3,IF(AND($J177&gt;=Scale!$F$4,$J177&lt;=Scale!$G$4),Scale!$E$4,IF(AND($J177&gt;=Scale!$F$5,$J177&lt;=Scale!$G$5),Scale!$E$5,IF(AND($J177&gt;=Scale!$F$6,$J177&lt;=Scale!$G$6),Scale!$E$6)))))</f>
        <v>#N/A</v>
      </c>
      <c r="M177" s="7">
        <f t="shared" si="5"/>
        <v>11</v>
      </c>
      <c r="N17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7" s="5" t="str">
        <f>IF(Table1[[#This Row],[Priority Rating]]="#N/A","#N/A",IF(Table1[[#This Row],[Priority Rating]]&gt;=Scale!$M$2,Scale!$L$2,IF(Table1[[#This Row],[Priority Rating]]&gt;=Scale!$M$3,Scale!$L$3,IF(Table1[[#This Row],[Priority Rating]]&gt;=Scale!$M$4,Scale!$L$4,"error1"))))</f>
        <v>#N/A</v>
      </c>
    </row>
    <row r="178" spans="1:15" x14ac:dyDescent="0.3">
      <c r="A178" s="3">
        <f t="shared" ca="1" si="4"/>
        <v>177</v>
      </c>
      <c r="B178" t="s">
        <v>11</v>
      </c>
      <c r="C178" t="s">
        <v>28</v>
      </c>
      <c r="D178">
        <v>2517</v>
      </c>
      <c r="E178" t="s">
        <v>106</v>
      </c>
      <c r="F178" t="str">
        <f>VLOOKUP($C178,'Bus Profiles'!$A:$C,MATCH(F$1,'Bus Profiles'!$1:$1,0),FALSE)</f>
        <v>40 ft</v>
      </c>
      <c r="G178" t="str">
        <f>VLOOKUP($C178,'Bus Profiles'!$A:$C,MATCH(G$1,'Bus Profiles'!$1:$1,0),FALSE)</f>
        <v>Hybrid</v>
      </c>
      <c r="H178">
        <v>11</v>
      </c>
      <c r="I178" s="1"/>
      <c r="J178" s="16" t="e">
        <v>#N/A</v>
      </c>
      <c r="K178" s="7">
        <f>IF(AND($H178&gt;=Scale!$B$2,$H178&lt;=Scale!$C$2),Scale!$A$2,IF(AND($H178&gt;=Scale!$B$3,$H178&lt;=Scale!$C$3),Scale!$A$3,IF(AND($H178&gt;=Scale!$B$4,$H178&lt;=Scale!$C$4),Scale!$A$4,IF(AND($H178&gt;=Scale!$B$5,$H178&lt;=Scale!$C$5),Scale!$A$5,IF(AND($H178&gt;=Scale!$B$6,$H178&lt;=Scale!$C$6),Scale!$A$6)))))</f>
        <v>5</v>
      </c>
      <c r="L178" s="7" t="e">
        <f>IF(AND($J178&gt;=Scale!$F$2,$J178&lt;=Scale!$G$2),Scale!$E$2,IF(AND($J178&gt;=Scale!$F$3,$J178&lt;=Scale!$G$3),Scale!$E$3,IF(AND($J178&gt;=Scale!$F$4,$J178&lt;=Scale!$G$4),Scale!$E$4,IF(AND($J178&gt;=Scale!$F$5,$J178&lt;=Scale!$G$5),Scale!$E$5,IF(AND($J178&gt;=Scale!$F$6,$J178&lt;=Scale!$G$6),Scale!$E$6)))))</f>
        <v>#N/A</v>
      </c>
      <c r="M178" s="7">
        <f t="shared" si="5"/>
        <v>11</v>
      </c>
      <c r="N17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8" s="5" t="str">
        <f>IF(Table1[[#This Row],[Priority Rating]]="#N/A","#N/A",IF(Table1[[#This Row],[Priority Rating]]&gt;=Scale!$M$2,Scale!$L$2,IF(Table1[[#This Row],[Priority Rating]]&gt;=Scale!$M$3,Scale!$L$3,IF(Table1[[#This Row],[Priority Rating]]&gt;=Scale!$M$4,Scale!$L$4,"error1"))))</f>
        <v>#N/A</v>
      </c>
    </row>
    <row r="179" spans="1:15" x14ac:dyDescent="0.3">
      <c r="A179" s="3">
        <f t="shared" ca="1" si="4"/>
        <v>178</v>
      </c>
      <c r="B179" t="s">
        <v>11</v>
      </c>
      <c r="C179" t="s">
        <v>28</v>
      </c>
      <c r="D179">
        <v>2518</v>
      </c>
      <c r="E179" t="s">
        <v>106</v>
      </c>
      <c r="F179" t="str">
        <f>VLOOKUP($C179,'Bus Profiles'!$A:$C,MATCH(F$1,'Bus Profiles'!$1:$1,0),FALSE)</f>
        <v>40 ft</v>
      </c>
      <c r="G179" t="str">
        <f>VLOOKUP($C179,'Bus Profiles'!$A:$C,MATCH(G$1,'Bus Profiles'!$1:$1,0),FALSE)</f>
        <v>Hybrid</v>
      </c>
      <c r="H179">
        <v>6</v>
      </c>
      <c r="I179" s="1"/>
      <c r="J179" s="16" t="e">
        <v>#N/A</v>
      </c>
      <c r="K179" s="7">
        <f>IF(AND($H179&gt;=Scale!$B$2,$H179&lt;=Scale!$C$2),Scale!$A$2,IF(AND($H179&gt;=Scale!$B$3,$H179&lt;=Scale!$C$3),Scale!$A$3,IF(AND($H179&gt;=Scale!$B$4,$H179&lt;=Scale!$C$4),Scale!$A$4,IF(AND($H179&gt;=Scale!$B$5,$H179&lt;=Scale!$C$5),Scale!$A$5,IF(AND($H179&gt;=Scale!$B$6,$H179&lt;=Scale!$C$6),Scale!$A$6)))))</f>
        <v>4</v>
      </c>
      <c r="L179" s="7" t="e">
        <f>IF(AND($J179&gt;=Scale!$F$2,$J179&lt;=Scale!$G$2),Scale!$E$2,IF(AND($J179&gt;=Scale!$F$3,$J179&lt;=Scale!$G$3),Scale!$E$3,IF(AND($J179&gt;=Scale!$F$4,$J179&lt;=Scale!$G$4),Scale!$E$4,IF(AND($J179&gt;=Scale!$F$5,$J179&lt;=Scale!$G$5),Scale!$E$5,IF(AND($J179&gt;=Scale!$F$6,$J179&lt;=Scale!$G$6),Scale!$E$6)))))</f>
        <v>#N/A</v>
      </c>
      <c r="M179" s="7">
        <f t="shared" si="5"/>
        <v>11</v>
      </c>
      <c r="N17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79" s="5" t="str">
        <f>IF(Table1[[#This Row],[Priority Rating]]="#N/A","#N/A",IF(Table1[[#This Row],[Priority Rating]]&gt;=Scale!$M$2,Scale!$L$2,IF(Table1[[#This Row],[Priority Rating]]&gt;=Scale!$M$3,Scale!$L$3,IF(Table1[[#This Row],[Priority Rating]]&gt;=Scale!$M$4,Scale!$L$4,"error1"))))</f>
        <v>#N/A</v>
      </c>
    </row>
    <row r="180" spans="1:15" x14ac:dyDescent="0.3">
      <c r="A180" s="3">
        <f t="shared" ca="1" si="4"/>
        <v>179</v>
      </c>
      <c r="B180" t="s">
        <v>11</v>
      </c>
      <c r="C180" t="s">
        <v>28</v>
      </c>
      <c r="D180">
        <v>2519</v>
      </c>
      <c r="E180" t="s">
        <v>106</v>
      </c>
      <c r="F180" t="str">
        <f>VLOOKUP($C180,'Bus Profiles'!$A:$C,MATCH(F$1,'Bus Profiles'!$1:$1,0),FALSE)</f>
        <v>40 ft</v>
      </c>
      <c r="G180" t="str">
        <f>VLOOKUP($C180,'Bus Profiles'!$A:$C,MATCH(G$1,'Bus Profiles'!$1:$1,0),FALSE)</f>
        <v>Hybrid</v>
      </c>
      <c r="H180">
        <v>6</v>
      </c>
      <c r="I180" s="1"/>
      <c r="J180" s="16" t="e">
        <v>#N/A</v>
      </c>
      <c r="K180" s="7">
        <f>IF(AND($H180&gt;=Scale!$B$2,$H180&lt;=Scale!$C$2),Scale!$A$2,IF(AND($H180&gt;=Scale!$B$3,$H180&lt;=Scale!$C$3),Scale!$A$3,IF(AND($H180&gt;=Scale!$B$4,$H180&lt;=Scale!$C$4),Scale!$A$4,IF(AND($H180&gt;=Scale!$B$5,$H180&lt;=Scale!$C$5),Scale!$A$5,IF(AND($H180&gt;=Scale!$B$6,$H180&lt;=Scale!$C$6),Scale!$A$6)))))</f>
        <v>4</v>
      </c>
      <c r="L180" s="7" t="e">
        <f>IF(AND($J180&gt;=Scale!$F$2,$J180&lt;=Scale!$G$2),Scale!$E$2,IF(AND($J180&gt;=Scale!$F$3,$J180&lt;=Scale!$G$3),Scale!$E$3,IF(AND($J180&gt;=Scale!$F$4,$J180&lt;=Scale!$G$4),Scale!$E$4,IF(AND($J180&gt;=Scale!$F$5,$J180&lt;=Scale!$G$5),Scale!$E$5,IF(AND($J180&gt;=Scale!$F$6,$J180&lt;=Scale!$G$6),Scale!$E$6)))))</f>
        <v>#N/A</v>
      </c>
      <c r="M180" s="7">
        <f t="shared" si="5"/>
        <v>11</v>
      </c>
      <c r="N18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0" s="5" t="str">
        <f>IF(Table1[[#This Row],[Priority Rating]]="#N/A","#N/A",IF(Table1[[#This Row],[Priority Rating]]&gt;=Scale!$M$2,Scale!$L$2,IF(Table1[[#This Row],[Priority Rating]]&gt;=Scale!$M$3,Scale!$L$3,IF(Table1[[#This Row],[Priority Rating]]&gt;=Scale!$M$4,Scale!$L$4,"error1"))))</f>
        <v>#N/A</v>
      </c>
    </row>
    <row r="181" spans="1:15" x14ac:dyDescent="0.3">
      <c r="A181" s="3">
        <f t="shared" ca="1" si="4"/>
        <v>180</v>
      </c>
      <c r="B181" t="s">
        <v>11</v>
      </c>
      <c r="C181" t="s">
        <v>28</v>
      </c>
      <c r="D181">
        <v>2520</v>
      </c>
      <c r="E181" t="s">
        <v>106</v>
      </c>
      <c r="F181" t="str">
        <f>VLOOKUP($C181,'Bus Profiles'!$A:$C,MATCH(F$1,'Bus Profiles'!$1:$1,0),FALSE)</f>
        <v>40 ft</v>
      </c>
      <c r="G181" t="str">
        <f>VLOOKUP($C181,'Bus Profiles'!$A:$C,MATCH(G$1,'Bus Profiles'!$1:$1,0),FALSE)</f>
        <v>Hybrid</v>
      </c>
      <c r="H181">
        <v>5</v>
      </c>
      <c r="I181" s="1"/>
      <c r="J181" s="16" t="e">
        <v>#N/A</v>
      </c>
      <c r="K181" s="7">
        <f>IF(AND($H181&gt;=Scale!$B$2,$H181&lt;=Scale!$C$2),Scale!$A$2,IF(AND($H181&gt;=Scale!$B$3,$H181&lt;=Scale!$C$3),Scale!$A$3,IF(AND($H181&gt;=Scale!$B$4,$H181&lt;=Scale!$C$4),Scale!$A$4,IF(AND($H181&gt;=Scale!$B$5,$H181&lt;=Scale!$C$5),Scale!$A$5,IF(AND($H181&gt;=Scale!$B$6,$H181&lt;=Scale!$C$6),Scale!$A$6)))))</f>
        <v>3</v>
      </c>
      <c r="L181" s="7" t="e">
        <f>IF(AND($J181&gt;=Scale!$F$2,$J181&lt;=Scale!$G$2),Scale!$E$2,IF(AND($J181&gt;=Scale!$F$3,$J181&lt;=Scale!$G$3),Scale!$E$3,IF(AND($J181&gt;=Scale!$F$4,$J181&lt;=Scale!$G$4),Scale!$E$4,IF(AND($J181&gt;=Scale!$F$5,$J181&lt;=Scale!$G$5),Scale!$E$5,IF(AND($J181&gt;=Scale!$F$6,$J181&lt;=Scale!$G$6),Scale!$E$6)))))</f>
        <v>#N/A</v>
      </c>
      <c r="M181" s="7">
        <f t="shared" si="5"/>
        <v>11</v>
      </c>
      <c r="N18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1" s="5" t="str">
        <f>IF(Table1[[#This Row],[Priority Rating]]="#N/A","#N/A",IF(Table1[[#This Row],[Priority Rating]]&gt;=Scale!$M$2,Scale!$L$2,IF(Table1[[#This Row],[Priority Rating]]&gt;=Scale!$M$3,Scale!$L$3,IF(Table1[[#This Row],[Priority Rating]]&gt;=Scale!$M$4,Scale!$L$4,"error1"))))</f>
        <v>#N/A</v>
      </c>
    </row>
    <row r="182" spans="1:15" x14ac:dyDescent="0.3">
      <c r="A182" s="3">
        <f t="shared" ca="1" si="4"/>
        <v>181</v>
      </c>
      <c r="B182" t="s">
        <v>11</v>
      </c>
      <c r="C182" t="s">
        <v>28</v>
      </c>
      <c r="D182">
        <v>2521</v>
      </c>
      <c r="E182" t="s">
        <v>106</v>
      </c>
      <c r="F182" t="str">
        <f>VLOOKUP($C182,'Bus Profiles'!$A:$C,MATCH(F$1,'Bus Profiles'!$1:$1,0),FALSE)</f>
        <v>40 ft</v>
      </c>
      <c r="G182" t="str">
        <f>VLOOKUP($C182,'Bus Profiles'!$A:$C,MATCH(G$1,'Bus Profiles'!$1:$1,0),FALSE)</f>
        <v>Hybrid</v>
      </c>
      <c r="H182">
        <v>3</v>
      </c>
      <c r="I182" s="1"/>
      <c r="J182" s="16" t="e">
        <v>#N/A</v>
      </c>
      <c r="K182" s="7">
        <f>IF(AND($H182&gt;=Scale!$B$2,$H182&lt;=Scale!$C$2),Scale!$A$2,IF(AND($H182&gt;=Scale!$B$3,$H182&lt;=Scale!$C$3),Scale!$A$3,IF(AND($H182&gt;=Scale!$B$4,$H182&lt;=Scale!$C$4),Scale!$A$4,IF(AND($H182&gt;=Scale!$B$5,$H182&lt;=Scale!$C$5),Scale!$A$5,IF(AND($H182&gt;=Scale!$B$6,$H182&lt;=Scale!$C$6),Scale!$A$6)))))</f>
        <v>2</v>
      </c>
      <c r="L182" s="7" t="e">
        <f>IF(AND($J182&gt;=Scale!$F$2,$J182&lt;=Scale!$G$2),Scale!$E$2,IF(AND($J182&gt;=Scale!$F$3,$J182&lt;=Scale!$G$3),Scale!$E$3,IF(AND($J182&gt;=Scale!$F$4,$J182&lt;=Scale!$G$4),Scale!$E$4,IF(AND($J182&gt;=Scale!$F$5,$J182&lt;=Scale!$G$5),Scale!$E$5,IF(AND($J182&gt;=Scale!$F$6,$J182&lt;=Scale!$G$6),Scale!$E$6)))))</f>
        <v>#N/A</v>
      </c>
      <c r="M182" s="7">
        <f t="shared" si="5"/>
        <v>11</v>
      </c>
      <c r="N18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2" s="5" t="str">
        <f>IF(Table1[[#This Row],[Priority Rating]]="#N/A","#N/A",IF(Table1[[#This Row],[Priority Rating]]&gt;=Scale!$M$2,Scale!$L$2,IF(Table1[[#This Row],[Priority Rating]]&gt;=Scale!$M$3,Scale!$L$3,IF(Table1[[#This Row],[Priority Rating]]&gt;=Scale!$M$4,Scale!$L$4,"error1"))))</f>
        <v>#N/A</v>
      </c>
    </row>
    <row r="183" spans="1:15" x14ac:dyDescent="0.3">
      <c r="A183" s="3">
        <f t="shared" ca="1" si="4"/>
        <v>182</v>
      </c>
      <c r="B183" t="s">
        <v>11</v>
      </c>
      <c r="C183" t="s">
        <v>28</v>
      </c>
      <c r="D183">
        <v>2522</v>
      </c>
      <c r="E183" t="s">
        <v>106</v>
      </c>
      <c r="F183" t="str">
        <f>VLOOKUP($C183,'Bus Profiles'!$A:$C,MATCH(F$1,'Bus Profiles'!$1:$1,0),FALSE)</f>
        <v>40 ft</v>
      </c>
      <c r="G183" t="str">
        <f>VLOOKUP($C183,'Bus Profiles'!$A:$C,MATCH(G$1,'Bus Profiles'!$1:$1,0),FALSE)</f>
        <v>Hybrid</v>
      </c>
      <c r="H183">
        <v>1</v>
      </c>
      <c r="I183" s="1"/>
      <c r="J183" s="16" t="e">
        <v>#N/A</v>
      </c>
      <c r="K183" s="7">
        <f>IF(AND($H183&gt;=Scale!$B$2,$H183&lt;=Scale!$C$2),Scale!$A$2,IF(AND($H183&gt;=Scale!$B$3,$H183&lt;=Scale!$C$3),Scale!$A$3,IF(AND($H183&gt;=Scale!$B$4,$H183&lt;=Scale!$C$4),Scale!$A$4,IF(AND($H183&gt;=Scale!$B$5,$H183&lt;=Scale!$C$5),Scale!$A$5,IF(AND($H183&gt;=Scale!$B$6,$H183&lt;=Scale!$C$6),Scale!$A$6)))))</f>
        <v>1</v>
      </c>
      <c r="L183" s="7" t="e">
        <f>IF(AND($J183&gt;=Scale!$F$2,$J183&lt;=Scale!$G$2),Scale!$E$2,IF(AND($J183&gt;=Scale!$F$3,$J183&lt;=Scale!$G$3),Scale!$E$3,IF(AND($J183&gt;=Scale!$F$4,$J183&lt;=Scale!$G$4),Scale!$E$4,IF(AND($J183&gt;=Scale!$F$5,$J183&lt;=Scale!$G$5),Scale!$E$5,IF(AND($J183&gt;=Scale!$F$6,$J183&lt;=Scale!$G$6),Scale!$E$6)))))</f>
        <v>#N/A</v>
      </c>
      <c r="M183" s="7">
        <f t="shared" si="5"/>
        <v>11</v>
      </c>
      <c r="N18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3" s="5" t="str">
        <f>IF(Table1[[#This Row],[Priority Rating]]="#N/A","#N/A",IF(Table1[[#This Row],[Priority Rating]]&gt;=Scale!$M$2,Scale!$L$2,IF(Table1[[#This Row],[Priority Rating]]&gt;=Scale!$M$3,Scale!$L$3,IF(Table1[[#This Row],[Priority Rating]]&gt;=Scale!$M$4,Scale!$L$4,"error1"))))</f>
        <v>#N/A</v>
      </c>
    </row>
    <row r="184" spans="1:15" x14ac:dyDescent="0.3">
      <c r="A184" s="3">
        <f t="shared" ca="1" si="4"/>
        <v>183</v>
      </c>
      <c r="B184" t="s">
        <v>11</v>
      </c>
      <c r="C184" t="s">
        <v>29</v>
      </c>
      <c r="D184">
        <v>2701</v>
      </c>
      <c r="E184" t="s">
        <v>106</v>
      </c>
      <c r="F184" t="str">
        <f>VLOOKUP($C184,'Bus Profiles'!$A:$C,MATCH(F$1,'Bus Profiles'!$1:$1,0),FALSE)</f>
        <v>40 ft</v>
      </c>
      <c r="G184" t="str">
        <f>VLOOKUP($C184,'Bus Profiles'!$A:$C,MATCH(G$1,'Bus Profiles'!$1:$1,0),FALSE)</f>
        <v>Hybrid</v>
      </c>
      <c r="H184">
        <v>3</v>
      </c>
      <c r="I184" s="1"/>
      <c r="J184" s="16" t="e">
        <v>#N/A</v>
      </c>
      <c r="K184" s="7">
        <f>IF(AND($H184&gt;=Scale!$B$2,$H184&lt;=Scale!$C$2),Scale!$A$2,IF(AND($H184&gt;=Scale!$B$3,$H184&lt;=Scale!$C$3),Scale!$A$3,IF(AND($H184&gt;=Scale!$B$4,$H184&lt;=Scale!$C$4),Scale!$A$4,IF(AND($H184&gt;=Scale!$B$5,$H184&lt;=Scale!$C$5),Scale!$A$5,IF(AND($H184&gt;=Scale!$B$6,$H184&lt;=Scale!$C$6),Scale!$A$6)))))</f>
        <v>2</v>
      </c>
      <c r="L184" s="7" t="e">
        <f>IF(AND($J184&gt;=Scale!$F$2,$J184&lt;=Scale!$G$2),Scale!$E$2,IF(AND($J184&gt;=Scale!$F$3,$J184&lt;=Scale!$G$3),Scale!$E$3,IF(AND($J184&gt;=Scale!$F$4,$J184&lt;=Scale!$G$4),Scale!$E$4,IF(AND($J184&gt;=Scale!$F$5,$J184&lt;=Scale!$G$5),Scale!$E$5,IF(AND($J184&gt;=Scale!$F$6,$J184&lt;=Scale!$G$6),Scale!$E$6)))))</f>
        <v>#N/A</v>
      </c>
      <c r="M184" s="7">
        <f t="shared" si="5"/>
        <v>9</v>
      </c>
      <c r="N18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4" s="5" t="str">
        <f>IF(Table1[[#This Row],[Priority Rating]]="#N/A","#N/A",IF(Table1[[#This Row],[Priority Rating]]&gt;=Scale!$M$2,Scale!$L$2,IF(Table1[[#This Row],[Priority Rating]]&gt;=Scale!$M$3,Scale!$L$3,IF(Table1[[#This Row],[Priority Rating]]&gt;=Scale!$M$4,Scale!$L$4,"error1"))))</f>
        <v>#N/A</v>
      </c>
    </row>
    <row r="185" spans="1:15" x14ac:dyDescent="0.3">
      <c r="A185" s="3">
        <f t="shared" ca="1" si="4"/>
        <v>184</v>
      </c>
      <c r="B185" t="s">
        <v>11</v>
      </c>
      <c r="C185" t="s">
        <v>29</v>
      </c>
      <c r="D185">
        <v>2702</v>
      </c>
      <c r="E185" t="s">
        <v>106</v>
      </c>
      <c r="F185" t="str">
        <f>VLOOKUP($C185,'Bus Profiles'!$A:$C,MATCH(F$1,'Bus Profiles'!$1:$1,0),FALSE)</f>
        <v>40 ft</v>
      </c>
      <c r="G185" t="str">
        <f>VLOOKUP($C185,'Bus Profiles'!$A:$C,MATCH(G$1,'Bus Profiles'!$1:$1,0),FALSE)</f>
        <v>Hybrid</v>
      </c>
      <c r="H185">
        <v>4</v>
      </c>
      <c r="I185" s="1"/>
      <c r="J185" s="16" t="e">
        <v>#N/A</v>
      </c>
      <c r="K185" s="7">
        <f>IF(AND($H185&gt;=Scale!$B$2,$H185&lt;=Scale!$C$2),Scale!$A$2,IF(AND($H185&gt;=Scale!$B$3,$H185&lt;=Scale!$C$3),Scale!$A$3,IF(AND($H185&gt;=Scale!$B$4,$H185&lt;=Scale!$C$4),Scale!$A$4,IF(AND($H185&gt;=Scale!$B$5,$H185&lt;=Scale!$C$5),Scale!$A$5,IF(AND($H185&gt;=Scale!$B$6,$H185&lt;=Scale!$C$6),Scale!$A$6)))))</f>
        <v>3</v>
      </c>
      <c r="L185" s="7" t="e">
        <f>IF(AND($J185&gt;=Scale!$F$2,$J185&lt;=Scale!$G$2),Scale!$E$2,IF(AND($J185&gt;=Scale!$F$3,$J185&lt;=Scale!$G$3),Scale!$E$3,IF(AND($J185&gt;=Scale!$F$4,$J185&lt;=Scale!$G$4),Scale!$E$4,IF(AND($J185&gt;=Scale!$F$5,$J185&lt;=Scale!$G$5),Scale!$E$5,IF(AND($J185&gt;=Scale!$F$6,$J185&lt;=Scale!$G$6),Scale!$E$6)))))</f>
        <v>#N/A</v>
      </c>
      <c r="M185" s="7">
        <f t="shared" si="5"/>
        <v>9</v>
      </c>
      <c r="N18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5" s="5" t="str">
        <f>IF(Table1[[#This Row],[Priority Rating]]="#N/A","#N/A",IF(Table1[[#This Row],[Priority Rating]]&gt;=Scale!$M$2,Scale!$L$2,IF(Table1[[#This Row],[Priority Rating]]&gt;=Scale!$M$3,Scale!$L$3,IF(Table1[[#This Row],[Priority Rating]]&gt;=Scale!$M$4,Scale!$L$4,"error1"))))</f>
        <v>#N/A</v>
      </c>
    </row>
    <row r="186" spans="1:15" x14ac:dyDescent="0.3">
      <c r="A186" s="3">
        <f t="shared" ca="1" si="4"/>
        <v>185</v>
      </c>
      <c r="B186" t="s">
        <v>11</v>
      </c>
      <c r="C186" t="s">
        <v>29</v>
      </c>
      <c r="D186">
        <v>2703</v>
      </c>
      <c r="E186" t="s">
        <v>106</v>
      </c>
      <c r="F186" t="str">
        <f>VLOOKUP($C186,'Bus Profiles'!$A:$C,MATCH(F$1,'Bus Profiles'!$1:$1,0),FALSE)</f>
        <v>40 ft</v>
      </c>
      <c r="G186" t="str">
        <f>VLOOKUP($C186,'Bus Profiles'!$A:$C,MATCH(G$1,'Bus Profiles'!$1:$1,0),FALSE)</f>
        <v>Hybrid</v>
      </c>
      <c r="H186">
        <v>7</v>
      </c>
      <c r="I186" s="1"/>
      <c r="J186" s="16" t="e">
        <v>#N/A</v>
      </c>
      <c r="K186" s="7">
        <f>IF(AND($H186&gt;=Scale!$B$2,$H186&lt;=Scale!$C$2),Scale!$A$2,IF(AND($H186&gt;=Scale!$B$3,$H186&lt;=Scale!$C$3),Scale!$A$3,IF(AND($H186&gt;=Scale!$B$4,$H186&lt;=Scale!$C$4),Scale!$A$4,IF(AND($H186&gt;=Scale!$B$5,$H186&lt;=Scale!$C$5),Scale!$A$5,IF(AND($H186&gt;=Scale!$B$6,$H186&lt;=Scale!$C$6),Scale!$A$6)))))</f>
        <v>4</v>
      </c>
      <c r="L186" s="7" t="e">
        <f>IF(AND($J186&gt;=Scale!$F$2,$J186&lt;=Scale!$G$2),Scale!$E$2,IF(AND($J186&gt;=Scale!$F$3,$J186&lt;=Scale!$G$3),Scale!$E$3,IF(AND($J186&gt;=Scale!$F$4,$J186&lt;=Scale!$G$4),Scale!$E$4,IF(AND($J186&gt;=Scale!$F$5,$J186&lt;=Scale!$G$5),Scale!$E$5,IF(AND($J186&gt;=Scale!$F$6,$J186&lt;=Scale!$G$6),Scale!$E$6)))))</f>
        <v>#N/A</v>
      </c>
      <c r="M186" s="7">
        <f t="shared" si="5"/>
        <v>9</v>
      </c>
      <c r="N18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6" s="5" t="str">
        <f>IF(Table1[[#This Row],[Priority Rating]]="#N/A","#N/A",IF(Table1[[#This Row],[Priority Rating]]&gt;=Scale!$M$2,Scale!$L$2,IF(Table1[[#This Row],[Priority Rating]]&gt;=Scale!$M$3,Scale!$L$3,IF(Table1[[#This Row],[Priority Rating]]&gt;=Scale!$M$4,Scale!$L$4,"error1"))))</f>
        <v>#N/A</v>
      </c>
    </row>
    <row r="187" spans="1:15" x14ac:dyDescent="0.3">
      <c r="A187" s="3">
        <f t="shared" ca="1" si="4"/>
        <v>186</v>
      </c>
      <c r="B187" t="s">
        <v>11</v>
      </c>
      <c r="C187" t="s">
        <v>29</v>
      </c>
      <c r="D187">
        <v>2704</v>
      </c>
      <c r="E187" t="s">
        <v>106</v>
      </c>
      <c r="F187" t="str">
        <f>VLOOKUP($C187,'Bus Profiles'!$A:$C,MATCH(F$1,'Bus Profiles'!$1:$1,0),FALSE)</f>
        <v>40 ft</v>
      </c>
      <c r="G187" t="str">
        <f>VLOOKUP($C187,'Bus Profiles'!$A:$C,MATCH(G$1,'Bus Profiles'!$1:$1,0),FALSE)</f>
        <v>Hybrid</v>
      </c>
      <c r="H187">
        <v>7</v>
      </c>
      <c r="I187" s="1"/>
      <c r="J187" s="16" t="e">
        <v>#N/A</v>
      </c>
      <c r="K187" s="7">
        <f>IF(AND($H187&gt;=Scale!$B$2,$H187&lt;=Scale!$C$2),Scale!$A$2,IF(AND($H187&gt;=Scale!$B$3,$H187&lt;=Scale!$C$3),Scale!$A$3,IF(AND($H187&gt;=Scale!$B$4,$H187&lt;=Scale!$C$4),Scale!$A$4,IF(AND($H187&gt;=Scale!$B$5,$H187&lt;=Scale!$C$5),Scale!$A$5,IF(AND($H187&gt;=Scale!$B$6,$H187&lt;=Scale!$C$6),Scale!$A$6)))))</f>
        <v>4</v>
      </c>
      <c r="L187" s="7" t="e">
        <f>IF(AND($J187&gt;=Scale!$F$2,$J187&lt;=Scale!$G$2),Scale!$E$2,IF(AND($J187&gt;=Scale!$F$3,$J187&lt;=Scale!$G$3),Scale!$E$3,IF(AND($J187&gt;=Scale!$F$4,$J187&lt;=Scale!$G$4),Scale!$E$4,IF(AND($J187&gt;=Scale!$F$5,$J187&lt;=Scale!$G$5),Scale!$E$5,IF(AND($J187&gt;=Scale!$F$6,$J187&lt;=Scale!$G$6),Scale!$E$6)))))</f>
        <v>#N/A</v>
      </c>
      <c r="M187" s="7">
        <f t="shared" si="5"/>
        <v>9</v>
      </c>
      <c r="N18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7" s="5" t="str">
        <f>IF(Table1[[#This Row],[Priority Rating]]="#N/A","#N/A",IF(Table1[[#This Row],[Priority Rating]]&gt;=Scale!$M$2,Scale!$L$2,IF(Table1[[#This Row],[Priority Rating]]&gt;=Scale!$M$3,Scale!$L$3,IF(Table1[[#This Row],[Priority Rating]]&gt;=Scale!$M$4,Scale!$L$4,"error1"))))</f>
        <v>#N/A</v>
      </c>
    </row>
    <row r="188" spans="1:15" x14ac:dyDescent="0.3">
      <c r="A188" s="3">
        <f t="shared" ca="1" si="4"/>
        <v>187</v>
      </c>
      <c r="B188" t="s">
        <v>11</v>
      </c>
      <c r="C188" t="s">
        <v>29</v>
      </c>
      <c r="D188">
        <v>2705</v>
      </c>
      <c r="E188" t="s">
        <v>106</v>
      </c>
      <c r="F188" t="str">
        <f>VLOOKUP($C188,'Bus Profiles'!$A:$C,MATCH(F$1,'Bus Profiles'!$1:$1,0),FALSE)</f>
        <v>40 ft</v>
      </c>
      <c r="G188" t="str">
        <f>VLOOKUP($C188,'Bus Profiles'!$A:$C,MATCH(G$1,'Bus Profiles'!$1:$1,0),FALSE)</f>
        <v>Hybrid</v>
      </c>
      <c r="H188">
        <v>4</v>
      </c>
      <c r="I188" s="1"/>
      <c r="J188" s="16" t="e">
        <v>#N/A</v>
      </c>
      <c r="K188" s="7">
        <f>IF(AND($H188&gt;=Scale!$B$2,$H188&lt;=Scale!$C$2),Scale!$A$2,IF(AND($H188&gt;=Scale!$B$3,$H188&lt;=Scale!$C$3),Scale!$A$3,IF(AND($H188&gt;=Scale!$B$4,$H188&lt;=Scale!$C$4),Scale!$A$4,IF(AND($H188&gt;=Scale!$B$5,$H188&lt;=Scale!$C$5),Scale!$A$5,IF(AND($H188&gt;=Scale!$B$6,$H188&lt;=Scale!$C$6),Scale!$A$6)))))</f>
        <v>3</v>
      </c>
      <c r="L188" s="7" t="e">
        <f>IF(AND($J188&gt;=Scale!$F$2,$J188&lt;=Scale!$G$2),Scale!$E$2,IF(AND($J188&gt;=Scale!$F$3,$J188&lt;=Scale!$G$3),Scale!$E$3,IF(AND($J188&gt;=Scale!$F$4,$J188&lt;=Scale!$G$4),Scale!$E$4,IF(AND($J188&gt;=Scale!$F$5,$J188&lt;=Scale!$G$5),Scale!$E$5,IF(AND($J188&gt;=Scale!$F$6,$J188&lt;=Scale!$G$6),Scale!$E$6)))))</f>
        <v>#N/A</v>
      </c>
      <c r="M188" s="7">
        <f t="shared" si="5"/>
        <v>9</v>
      </c>
      <c r="N18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8" s="5" t="str">
        <f>IF(Table1[[#This Row],[Priority Rating]]="#N/A","#N/A",IF(Table1[[#This Row],[Priority Rating]]&gt;=Scale!$M$2,Scale!$L$2,IF(Table1[[#This Row],[Priority Rating]]&gt;=Scale!$M$3,Scale!$L$3,IF(Table1[[#This Row],[Priority Rating]]&gt;=Scale!$M$4,Scale!$L$4,"error1"))))</f>
        <v>#N/A</v>
      </c>
    </row>
    <row r="189" spans="1:15" x14ac:dyDescent="0.3">
      <c r="A189" s="3">
        <f t="shared" ca="1" si="4"/>
        <v>188</v>
      </c>
      <c r="B189" t="s">
        <v>11</v>
      </c>
      <c r="C189" t="s">
        <v>29</v>
      </c>
      <c r="D189">
        <v>2706</v>
      </c>
      <c r="E189" t="s">
        <v>106</v>
      </c>
      <c r="F189" t="str">
        <f>VLOOKUP($C189,'Bus Profiles'!$A:$C,MATCH(F$1,'Bus Profiles'!$1:$1,0),FALSE)</f>
        <v>40 ft</v>
      </c>
      <c r="G189" t="str">
        <f>VLOOKUP($C189,'Bus Profiles'!$A:$C,MATCH(G$1,'Bus Profiles'!$1:$1,0),FALSE)</f>
        <v>Hybrid</v>
      </c>
      <c r="H189">
        <v>4</v>
      </c>
      <c r="I189" s="1"/>
      <c r="J189" s="16" t="e">
        <v>#N/A</v>
      </c>
      <c r="K189" s="7">
        <f>IF(AND($H189&gt;=Scale!$B$2,$H189&lt;=Scale!$C$2),Scale!$A$2,IF(AND($H189&gt;=Scale!$B$3,$H189&lt;=Scale!$C$3),Scale!$A$3,IF(AND($H189&gt;=Scale!$B$4,$H189&lt;=Scale!$C$4),Scale!$A$4,IF(AND($H189&gt;=Scale!$B$5,$H189&lt;=Scale!$C$5),Scale!$A$5,IF(AND($H189&gt;=Scale!$B$6,$H189&lt;=Scale!$C$6),Scale!$A$6)))))</f>
        <v>3</v>
      </c>
      <c r="L189" s="7" t="e">
        <f>IF(AND($J189&gt;=Scale!$F$2,$J189&lt;=Scale!$G$2),Scale!$E$2,IF(AND($J189&gt;=Scale!$F$3,$J189&lt;=Scale!$G$3),Scale!$E$3,IF(AND($J189&gt;=Scale!$F$4,$J189&lt;=Scale!$G$4),Scale!$E$4,IF(AND($J189&gt;=Scale!$F$5,$J189&lt;=Scale!$G$5),Scale!$E$5,IF(AND($J189&gt;=Scale!$F$6,$J189&lt;=Scale!$G$6),Scale!$E$6)))))</f>
        <v>#N/A</v>
      </c>
      <c r="M189" s="7">
        <f t="shared" si="5"/>
        <v>9</v>
      </c>
      <c r="N18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89" s="5" t="str">
        <f>IF(Table1[[#This Row],[Priority Rating]]="#N/A","#N/A",IF(Table1[[#This Row],[Priority Rating]]&gt;=Scale!$M$2,Scale!$L$2,IF(Table1[[#This Row],[Priority Rating]]&gt;=Scale!$M$3,Scale!$L$3,IF(Table1[[#This Row],[Priority Rating]]&gt;=Scale!$M$4,Scale!$L$4,"error1"))))</f>
        <v>#N/A</v>
      </c>
    </row>
    <row r="190" spans="1:15" x14ac:dyDescent="0.3">
      <c r="A190" s="3">
        <f t="shared" ca="1" si="4"/>
        <v>189</v>
      </c>
      <c r="B190" t="s">
        <v>11</v>
      </c>
      <c r="C190" t="s">
        <v>29</v>
      </c>
      <c r="D190">
        <v>2707</v>
      </c>
      <c r="E190" t="s">
        <v>106</v>
      </c>
      <c r="F190" t="str">
        <f>VLOOKUP($C190,'Bus Profiles'!$A:$C,MATCH(F$1,'Bus Profiles'!$1:$1,0),FALSE)</f>
        <v>40 ft</v>
      </c>
      <c r="G190" t="str">
        <f>VLOOKUP($C190,'Bus Profiles'!$A:$C,MATCH(G$1,'Bus Profiles'!$1:$1,0),FALSE)</f>
        <v>Hybrid</v>
      </c>
      <c r="H190">
        <v>5</v>
      </c>
      <c r="I190" s="1"/>
      <c r="J190" s="16" t="e">
        <v>#N/A</v>
      </c>
      <c r="K190" s="7">
        <f>IF(AND($H190&gt;=Scale!$B$2,$H190&lt;=Scale!$C$2),Scale!$A$2,IF(AND($H190&gt;=Scale!$B$3,$H190&lt;=Scale!$C$3),Scale!$A$3,IF(AND($H190&gt;=Scale!$B$4,$H190&lt;=Scale!$C$4),Scale!$A$4,IF(AND($H190&gt;=Scale!$B$5,$H190&lt;=Scale!$C$5),Scale!$A$5,IF(AND($H190&gt;=Scale!$B$6,$H190&lt;=Scale!$C$6),Scale!$A$6)))))</f>
        <v>3</v>
      </c>
      <c r="L190" s="7" t="e">
        <f>IF(AND($J190&gt;=Scale!$F$2,$J190&lt;=Scale!$G$2),Scale!$E$2,IF(AND($J190&gt;=Scale!$F$3,$J190&lt;=Scale!$G$3),Scale!$E$3,IF(AND($J190&gt;=Scale!$F$4,$J190&lt;=Scale!$G$4),Scale!$E$4,IF(AND($J190&gt;=Scale!$F$5,$J190&lt;=Scale!$G$5),Scale!$E$5,IF(AND($J190&gt;=Scale!$F$6,$J190&lt;=Scale!$G$6),Scale!$E$6)))))</f>
        <v>#N/A</v>
      </c>
      <c r="M190" s="7">
        <f t="shared" si="5"/>
        <v>9</v>
      </c>
      <c r="N19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0" s="5" t="str">
        <f>IF(Table1[[#This Row],[Priority Rating]]="#N/A","#N/A",IF(Table1[[#This Row],[Priority Rating]]&gt;=Scale!$M$2,Scale!$L$2,IF(Table1[[#This Row],[Priority Rating]]&gt;=Scale!$M$3,Scale!$L$3,IF(Table1[[#This Row],[Priority Rating]]&gt;=Scale!$M$4,Scale!$L$4,"error1"))))</f>
        <v>#N/A</v>
      </c>
    </row>
    <row r="191" spans="1:15" x14ac:dyDescent="0.3">
      <c r="A191" s="3">
        <f t="shared" ca="1" si="4"/>
        <v>190</v>
      </c>
      <c r="B191" t="s">
        <v>11</v>
      </c>
      <c r="C191" t="s">
        <v>29</v>
      </c>
      <c r="D191">
        <v>2708</v>
      </c>
      <c r="E191" t="s">
        <v>106</v>
      </c>
      <c r="F191" t="str">
        <f>VLOOKUP($C191,'Bus Profiles'!$A:$C,MATCH(F$1,'Bus Profiles'!$1:$1,0),FALSE)</f>
        <v>40 ft</v>
      </c>
      <c r="G191" t="str">
        <f>VLOOKUP($C191,'Bus Profiles'!$A:$C,MATCH(G$1,'Bus Profiles'!$1:$1,0),FALSE)</f>
        <v>Hybrid</v>
      </c>
      <c r="H191">
        <v>4</v>
      </c>
      <c r="I191" s="1"/>
      <c r="J191" s="16" t="e">
        <v>#N/A</v>
      </c>
      <c r="K191" s="7">
        <f>IF(AND($H191&gt;=Scale!$B$2,$H191&lt;=Scale!$C$2),Scale!$A$2,IF(AND($H191&gt;=Scale!$B$3,$H191&lt;=Scale!$C$3),Scale!$A$3,IF(AND($H191&gt;=Scale!$B$4,$H191&lt;=Scale!$C$4),Scale!$A$4,IF(AND($H191&gt;=Scale!$B$5,$H191&lt;=Scale!$C$5),Scale!$A$5,IF(AND($H191&gt;=Scale!$B$6,$H191&lt;=Scale!$C$6),Scale!$A$6)))))</f>
        <v>3</v>
      </c>
      <c r="L191" s="7" t="e">
        <f>IF(AND($J191&gt;=Scale!$F$2,$J191&lt;=Scale!$G$2),Scale!$E$2,IF(AND($J191&gt;=Scale!$F$3,$J191&lt;=Scale!$G$3),Scale!$E$3,IF(AND($J191&gt;=Scale!$F$4,$J191&lt;=Scale!$G$4),Scale!$E$4,IF(AND($J191&gt;=Scale!$F$5,$J191&lt;=Scale!$G$5),Scale!$E$5,IF(AND($J191&gt;=Scale!$F$6,$J191&lt;=Scale!$G$6),Scale!$E$6)))))</f>
        <v>#N/A</v>
      </c>
      <c r="M191" s="7">
        <f t="shared" si="5"/>
        <v>9</v>
      </c>
      <c r="N19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1" s="5" t="str">
        <f>IF(Table1[[#This Row],[Priority Rating]]="#N/A","#N/A",IF(Table1[[#This Row],[Priority Rating]]&gt;=Scale!$M$2,Scale!$L$2,IF(Table1[[#This Row],[Priority Rating]]&gt;=Scale!$M$3,Scale!$L$3,IF(Table1[[#This Row],[Priority Rating]]&gt;=Scale!$M$4,Scale!$L$4,"error1"))))</f>
        <v>#N/A</v>
      </c>
    </row>
    <row r="192" spans="1:15" x14ac:dyDescent="0.3">
      <c r="A192" s="3">
        <f t="shared" ca="1" si="4"/>
        <v>191</v>
      </c>
      <c r="B192" t="s">
        <v>11</v>
      </c>
      <c r="C192" t="s">
        <v>29</v>
      </c>
      <c r="D192">
        <v>2709</v>
      </c>
      <c r="E192" t="s">
        <v>106</v>
      </c>
      <c r="F192" t="str">
        <f>VLOOKUP($C192,'Bus Profiles'!$A:$C,MATCH(F$1,'Bus Profiles'!$1:$1,0),FALSE)</f>
        <v>40 ft</v>
      </c>
      <c r="G192" t="str">
        <f>VLOOKUP($C192,'Bus Profiles'!$A:$C,MATCH(G$1,'Bus Profiles'!$1:$1,0),FALSE)</f>
        <v>Hybrid</v>
      </c>
      <c r="H192">
        <v>1</v>
      </c>
      <c r="I192" s="1"/>
      <c r="J192" s="16" t="e">
        <v>#N/A</v>
      </c>
      <c r="K192" s="7">
        <f>IF(AND($H192&gt;=Scale!$B$2,$H192&lt;=Scale!$C$2),Scale!$A$2,IF(AND($H192&gt;=Scale!$B$3,$H192&lt;=Scale!$C$3),Scale!$A$3,IF(AND($H192&gt;=Scale!$B$4,$H192&lt;=Scale!$C$4),Scale!$A$4,IF(AND($H192&gt;=Scale!$B$5,$H192&lt;=Scale!$C$5),Scale!$A$5,IF(AND($H192&gt;=Scale!$B$6,$H192&lt;=Scale!$C$6),Scale!$A$6)))))</f>
        <v>1</v>
      </c>
      <c r="L192" s="7" t="e">
        <f>IF(AND($J192&gt;=Scale!$F$2,$J192&lt;=Scale!$G$2),Scale!$E$2,IF(AND($J192&gt;=Scale!$F$3,$J192&lt;=Scale!$G$3),Scale!$E$3,IF(AND($J192&gt;=Scale!$F$4,$J192&lt;=Scale!$G$4),Scale!$E$4,IF(AND($J192&gt;=Scale!$F$5,$J192&lt;=Scale!$G$5),Scale!$E$5,IF(AND($J192&gt;=Scale!$F$6,$J192&lt;=Scale!$G$6),Scale!$E$6)))))</f>
        <v>#N/A</v>
      </c>
      <c r="M192" s="7">
        <f t="shared" si="5"/>
        <v>9</v>
      </c>
      <c r="N19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2" s="5" t="str">
        <f>IF(Table1[[#This Row],[Priority Rating]]="#N/A","#N/A",IF(Table1[[#This Row],[Priority Rating]]&gt;=Scale!$M$2,Scale!$L$2,IF(Table1[[#This Row],[Priority Rating]]&gt;=Scale!$M$3,Scale!$L$3,IF(Table1[[#This Row],[Priority Rating]]&gt;=Scale!$M$4,Scale!$L$4,"error1"))))</f>
        <v>#N/A</v>
      </c>
    </row>
    <row r="193" spans="1:15" x14ac:dyDescent="0.3">
      <c r="A193" s="3">
        <f t="shared" ca="1" si="4"/>
        <v>192</v>
      </c>
      <c r="B193" t="s">
        <v>11</v>
      </c>
      <c r="C193" t="s">
        <v>29</v>
      </c>
      <c r="D193">
        <v>2710</v>
      </c>
      <c r="E193" t="s">
        <v>106</v>
      </c>
      <c r="F193" t="str">
        <f>VLOOKUP($C193,'Bus Profiles'!$A:$C,MATCH(F$1,'Bus Profiles'!$1:$1,0),FALSE)</f>
        <v>40 ft</v>
      </c>
      <c r="G193" t="str">
        <f>VLOOKUP($C193,'Bus Profiles'!$A:$C,MATCH(G$1,'Bus Profiles'!$1:$1,0),FALSE)</f>
        <v>Hybrid</v>
      </c>
      <c r="H193">
        <v>2</v>
      </c>
      <c r="I193" s="1"/>
      <c r="J193" s="16" t="e">
        <v>#N/A</v>
      </c>
      <c r="K193" s="7">
        <f>IF(AND($H193&gt;=Scale!$B$2,$H193&lt;=Scale!$C$2),Scale!$A$2,IF(AND($H193&gt;=Scale!$B$3,$H193&lt;=Scale!$C$3),Scale!$A$3,IF(AND($H193&gt;=Scale!$B$4,$H193&lt;=Scale!$C$4),Scale!$A$4,IF(AND($H193&gt;=Scale!$B$5,$H193&lt;=Scale!$C$5),Scale!$A$5,IF(AND($H193&gt;=Scale!$B$6,$H193&lt;=Scale!$C$6),Scale!$A$6)))))</f>
        <v>2</v>
      </c>
      <c r="L193" s="7" t="e">
        <f>IF(AND($J193&gt;=Scale!$F$2,$J193&lt;=Scale!$G$2),Scale!$E$2,IF(AND($J193&gt;=Scale!$F$3,$J193&lt;=Scale!$G$3),Scale!$E$3,IF(AND($J193&gt;=Scale!$F$4,$J193&lt;=Scale!$G$4),Scale!$E$4,IF(AND($J193&gt;=Scale!$F$5,$J193&lt;=Scale!$G$5),Scale!$E$5,IF(AND($J193&gt;=Scale!$F$6,$J193&lt;=Scale!$G$6),Scale!$E$6)))))</f>
        <v>#N/A</v>
      </c>
      <c r="M193" s="7">
        <f t="shared" si="5"/>
        <v>9</v>
      </c>
      <c r="N19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3" s="5" t="str">
        <f>IF(Table1[[#This Row],[Priority Rating]]="#N/A","#N/A",IF(Table1[[#This Row],[Priority Rating]]&gt;=Scale!$M$2,Scale!$L$2,IF(Table1[[#This Row],[Priority Rating]]&gt;=Scale!$M$3,Scale!$L$3,IF(Table1[[#This Row],[Priority Rating]]&gt;=Scale!$M$4,Scale!$L$4,"error1"))))</f>
        <v>#N/A</v>
      </c>
    </row>
    <row r="194" spans="1:15" x14ac:dyDescent="0.3">
      <c r="A194" s="3">
        <f t="shared" ref="A194:A257" ca="1" si="6">CELL("row",A193)</f>
        <v>193</v>
      </c>
      <c r="B194" t="s">
        <v>11</v>
      </c>
      <c r="C194" t="s">
        <v>29</v>
      </c>
      <c r="D194">
        <v>2711</v>
      </c>
      <c r="E194" t="s">
        <v>106</v>
      </c>
      <c r="F194" t="str">
        <f>VLOOKUP($C194,'Bus Profiles'!$A:$C,MATCH(F$1,'Bus Profiles'!$1:$1,0),FALSE)</f>
        <v>40 ft</v>
      </c>
      <c r="G194" t="str">
        <f>VLOOKUP($C194,'Bus Profiles'!$A:$C,MATCH(G$1,'Bus Profiles'!$1:$1,0),FALSE)</f>
        <v>Hybrid</v>
      </c>
      <c r="H194">
        <v>10</v>
      </c>
      <c r="I194" s="1"/>
      <c r="J194" s="16" t="e">
        <v>#N/A</v>
      </c>
      <c r="K194" s="7">
        <f>IF(AND($H194&gt;=Scale!$B$2,$H194&lt;=Scale!$C$2),Scale!$A$2,IF(AND($H194&gt;=Scale!$B$3,$H194&lt;=Scale!$C$3),Scale!$A$3,IF(AND($H194&gt;=Scale!$B$4,$H194&lt;=Scale!$C$4),Scale!$A$4,IF(AND($H194&gt;=Scale!$B$5,$H194&lt;=Scale!$C$5),Scale!$A$5,IF(AND($H194&gt;=Scale!$B$6,$H194&lt;=Scale!$C$6),Scale!$A$6)))))</f>
        <v>5</v>
      </c>
      <c r="L194" s="7" t="e">
        <f>IF(AND($J194&gt;=Scale!$F$2,$J194&lt;=Scale!$G$2),Scale!$E$2,IF(AND($J194&gt;=Scale!$F$3,$J194&lt;=Scale!$G$3),Scale!$E$3,IF(AND($J194&gt;=Scale!$F$4,$J194&lt;=Scale!$G$4),Scale!$E$4,IF(AND($J194&gt;=Scale!$F$5,$J194&lt;=Scale!$G$5),Scale!$E$5,IF(AND($J194&gt;=Scale!$F$6,$J194&lt;=Scale!$G$6),Scale!$E$6)))))</f>
        <v>#N/A</v>
      </c>
      <c r="M194" s="7">
        <f t="shared" ref="M194:M257" si="7">16-IF(LEFT(D194,1)="2",MID(D194,2,1),IF(LEFT(D194,1)="9",(LEFT(D194,2)-100),LEFT(D194,2)))</f>
        <v>9</v>
      </c>
      <c r="N19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4" s="5" t="str">
        <f>IF(Table1[[#This Row],[Priority Rating]]="#N/A","#N/A",IF(Table1[[#This Row],[Priority Rating]]&gt;=Scale!$M$2,Scale!$L$2,IF(Table1[[#This Row],[Priority Rating]]&gt;=Scale!$M$3,Scale!$L$3,IF(Table1[[#This Row],[Priority Rating]]&gt;=Scale!$M$4,Scale!$L$4,"error1"))))</f>
        <v>#N/A</v>
      </c>
    </row>
    <row r="195" spans="1:15" x14ac:dyDescent="0.3">
      <c r="A195" s="3">
        <f t="shared" ca="1" si="6"/>
        <v>194</v>
      </c>
      <c r="B195" t="s">
        <v>11</v>
      </c>
      <c r="C195" t="s">
        <v>29</v>
      </c>
      <c r="D195">
        <v>2712</v>
      </c>
      <c r="E195" t="s">
        <v>106</v>
      </c>
      <c r="F195" t="str">
        <f>VLOOKUP($C195,'Bus Profiles'!$A:$C,MATCH(F$1,'Bus Profiles'!$1:$1,0),FALSE)</f>
        <v>40 ft</v>
      </c>
      <c r="G195" t="str">
        <f>VLOOKUP($C195,'Bus Profiles'!$A:$C,MATCH(G$1,'Bus Profiles'!$1:$1,0),FALSE)</f>
        <v>Hybrid</v>
      </c>
      <c r="H195">
        <v>2</v>
      </c>
      <c r="I195" s="1"/>
      <c r="J195" s="16" t="e">
        <v>#N/A</v>
      </c>
      <c r="K195" s="7">
        <f>IF(AND($H195&gt;=Scale!$B$2,$H195&lt;=Scale!$C$2),Scale!$A$2,IF(AND($H195&gt;=Scale!$B$3,$H195&lt;=Scale!$C$3),Scale!$A$3,IF(AND($H195&gt;=Scale!$B$4,$H195&lt;=Scale!$C$4),Scale!$A$4,IF(AND($H195&gt;=Scale!$B$5,$H195&lt;=Scale!$C$5),Scale!$A$5,IF(AND($H195&gt;=Scale!$B$6,$H195&lt;=Scale!$C$6),Scale!$A$6)))))</f>
        <v>2</v>
      </c>
      <c r="L195" s="7" t="e">
        <f>IF(AND($J195&gt;=Scale!$F$2,$J195&lt;=Scale!$G$2),Scale!$E$2,IF(AND($J195&gt;=Scale!$F$3,$J195&lt;=Scale!$G$3),Scale!$E$3,IF(AND($J195&gt;=Scale!$F$4,$J195&lt;=Scale!$G$4),Scale!$E$4,IF(AND($J195&gt;=Scale!$F$5,$J195&lt;=Scale!$G$5),Scale!$E$5,IF(AND($J195&gt;=Scale!$F$6,$J195&lt;=Scale!$G$6),Scale!$E$6)))))</f>
        <v>#N/A</v>
      </c>
      <c r="M195" s="7">
        <f t="shared" si="7"/>
        <v>9</v>
      </c>
      <c r="N19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5" s="5" t="str">
        <f>IF(Table1[[#This Row],[Priority Rating]]="#N/A","#N/A",IF(Table1[[#This Row],[Priority Rating]]&gt;=Scale!$M$2,Scale!$L$2,IF(Table1[[#This Row],[Priority Rating]]&gt;=Scale!$M$3,Scale!$L$3,IF(Table1[[#This Row],[Priority Rating]]&gt;=Scale!$M$4,Scale!$L$4,"error1"))))</f>
        <v>#N/A</v>
      </c>
    </row>
    <row r="196" spans="1:15" x14ac:dyDescent="0.3">
      <c r="A196" s="3">
        <f t="shared" ca="1" si="6"/>
        <v>195</v>
      </c>
      <c r="B196" t="s">
        <v>11</v>
      </c>
      <c r="C196" t="s">
        <v>29</v>
      </c>
      <c r="D196">
        <v>2713</v>
      </c>
      <c r="E196" t="s">
        <v>106</v>
      </c>
      <c r="F196" t="str">
        <f>VLOOKUP($C196,'Bus Profiles'!$A:$C,MATCH(F$1,'Bus Profiles'!$1:$1,0),FALSE)</f>
        <v>40 ft</v>
      </c>
      <c r="G196" t="str">
        <f>VLOOKUP($C196,'Bus Profiles'!$A:$C,MATCH(G$1,'Bus Profiles'!$1:$1,0),FALSE)</f>
        <v>Hybrid</v>
      </c>
      <c r="H196">
        <v>3</v>
      </c>
      <c r="I196" s="1"/>
      <c r="J196" s="16" t="e">
        <v>#N/A</v>
      </c>
      <c r="K196" s="7">
        <f>IF(AND($H196&gt;=Scale!$B$2,$H196&lt;=Scale!$C$2),Scale!$A$2,IF(AND($H196&gt;=Scale!$B$3,$H196&lt;=Scale!$C$3),Scale!$A$3,IF(AND($H196&gt;=Scale!$B$4,$H196&lt;=Scale!$C$4),Scale!$A$4,IF(AND($H196&gt;=Scale!$B$5,$H196&lt;=Scale!$C$5),Scale!$A$5,IF(AND($H196&gt;=Scale!$B$6,$H196&lt;=Scale!$C$6),Scale!$A$6)))))</f>
        <v>2</v>
      </c>
      <c r="L196" s="7" t="e">
        <f>IF(AND($J196&gt;=Scale!$F$2,$J196&lt;=Scale!$G$2),Scale!$E$2,IF(AND($J196&gt;=Scale!$F$3,$J196&lt;=Scale!$G$3),Scale!$E$3,IF(AND($J196&gt;=Scale!$F$4,$J196&lt;=Scale!$G$4),Scale!$E$4,IF(AND($J196&gt;=Scale!$F$5,$J196&lt;=Scale!$G$5),Scale!$E$5,IF(AND($J196&gt;=Scale!$F$6,$J196&lt;=Scale!$G$6),Scale!$E$6)))))</f>
        <v>#N/A</v>
      </c>
      <c r="M196" s="7">
        <f t="shared" si="7"/>
        <v>9</v>
      </c>
      <c r="N19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6" s="5" t="str">
        <f>IF(Table1[[#This Row],[Priority Rating]]="#N/A","#N/A",IF(Table1[[#This Row],[Priority Rating]]&gt;=Scale!$M$2,Scale!$L$2,IF(Table1[[#This Row],[Priority Rating]]&gt;=Scale!$M$3,Scale!$L$3,IF(Table1[[#This Row],[Priority Rating]]&gt;=Scale!$M$4,Scale!$L$4,"error1"))))</f>
        <v>#N/A</v>
      </c>
    </row>
    <row r="197" spans="1:15" x14ac:dyDescent="0.3">
      <c r="A197" s="3">
        <f t="shared" ca="1" si="6"/>
        <v>196</v>
      </c>
      <c r="B197" t="s">
        <v>11</v>
      </c>
      <c r="C197" t="s">
        <v>29</v>
      </c>
      <c r="D197">
        <v>2714</v>
      </c>
      <c r="E197" t="s">
        <v>106</v>
      </c>
      <c r="F197" t="str">
        <f>VLOOKUP($C197,'Bus Profiles'!$A:$C,MATCH(F$1,'Bus Profiles'!$1:$1,0),FALSE)</f>
        <v>40 ft</v>
      </c>
      <c r="G197" t="str">
        <f>VLOOKUP($C197,'Bus Profiles'!$A:$C,MATCH(G$1,'Bus Profiles'!$1:$1,0),FALSE)</f>
        <v>Hybrid</v>
      </c>
      <c r="H197">
        <v>3</v>
      </c>
      <c r="I197" s="1"/>
      <c r="J197" s="16" t="e">
        <v>#N/A</v>
      </c>
      <c r="K197" s="7">
        <f>IF(AND($H197&gt;=Scale!$B$2,$H197&lt;=Scale!$C$2),Scale!$A$2,IF(AND($H197&gt;=Scale!$B$3,$H197&lt;=Scale!$C$3),Scale!$A$3,IF(AND($H197&gt;=Scale!$B$4,$H197&lt;=Scale!$C$4),Scale!$A$4,IF(AND($H197&gt;=Scale!$B$5,$H197&lt;=Scale!$C$5),Scale!$A$5,IF(AND($H197&gt;=Scale!$B$6,$H197&lt;=Scale!$C$6),Scale!$A$6)))))</f>
        <v>2</v>
      </c>
      <c r="L197" s="7" t="e">
        <f>IF(AND($J197&gt;=Scale!$F$2,$J197&lt;=Scale!$G$2),Scale!$E$2,IF(AND($J197&gt;=Scale!$F$3,$J197&lt;=Scale!$G$3),Scale!$E$3,IF(AND($J197&gt;=Scale!$F$4,$J197&lt;=Scale!$G$4),Scale!$E$4,IF(AND($J197&gt;=Scale!$F$5,$J197&lt;=Scale!$G$5),Scale!$E$5,IF(AND($J197&gt;=Scale!$F$6,$J197&lt;=Scale!$G$6),Scale!$E$6)))))</f>
        <v>#N/A</v>
      </c>
      <c r="M197" s="7">
        <f t="shared" si="7"/>
        <v>9</v>
      </c>
      <c r="N19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7" s="5" t="str">
        <f>IF(Table1[[#This Row],[Priority Rating]]="#N/A","#N/A",IF(Table1[[#This Row],[Priority Rating]]&gt;=Scale!$M$2,Scale!$L$2,IF(Table1[[#This Row],[Priority Rating]]&gt;=Scale!$M$3,Scale!$L$3,IF(Table1[[#This Row],[Priority Rating]]&gt;=Scale!$M$4,Scale!$L$4,"error1"))))</f>
        <v>#N/A</v>
      </c>
    </row>
    <row r="198" spans="1:15" x14ac:dyDescent="0.3">
      <c r="A198" s="3">
        <f t="shared" ca="1" si="6"/>
        <v>197</v>
      </c>
      <c r="B198" t="s">
        <v>11</v>
      </c>
      <c r="C198" t="s">
        <v>29</v>
      </c>
      <c r="D198">
        <v>2715</v>
      </c>
      <c r="E198" t="s">
        <v>106</v>
      </c>
      <c r="F198" t="str">
        <f>VLOOKUP($C198,'Bus Profiles'!$A:$C,MATCH(F$1,'Bus Profiles'!$1:$1,0),FALSE)</f>
        <v>40 ft</v>
      </c>
      <c r="G198" t="str">
        <f>VLOOKUP($C198,'Bus Profiles'!$A:$C,MATCH(G$1,'Bus Profiles'!$1:$1,0),FALSE)</f>
        <v>Hybrid</v>
      </c>
      <c r="H198">
        <v>6</v>
      </c>
      <c r="I198" s="1"/>
      <c r="J198" s="16" t="e">
        <v>#N/A</v>
      </c>
      <c r="K198" s="7">
        <f>IF(AND($H198&gt;=Scale!$B$2,$H198&lt;=Scale!$C$2),Scale!$A$2,IF(AND($H198&gt;=Scale!$B$3,$H198&lt;=Scale!$C$3),Scale!$A$3,IF(AND($H198&gt;=Scale!$B$4,$H198&lt;=Scale!$C$4),Scale!$A$4,IF(AND($H198&gt;=Scale!$B$5,$H198&lt;=Scale!$C$5),Scale!$A$5,IF(AND($H198&gt;=Scale!$B$6,$H198&lt;=Scale!$C$6),Scale!$A$6)))))</f>
        <v>4</v>
      </c>
      <c r="L198" s="7" t="e">
        <f>IF(AND($J198&gt;=Scale!$F$2,$J198&lt;=Scale!$G$2),Scale!$E$2,IF(AND($J198&gt;=Scale!$F$3,$J198&lt;=Scale!$G$3),Scale!$E$3,IF(AND($J198&gt;=Scale!$F$4,$J198&lt;=Scale!$G$4),Scale!$E$4,IF(AND($J198&gt;=Scale!$F$5,$J198&lt;=Scale!$G$5),Scale!$E$5,IF(AND($J198&gt;=Scale!$F$6,$J198&lt;=Scale!$G$6),Scale!$E$6)))))</f>
        <v>#N/A</v>
      </c>
      <c r="M198" s="7">
        <f t="shared" si="7"/>
        <v>9</v>
      </c>
      <c r="N19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8" s="5" t="str">
        <f>IF(Table1[[#This Row],[Priority Rating]]="#N/A","#N/A",IF(Table1[[#This Row],[Priority Rating]]&gt;=Scale!$M$2,Scale!$L$2,IF(Table1[[#This Row],[Priority Rating]]&gt;=Scale!$M$3,Scale!$L$3,IF(Table1[[#This Row],[Priority Rating]]&gt;=Scale!$M$4,Scale!$L$4,"error1"))))</f>
        <v>#N/A</v>
      </c>
    </row>
    <row r="199" spans="1:15" x14ac:dyDescent="0.3">
      <c r="A199" s="3">
        <f t="shared" ca="1" si="6"/>
        <v>198</v>
      </c>
      <c r="B199" t="s">
        <v>11</v>
      </c>
      <c r="C199" t="s">
        <v>30</v>
      </c>
      <c r="D199">
        <v>2901</v>
      </c>
      <c r="E199" t="s">
        <v>106</v>
      </c>
      <c r="F199" t="str">
        <f>VLOOKUP($C199,'Bus Profiles'!$A:$C,MATCH(F$1,'Bus Profiles'!$1:$1,0),FALSE)</f>
        <v>40 ft</v>
      </c>
      <c r="G199" t="str">
        <f>VLOOKUP($C199,'Bus Profiles'!$A:$C,MATCH(G$1,'Bus Profiles'!$1:$1,0),FALSE)</f>
        <v>Hybrid</v>
      </c>
      <c r="H199">
        <v>4</v>
      </c>
      <c r="I199" s="1"/>
      <c r="J199" s="16" t="e">
        <v>#N/A</v>
      </c>
      <c r="K199" s="7">
        <f>IF(AND($H199&gt;=Scale!$B$2,$H199&lt;=Scale!$C$2),Scale!$A$2,IF(AND($H199&gt;=Scale!$B$3,$H199&lt;=Scale!$C$3),Scale!$A$3,IF(AND($H199&gt;=Scale!$B$4,$H199&lt;=Scale!$C$4),Scale!$A$4,IF(AND($H199&gt;=Scale!$B$5,$H199&lt;=Scale!$C$5),Scale!$A$5,IF(AND($H199&gt;=Scale!$B$6,$H199&lt;=Scale!$C$6),Scale!$A$6)))))</f>
        <v>3</v>
      </c>
      <c r="L199" s="7" t="e">
        <f>IF(AND($J199&gt;=Scale!$F$2,$J199&lt;=Scale!$G$2),Scale!$E$2,IF(AND($J199&gt;=Scale!$F$3,$J199&lt;=Scale!$G$3),Scale!$E$3,IF(AND($J199&gt;=Scale!$F$4,$J199&lt;=Scale!$G$4),Scale!$E$4,IF(AND($J199&gt;=Scale!$F$5,$J199&lt;=Scale!$G$5),Scale!$E$5,IF(AND($J199&gt;=Scale!$F$6,$J199&lt;=Scale!$G$6),Scale!$E$6)))))</f>
        <v>#N/A</v>
      </c>
      <c r="M199" s="7">
        <f t="shared" si="7"/>
        <v>7</v>
      </c>
      <c r="N19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199" s="5" t="str">
        <f>IF(Table1[[#This Row],[Priority Rating]]="#N/A","#N/A",IF(Table1[[#This Row],[Priority Rating]]&gt;=Scale!$M$2,Scale!$L$2,IF(Table1[[#This Row],[Priority Rating]]&gt;=Scale!$M$3,Scale!$L$3,IF(Table1[[#This Row],[Priority Rating]]&gt;=Scale!$M$4,Scale!$L$4,"error1"))))</f>
        <v>#N/A</v>
      </c>
    </row>
    <row r="200" spans="1:15" x14ac:dyDescent="0.3">
      <c r="A200" s="3">
        <f t="shared" ca="1" si="6"/>
        <v>199</v>
      </c>
      <c r="B200" t="s">
        <v>11</v>
      </c>
      <c r="C200" t="s">
        <v>30</v>
      </c>
      <c r="D200">
        <v>2902</v>
      </c>
      <c r="E200" t="s">
        <v>106</v>
      </c>
      <c r="F200" t="str">
        <f>VLOOKUP($C200,'Bus Profiles'!$A:$C,MATCH(F$1,'Bus Profiles'!$1:$1,0),FALSE)</f>
        <v>40 ft</v>
      </c>
      <c r="G200" t="str">
        <f>VLOOKUP($C200,'Bus Profiles'!$A:$C,MATCH(G$1,'Bus Profiles'!$1:$1,0),FALSE)</f>
        <v>Hybrid</v>
      </c>
      <c r="H200">
        <v>4</v>
      </c>
      <c r="I200" s="1"/>
      <c r="J200" s="16" t="e">
        <v>#N/A</v>
      </c>
      <c r="K200" s="7">
        <f>IF(AND($H200&gt;=Scale!$B$2,$H200&lt;=Scale!$C$2),Scale!$A$2,IF(AND($H200&gt;=Scale!$B$3,$H200&lt;=Scale!$C$3),Scale!$A$3,IF(AND($H200&gt;=Scale!$B$4,$H200&lt;=Scale!$C$4),Scale!$A$4,IF(AND($H200&gt;=Scale!$B$5,$H200&lt;=Scale!$C$5),Scale!$A$5,IF(AND($H200&gt;=Scale!$B$6,$H200&lt;=Scale!$C$6),Scale!$A$6)))))</f>
        <v>3</v>
      </c>
      <c r="L200" s="7" t="e">
        <f>IF(AND($J200&gt;=Scale!$F$2,$J200&lt;=Scale!$G$2),Scale!$E$2,IF(AND($J200&gt;=Scale!$F$3,$J200&lt;=Scale!$G$3),Scale!$E$3,IF(AND($J200&gt;=Scale!$F$4,$J200&lt;=Scale!$G$4),Scale!$E$4,IF(AND($J200&gt;=Scale!$F$5,$J200&lt;=Scale!$G$5),Scale!$E$5,IF(AND($J200&gt;=Scale!$F$6,$J200&lt;=Scale!$G$6),Scale!$E$6)))))</f>
        <v>#N/A</v>
      </c>
      <c r="M200" s="7">
        <f t="shared" si="7"/>
        <v>7</v>
      </c>
      <c r="N20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0" s="5" t="str">
        <f>IF(Table1[[#This Row],[Priority Rating]]="#N/A","#N/A",IF(Table1[[#This Row],[Priority Rating]]&gt;=Scale!$M$2,Scale!$L$2,IF(Table1[[#This Row],[Priority Rating]]&gt;=Scale!$M$3,Scale!$L$3,IF(Table1[[#This Row],[Priority Rating]]&gt;=Scale!$M$4,Scale!$L$4,"error1"))))</f>
        <v>#N/A</v>
      </c>
    </row>
    <row r="201" spans="1:15" x14ac:dyDescent="0.3">
      <c r="A201" s="3">
        <f t="shared" ca="1" si="6"/>
        <v>200</v>
      </c>
      <c r="B201" t="s">
        <v>11</v>
      </c>
      <c r="C201" t="s">
        <v>30</v>
      </c>
      <c r="D201">
        <v>2903</v>
      </c>
      <c r="E201" t="s">
        <v>106</v>
      </c>
      <c r="F201" t="str">
        <f>VLOOKUP($C201,'Bus Profiles'!$A:$C,MATCH(F$1,'Bus Profiles'!$1:$1,0),FALSE)</f>
        <v>40 ft</v>
      </c>
      <c r="G201" t="str">
        <f>VLOOKUP($C201,'Bus Profiles'!$A:$C,MATCH(G$1,'Bus Profiles'!$1:$1,0),FALSE)</f>
        <v>Hybrid</v>
      </c>
      <c r="H201">
        <v>5</v>
      </c>
      <c r="I201" s="1"/>
      <c r="J201" s="16" t="e">
        <v>#N/A</v>
      </c>
      <c r="K201" s="7">
        <f>IF(AND($H201&gt;=Scale!$B$2,$H201&lt;=Scale!$C$2),Scale!$A$2,IF(AND($H201&gt;=Scale!$B$3,$H201&lt;=Scale!$C$3),Scale!$A$3,IF(AND($H201&gt;=Scale!$B$4,$H201&lt;=Scale!$C$4),Scale!$A$4,IF(AND($H201&gt;=Scale!$B$5,$H201&lt;=Scale!$C$5),Scale!$A$5,IF(AND($H201&gt;=Scale!$B$6,$H201&lt;=Scale!$C$6),Scale!$A$6)))))</f>
        <v>3</v>
      </c>
      <c r="L201" s="7" t="e">
        <f>IF(AND($J201&gt;=Scale!$F$2,$J201&lt;=Scale!$G$2),Scale!$E$2,IF(AND($J201&gt;=Scale!$F$3,$J201&lt;=Scale!$G$3),Scale!$E$3,IF(AND($J201&gt;=Scale!$F$4,$J201&lt;=Scale!$G$4),Scale!$E$4,IF(AND($J201&gt;=Scale!$F$5,$J201&lt;=Scale!$G$5),Scale!$E$5,IF(AND($J201&gt;=Scale!$F$6,$J201&lt;=Scale!$G$6),Scale!$E$6)))))</f>
        <v>#N/A</v>
      </c>
      <c r="M201" s="7">
        <f t="shared" si="7"/>
        <v>7</v>
      </c>
      <c r="N20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1" s="5" t="str">
        <f>IF(Table1[[#This Row],[Priority Rating]]="#N/A","#N/A",IF(Table1[[#This Row],[Priority Rating]]&gt;=Scale!$M$2,Scale!$L$2,IF(Table1[[#This Row],[Priority Rating]]&gt;=Scale!$M$3,Scale!$L$3,IF(Table1[[#This Row],[Priority Rating]]&gt;=Scale!$M$4,Scale!$L$4,"error1"))))</f>
        <v>#N/A</v>
      </c>
    </row>
    <row r="202" spans="1:15" x14ac:dyDescent="0.3">
      <c r="A202" s="3">
        <f t="shared" ca="1" si="6"/>
        <v>201</v>
      </c>
      <c r="B202" t="s">
        <v>11</v>
      </c>
      <c r="C202" t="s">
        <v>30</v>
      </c>
      <c r="D202">
        <v>2904</v>
      </c>
      <c r="E202" t="s">
        <v>106</v>
      </c>
      <c r="F202" t="str">
        <f>VLOOKUP($C202,'Bus Profiles'!$A:$C,MATCH(F$1,'Bus Profiles'!$1:$1,0),FALSE)</f>
        <v>40 ft</v>
      </c>
      <c r="G202" t="str">
        <f>VLOOKUP($C202,'Bus Profiles'!$A:$C,MATCH(G$1,'Bus Profiles'!$1:$1,0),FALSE)</f>
        <v>Hybrid</v>
      </c>
      <c r="H202">
        <v>1</v>
      </c>
      <c r="I202" s="1"/>
      <c r="J202" s="16" t="e">
        <v>#N/A</v>
      </c>
      <c r="K202" s="7">
        <f>IF(AND($H202&gt;=Scale!$B$2,$H202&lt;=Scale!$C$2),Scale!$A$2,IF(AND($H202&gt;=Scale!$B$3,$H202&lt;=Scale!$C$3),Scale!$A$3,IF(AND($H202&gt;=Scale!$B$4,$H202&lt;=Scale!$C$4),Scale!$A$4,IF(AND($H202&gt;=Scale!$B$5,$H202&lt;=Scale!$C$5),Scale!$A$5,IF(AND($H202&gt;=Scale!$B$6,$H202&lt;=Scale!$C$6),Scale!$A$6)))))</f>
        <v>1</v>
      </c>
      <c r="L202" s="7" t="e">
        <f>IF(AND($J202&gt;=Scale!$F$2,$J202&lt;=Scale!$G$2),Scale!$E$2,IF(AND($J202&gt;=Scale!$F$3,$J202&lt;=Scale!$G$3),Scale!$E$3,IF(AND($J202&gt;=Scale!$F$4,$J202&lt;=Scale!$G$4),Scale!$E$4,IF(AND($J202&gt;=Scale!$F$5,$J202&lt;=Scale!$G$5),Scale!$E$5,IF(AND($J202&gt;=Scale!$F$6,$J202&lt;=Scale!$G$6),Scale!$E$6)))))</f>
        <v>#N/A</v>
      </c>
      <c r="M202" s="7">
        <f t="shared" si="7"/>
        <v>7</v>
      </c>
      <c r="N20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2" s="5" t="str">
        <f>IF(Table1[[#This Row],[Priority Rating]]="#N/A","#N/A",IF(Table1[[#This Row],[Priority Rating]]&gt;=Scale!$M$2,Scale!$L$2,IF(Table1[[#This Row],[Priority Rating]]&gt;=Scale!$M$3,Scale!$L$3,IF(Table1[[#This Row],[Priority Rating]]&gt;=Scale!$M$4,Scale!$L$4,"error1"))))</f>
        <v>#N/A</v>
      </c>
    </row>
    <row r="203" spans="1:15" x14ac:dyDescent="0.3">
      <c r="A203" s="3">
        <f t="shared" ca="1" si="6"/>
        <v>202</v>
      </c>
      <c r="B203" t="s">
        <v>11</v>
      </c>
      <c r="C203" t="s">
        <v>30</v>
      </c>
      <c r="D203">
        <v>2905</v>
      </c>
      <c r="E203" t="s">
        <v>106</v>
      </c>
      <c r="F203" t="str">
        <f>VLOOKUP($C203,'Bus Profiles'!$A:$C,MATCH(F$1,'Bus Profiles'!$1:$1,0),FALSE)</f>
        <v>40 ft</v>
      </c>
      <c r="G203" t="str">
        <f>VLOOKUP($C203,'Bus Profiles'!$A:$C,MATCH(G$1,'Bus Profiles'!$1:$1,0),FALSE)</f>
        <v>Hybrid</v>
      </c>
      <c r="H203">
        <v>6</v>
      </c>
      <c r="I203" s="1"/>
      <c r="J203" s="16" t="e">
        <v>#N/A</v>
      </c>
      <c r="K203" s="7">
        <f>IF(AND($H203&gt;=Scale!$B$2,$H203&lt;=Scale!$C$2),Scale!$A$2,IF(AND($H203&gt;=Scale!$B$3,$H203&lt;=Scale!$C$3),Scale!$A$3,IF(AND($H203&gt;=Scale!$B$4,$H203&lt;=Scale!$C$4),Scale!$A$4,IF(AND($H203&gt;=Scale!$B$5,$H203&lt;=Scale!$C$5),Scale!$A$5,IF(AND($H203&gt;=Scale!$B$6,$H203&lt;=Scale!$C$6),Scale!$A$6)))))</f>
        <v>4</v>
      </c>
      <c r="L203" s="7" t="e">
        <f>IF(AND($J203&gt;=Scale!$F$2,$J203&lt;=Scale!$G$2),Scale!$E$2,IF(AND($J203&gt;=Scale!$F$3,$J203&lt;=Scale!$G$3),Scale!$E$3,IF(AND($J203&gt;=Scale!$F$4,$J203&lt;=Scale!$G$4),Scale!$E$4,IF(AND($J203&gt;=Scale!$F$5,$J203&lt;=Scale!$G$5),Scale!$E$5,IF(AND($J203&gt;=Scale!$F$6,$J203&lt;=Scale!$G$6),Scale!$E$6)))))</f>
        <v>#N/A</v>
      </c>
      <c r="M203" s="7">
        <f t="shared" si="7"/>
        <v>7</v>
      </c>
      <c r="N20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3" s="5" t="str">
        <f>IF(Table1[[#This Row],[Priority Rating]]="#N/A","#N/A",IF(Table1[[#This Row],[Priority Rating]]&gt;=Scale!$M$2,Scale!$L$2,IF(Table1[[#This Row],[Priority Rating]]&gt;=Scale!$M$3,Scale!$L$3,IF(Table1[[#This Row],[Priority Rating]]&gt;=Scale!$M$4,Scale!$L$4,"error1"))))</f>
        <v>#N/A</v>
      </c>
    </row>
    <row r="204" spans="1:15" x14ac:dyDescent="0.3">
      <c r="A204" s="3">
        <f t="shared" ca="1" si="6"/>
        <v>203</v>
      </c>
      <c r="B204" t="s">
        <v>11</v>
      </c>
      <c r="C204" t="s">
        <v>30</v>
      </c>
      <c r="D204">
        <v>2906</v>
      </c>
      <c r="E204" t="s">
        <v>106</v>
      </c>
      <c r="F204" t="str">
        <f>VLOOKUP($C204,'Bus Profiles'!$A:$C,MATCH(F$1,'Bus Profiles'!$1:$1,0),FALSE)</f>
        <v>40 ft</v>
      </c>
      <c r="G204" t="str">
        <f>VLOOKUP($C204,'Bus Profiles'!$A:$C,MATCH(G$1,'Bus Profiles'!$1:$1,0),FALSE)</f>
        <v>Hybrid</v>
      </c>
      <c r="H204">
        <v>10</v>
      </c>
      <c r="I204" s="1"/>
      <c r="J204" s="16" t="e">
        <v>#N/A</v>
      </c>
      <c r="K204" s="7">
        <f>IF(AND($H204&gt;=Scale!$B$2,$H204&lt;=Scale!$C$2),Scale!$A$2,IF(AND($H204&gt;=Scale!$B$3,$H204&lt;=Scale!$C$3),Scale!$A$3,IF(AND($H204&gt;=Scale!$B$4,$H204&lt;=Scale!$C$4),Scale!$A$4,IF(AND($H204&gt;=Scale!$B$5,$H204&lt;=Scale!$C$5),Scale!$A$5,IF(AND($H204&gt;=Scale!$B$6,$H204&lt;=Scale!$C$6),Scale!$A$6)))))</f>
        <v>5</v>
      </c>
      <c r="L204" s="7" t="e">
        <f>IF(AND($J204&gt;=Scale!$F$2,$J204&lt;=Scale!$G$2),Scale!$E$2,IF(AND($J204&gt;=Scale!$F$3,$J204&lt;=Scale!$G$3),Scale!$E$3,IF(AND($J204&gt;=Scale!$F$4,$J204&lt;=Scale!$G$4),Scale!$E$4,IF(AND($J204&gt;=Scale!$F$5,$J204&lt;=Scale!$G$5),Scale!$E$5,IF(AND($J204&gt;=Scale!$F$6,$J204&lt;=Scale!$G$6),Scale!$E$6)))))</f>
        <v>#N/A</v>
      </c>
      <c r="M204" s="7">
        <f t="shared" si="7"/>
        <v>7</v>
      </c>
      <c r="N20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4" s="5" t="str">
        <f>IF(Table1[[#This Row],[Priority Rating]]="#N/A","#N/A",IF(Table1[[#This Row],[Priority Rating]]&gt;=Scale!$M$2,Scale!$L$2,IF(Table1[[#This Row],[Priority Rating]]&gt;=Scale!$M$3,Scale!$L$3,IF(Table1[[#This Row],[Priority Rating]]&gt;=Scale!$M$4,Scale!$L$4,"error1"))))</f>
        <v>#N/A</v>
      </c>
    </row>
    <row r="205" spans="1:15" x14ac:dyDescent="0.3">
      <c r="A205" s="3">
        <f t="shared" ca="1" si="6"/>
        <v>204</v>
      </c>
      <c r="B205" t="s">
        <v>11</v>
      </c>
      <c r="C205" t="s">
        <v>30</v>
      </c>
      <c r="D205">
        <v>2907</v>
      </c>
      <c r="E205" t="s">
        <v>106</v>
      </c>
      <c r="F205" t="str">
        <f>VLOOKUP($C205,'Bus Profiles'!$A:$C,MATCH(F$1,'Bus Profiles'!$1:$1,0),FALSE)</f>
        <v>40 ft</v>
      </c>
      <c r="G205" t="str">
        <f>VLOOKUP($C205,'Bus Profiles'!$A:$C,MATCH(G$1,'Bus Profiles'!$1:$1,0),FALSE)</f>
        <v>Hybrid</v>
      </c>
      <c r="H205">
        <v>1</v>
      </c>
      <c r="I205" s="1"/>
      <c r="J205" s="16" t="e">
        <v>#N/A</v>
      </c>
      <c r="K205" s="7">
        <f>IF(AND($H205&gt;=Scale!$B$2,$H205&lt;=Scale!$C$2),Scale!$A$2,IF(AND($H205&gt;=Scale!$B$3,$H205&lt;=Scale!$C$3),Scale!$A$3,IF(AND($H205&gt;=Scale!$B$4,$H205&lt;=Scale!$C$4),Scale!$A$4,IF(AND($H205&gt;=Scale!$B$5,$H205&lt;=Scale!$C$5),Scale!$A$5,IF(AND($H205&gt;=Scale!$B$6,$H205&lt;=Scale!$C$6),Scale!$A$6)))))</f>
        <v>1</v>
      </c>
      <c r="L205" s="7" t="e">
        <f>IF(AND($J205&gt;=Scale!$F$2,$J205&lt;=Scale!$G$2),Scale!$E$2,IF(AND($J205&gt;=Scale!$F$3,$J205&lt;=Scale!$G$3),Scale!$E$3,IF(AND($J205&gt;=Scale!$F$4,$J205&lt;=Scale!$G$4),Scale!$E$4,IF(AND($J205&gt;=Scale!$F$5,$J205&lt;=Scale!$G$5),Scale!$E$5,IF(AND($J205&gt;=Scale!$F$6,$J205&lt;=Scale!$G$6),Scale!$E$6)))))</f>
        <v>#N/A</v>
      </c>
      <c r="M205" s="7">
        <f t="shared" si="7"/>
        <v>7</v>
      </c>
      <c r="N20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5" s="5" t="str">
        <f>IF(Table1[[#This Row],[Priority Rating]]="#N/A","#N/A",IF(Table1[[#This Row],[Priority Rating]]&gt;=Scale!$M$2,Scale!$L$2,IF(Table1[[#This Row],[Priority Rating]]&gt;=Scale!$M$3,Scale!$L$3,IF(Table1[[#This Row],[Priority Rating]]&gt;=Scale!$M$4,Scale!$L$4,"error1"))))</f>
        <v>#N/A</v>
      </c>
    </row>
    <row r="206" spans="1:15" x14ac:dyDescent="0.3">
      <c r="A206" s="3">
        <f t="shared" ca="1" si="6"/>
        <v>205</v>
      </c>
      <c r="B206" t="s">
        <v>11</v>
      </c>
      <c r="C206" t="s">
        <v>30</v>
      </c>
      <c r="D206">
        <v>2908</v>
      </c>
      <c r="E206" t="s">
        <v>106</v>
      </c>
      <c r="F206" t="str">
        <f>VLOOKUP($C206,'Bus Profiles'!$A:$C,MATCH(F$1,'Bus Profiles'!$1:$1,0),FALSE)</f>
        <v>40 ft</v>
      </c>
      <c r="G206" t="str">
        <f>VLOOKUP($C206,'Bus Profiles'!$A:$C,MATCH(G$1,'Bus Profiles'!$1:$1,0),FALSE)</f>
        <v>Hybrid</v>
      </c>
      <c r="H206">
        <v>4</v>
      </c>
      <c r="I206" s="1"/>
      <c r="J206" s="16" t="e">
        <v>#N/A</v>
      </c>
      <c r="K206" s="7">
        <f>IF(AND($H206&gt;=Scale!$B$2,$H206&lt;=Scale!$C$2),Scale!$A$2,IF(AND($H206&gt;=Scale!$B$3,$H206&lt;=Scale!$C$3),Scale!$A$3,IF(AND($H206&gt;=Scale!$B$4,$H206&lt;=Scale!$C$4),Scale!$A$4,IF(AND($H206&gt;=Scale!$B$5,$H206&lt;=Scale!$C$5),Scale!$A$5,IF(AND($H206&gt;=Scale!$B$6,$H206&lt;=Scale!$C$6),Scale!$A$6)))))</f>
        <v>3</v>
      </c>
      <c r="L206" s="7" t="e">
        <f>IF(AND($J206&gt;=Scale!$F$2,$J206&lt;=Scale!$G$2),Scale!$E$2,IF(AND($J206&gt;=Scale!$F$3,$J206&lt;=Scale!$G$3),Scale!$E$3,IF(AND($J206&gt;=Scale!$F$4,$J206&lt;=Scale!$G$4),Scale!$E$4,IF(AND($J206&gt;=Scale!$F$5,$J206&lt;=Scale!$G$5),Scale!$E$5,IF(AND($J206&gt;=Scale!$F$6,$J206&lt;=Scale!$G$6),Scale!$E$6)))))</f>
        <v>#N/A</v>
      </c>
      <c r="M206" s="7">
        <f t="shared" si="7"/>
        <v>7</v>
      </c>
      <c r="N20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6" s="5" t="str">
        <f>IF(Table1[[#This Row],[Priority Rating]]="#N/A","#N/A",IF(Table1[[#This Row],[Priority Rating]]&gt;=Scale!$M$2,Scale!$L$2,IF(Table1[[#This Row],[Priority Rating]]&gt;=Scale!$M$3,Scale!$L$3,IF(Table1[[#This Row],[Priority Rating]]&gt;=Scale!$M$4,Scale!$L$4,"error1"))))</f>
        <v>#N/A</v>
      </c>
    </row>
    <row r="207" spans="1:15" x14ac:dyDescent="0.3">
      <c r="A207" s="3">
        <f t="shared" ca="1" si="6"/>
        <v>206</v>
      </c>
      <c r="B207" t="s">
        <v>11</v>
      </c>
      <c r="C207" t="s">
        <v>30</v>
      </c>
      <c r="D207">
        <v>2909</v>
      </c>
      <c r="E207" t="s">
        <v>106</v>
      </c>
      <c r="F207" t="str">
        <f>VLOOKUP($C207,'Bus Profiles'!$A:$C,MATCH(F$1,'Bus Profiles'!$1:$1,0),FALSE)</f>
        <v>40 ft</v>
      </c>
      <c r="G207" t="str">
        <f>VLOOKUP($C207,'Bus Profiles'!$A:$C,MATCH(G$1,'Bus Profiles'!$1:$1,0),FALSE)</f>
        <v>Hybrid</v>
      </c>
      <c r="H207">
        <v>3</v>
      </c>
      <c r="I207" s="1"/>
      <c r="J207" s="16" t="e">
        <v>#N/A</v>
      </c>
      <c r="K207" s="7">
        <f>IF(AND($H207&gt;=Scale!$B$2,$H207&lt;=Scale!$C$2),Scale!$A$2,IF(AND($H207&gt;=Scale!$B$3,$H207&lt;=Scale!$C$3),Scale!$A$3,IF(AND($H207&gt;=Scale!$B$4,$H207&lt;=Scale!$C$4),Scale!$A$4,IF(AND($H207&gt;=Scale!$B$5,$H207&lt;=Scale!$C$5),Scale!$A$5,IF(AND($H207&gt;=Scale!$B$6,$H207&lt;=Scale!$C$6),Scale!$A$6)))))</f>
        <v>2</v>
      </c>
      <c r="L207" s="7" t="e">
        <f>IF(AND($J207&gt;=Scale!$F$2,$J207&lt;=Scale!$G$2),Scale!$E$2,IF(AND($J207&gt;=Scale!$F$3,$J207&lt;=Scale!$G$3),Scale!$E$3,IF(AND($J207&gt;=Scale!$F$4,$J207&lt;=Scale!$G$4),Scale!$E$4,IF(AND($J207&gt;=Scale!$F$5,$J207&lt;=Scale!$G$5),Scale!$E$5,IF(AND($J207&gt;=Scale!$F$6,$J207&lt;=Scale!$G$6),Scale!$E$6)))))</f>
        <v>#N/A</v>
      </c>
      <c r="M207" s="7">
        <f t="shared" si="7"/>
        <v>7</v>
      </c>
      <c r="N20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7" s="5" t="str">
        <f>IF(Table1[[#This Row],[Priority Rating]]="#N/A","#N/A",IF(Table1[[#This Row],[Priority Rating]]&gt;=Scale!$M$2,Scale!$L$2,IF(Table1[[#This Row],[Priority Rating]]&gt;=Scale!$M$3,Scale!$L$3,IF(Table1[[#This Row],[Priority Rating]]&gt;=Scale!$M$4,Scale!$L$4,"error1"))))</f>
        <v>#N/A</v>
      </c>
    </row>
    <row r="208" spans="1:15" x14ac:dyDescent="0.3">
      <c r="A208" s="3">
        <f t="shared" ca="1" si="6"/>
        <v>207</v>
      </c>
      <c r="B208" t="s">
        <v>11</v>
      </c>
      <c r="C208" t="s">
        <v>30</v>
      </c>
      <c r="D208">
        <v>2910</v>
      </c>
      <c r="E208" t="s">
        <v>106</v>
      </c>
      <c r="F208" t="str">
        <f>VLOOKUP($C208,'Bus Profiles'!$A:$C,MATCH(F$1,'Bus Profiles'!$1:$1,0),FALSE)</f>
        <v>40 ft</v>
      </c>
      <c r="G208" t="str">
        <f>VLOOKUP($C208,'Bus Profiles'!$A:$C,MATCH(G$1,'Bus Profiles'!$1:$1,0),FALSE)</f>
        <v>Hybrid</v>
      </c>
      <c r="H208">
        <v>3</v>
      </c>
      <c r="I208" s="1"/>
      <c r="J208" s="16" t="e">
        <v>#N/A</v>
      </c>
      <c r="K208" s="7">
        <f>IF(AND($H208&gt;=Scale!$B$2,$H208&lt;=Scale!$C$2),Scale!$A$2,IF(AND($H208&gt;=Scale!$B$3,$H208&lt;=Scale!$C$3),Scale!$A$3,IF(AND($H208&gt;=Scale!$B$4,$H208&lt;=Scale!$C$4),Scale!$A$4,IF(AND($H208&gt;=Scale!$B$5,$H208&lt;=Scale!$C$5),Scale!$A$5,IF(AND($H208&gt;=Scale!$B$6,$H208&lt;=Scale!$C$6),Scale!$A$6)))))</f>
        <v>2</v>
      </c>
      <c r="L208" s="7" t="e">
        <f>IF(AND($J208&gt;=Scale!$F$2,$J208&lt;=Scale!$G$2),Scale!$E$2,IF(AND($J208&gt;=Scale!$F$3,$J208&lt;=Scale!$G$3),Scale!$E$3,IF(AND($J208&gt;=Scale!$F$4,$J208&lt;=Scale!$G$4),Scale!$E$4,IF(AND($J208&gt;=Scale!$F$5,$J208&lt;=Scale!$G$5),Scale!$E$5,IF(AND($J208&gt;=Scale!$F$6,$J208&lt;=Scale!$G$6),Scale!$E$6)))))</f>
        <v>#N/A</v>
      </c>
      <c r="M208" s="7">
        <f t="shared" si="7"/>
        <v>7</v>
      </c>
      <c r="N20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8" s="5" t="str">
        <f>IF(Table1[[#This Row],[Priority Rating]]="#N/A","#N/A",IF(Table1[[#This Row],[Priority Rating]]&gt;=Scale!$M$2,Scale!$L$2,IF(Table1[[#This Row],[Priority Rating]]&gt;=Scale!$M$3,Scale!$L$3,IF(Table1[[#This Row],[Priority Rating]]&gt;=Scale!$M$4,Scale!$L$4,"error1"))))</f>
        <v>#N/A</v>
      </c>
    </row>
    <row r="209" spans="1:15" x14ac:dyDescent="0.3">
      <c r="A209" s="3">
        <f t="shared" ca="1" si="6"/>
        <v>208</v>
      </c>
      <c r="B209" t="s">
        <v>11</v>
      </c>
      <c r="C209" t="s">
        <v>30</v>
      </c>
      <c r="D209">
        <v>2911</v>
      </c>
      <c r="E209" t="s">
        <v>106</v>
      </c>
      <c r="F209" t="str">
        <f>VLOOKUP($C209,'Bus Profiles'!$A:$C,MATCH(F$1,'Bus Profiles'!$1:$1,0),FALSE)</f>
        <v>40 ft</v>
      </c>
      <c r="G209" t="str">
        <f>VLOOKUP($C209,'Bus Profiles'!$A:$C,MATCH(G$1,'Bus Profiles'!$1:$1,0),FALSE)</f>
        <v>Hybrid</v>
      </c>
      <c r="H209">
        <v>2</v>
      </c>
      <c r="I209" s="1"/>
      <c r="J209" s="16" t="e">
        <v>#N/A</v>
      </c>
      <c r="K209" s="7">
        <f>IF(AND($H209&gt;=Scale!$B$2,$H209&lt;=Scale!$C$2),Scale!$A$2,IF(AND($H209&gt;=Scale!$B$3,$H209&lt;=Scale!$C$3),Scale!$A$3,IF(AND($H209&gt;=Scale!$B$4,$H209&lt;=Scale!$C$4),Scale!$A$4,IF(AND($H209&gt;=Scale!$B$5,$H209&lt;=Scale!$C$5),Scale!$A$5,IF(AND($H209&gt;=Scale!$B$6,$H209&lt;=Scale!$C$6),Scale!$A$6)))))</f>
        <v>2</v>
      </c>
      <c r="L209" s="7" t="e">
        <f>IF(AND($J209&gt;=Scale!$F$2,$J209&lt;=Scale!$G$2),Scale!$E$2,IF(AND($J209&gt;=Scale!$F$3,$J209&lt;=Scale!$G$3),Scale!$E$3,IF(AND($J209&gt;=Scale!$F$4,$J209&lt;=Scale!$G$4),Scale!$E$4,IF(AND($J209&gt;=Scale!$F$5,$J209&lt;=Scale!$G$5),Scale!$E$5,IF(AND($J209&gt;=Scale!$F$6,$J209&lt;=Scale!$G$6),Scale!$E$6)))))</f>
        <v>#N/A</v>
      </c>
      <c r="M209" s="7">
        <f t="shared" si="7"/>
        <v>7</v>
      </c>
      <c r="N20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09" s="5" t="str">
        <f>IF(Table1[[#This Row],[Priority Rating]]="#N/A","#N/A",IF(Table1[[#This Row],[Priority Rating]]&gt;=Scale!$M$2,Scale!$L$2,IF(Table1[[#This Row],[Priority Rating]]&gt;=Scale!$M$3,Scale!$L$3,IF(Table1[[#This Row],[Priority Rating]]&gt;=Scale!$M$4,Scale!$L$4,"error1"))))</f>
        <v>#N/A</v>
      </c>
    </row>
    <row r="210" spans="1:15" x14ac:dyDescent="0.3">
      <c r="A210" s="3">
        <f t="shared" ca="1" si="6"/>
        <v>209</v>
      </c>
      <c r="B210" t="s">
        <v>11</v>
      </c>
      <c r="C210" t="s">
        <v>30</v>
      </c>
      <c r="D210">
        <v>2912</v>
      </c>
      <c r="E210" t="s">
        <v>106</v>
      </c>
      <c r="F210" t="str">
        <f>VLOOKUP($C210,'Bus Profiles'!$A:$C,MATCH(F$1,'Bus Profiles'!$1:$1,0),FALSE)</f>
        <v>40 ft</v>
      </c>
      <c r="G210" t="str">
        <f>VLOOKUP($C210,'Bus Profiles'!$A:$C,MATCH(G$1,'Bus Profiles'!$1:$1,0),FALSE)</f>
        <v>Hybrid</v>
      </c>
      <c r="H210">
        <v>3</v>
      </c>
      <c r="I210" s="1"/>
      <c r="J210" s="16" t="e">
        <v>#N/A</v>
      </c>
      <c r="K210" s="7">
        <f>IF(AND($H210&gt;=Scale!$B$2,$H210&lt;=Scale!$C$2),Scale!$A$2,IF(AND($H210&gt;=Scale!$B$3,$H210&lt;=Scale!$C$3),Scale!$A$3,IF(AND($H210&gt;=Scale!$B$4,$H210&lt;=Scale!$C$4),Scale!$A$4,IF(AND($H210&gt;=Scale!$B$5,$H210&lt;=Scale!$C$5),Scale!$A$5,IF(AND($H210&gt;=Scale!$B$6,$H210&lt;=Scale!$C$6),Scale!$A$6)))))</f>
        <v>2</v>
      </c>
      <c r="L210" s="7" t="e">
        <f>IF(AND($J210&gt;=Scale!$F$2,$J210&lt;=Scale!$G$2),Scale!$E$2,IF(AND($J210&gt;=Scale!$F$3,$J210&lt;=Scale!$G$3),Scale!$E$3,IF(AND($J210&gt;=Scale!$F$4,$J210&lt;=Scale!$G$4),Scale!$E$4,IF(AND($J210&gt;=Scale!$F$5,$J210&lt;=Scale!$G$5),Scale!$E$5,IF(AND($J210&gt;=Scale!$F$6,$J210&lt;=Scale!$G$6),Scale!$E$6)))))</f>
        <v>#N/A</v>
      </c>
      <c r="M210" s="7">
        <f t="shared" si="7"/>
        <v>7</v>
      </c>
      <c r="N21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0" s="5" t="str">
        <f>IF(Table1[[#This Row],[Priority Rating]]="#N/A","#N/A",IF(Table1[[#This Row],[Priority Rating]]&gt;=Scale!$M$2,Scale!$L$2,IF(Table1[[#This Row],[Priority Rating]]&gt;=Scale!$M$3,Scale!$L$3,IF(Table1[[#This Row],[Priority Rating]]&gt;=Scale!$M$4,Scale!$L$4,"error1"))))</f>
        <v>#N/A</v>
      </c>
    </row>
    <row r="211" spans="1:15" x14ac:dyDescent="0.3">
      <c r="A211" s="3">
        <f t="shared" ca="1" si="6"/>
        <v>210</v>
      </c>
      <c r="B211" t="s">
        <v>11</v>
      </c>
      <c r="C211" t="s">
        <v>30</v>
      </c>
      <c r="D211">
        <v>2913</v>
      </c>
      <c r="E211" t="s">
        <v>106</v>
      </c>
      <c r="F211" t="str">
        <f>VLOOKUP($C211,'Bus Profiles'!$A:$C,MATCH(F$1,'Bus Profiles'!$1:$1,0),FALSE)</f>
        <v>40 ft</v>
      </c>
      <c r="G211" t="str">
        <f>VLOOKUP($C211,'Bus Profiles'!$A:$C,MATCH(G$1,'Bus Profiles'!$1:$1,0),FALSE)</f>
        <v>Hybrid</v>
      </c>
      <c r="H211">
        <v>3</v>
      </c>
      <c r="I211" s="1"/>
      <c r="J211" s="16" t="e">
        <v>#N/A</v>
      </c>
      <c r="K211" s="7">
        <f>IF(AND($H211&gt;=Scale!$B$2,$H211&lt;=Scale!$C$2),Scale!$A$2,IF(AND($H211&gt;=Scale!$B$3,$H211&lt;=Scale!$C$3),Scale!$A$3,IF(AND($H211&gt;=Scale!$B$4,$H211&lt;=Scale!$C$4),Scale!$A$4,IF(AND($H211&gt;=Scale!$B$5,$H211&lt;=Scale!$C$5),Scale!$A$5,IF(AND($H211&gt;=Scale!$B$6,$H211&lt;=Scale!$C$6),Scale!$A$6)))))</f>
        <v>2</v>
      </c>
      <c r="L211" s="7" t="e">
        <f>IF(AND($J211&gt;=Scale!$F$2,$J211&lt;=Scale!$G$2),Scale!$E$2,IF(AND($J211&gt;=Scale!$F$3,$J211&lt;=Scale!$G$3),Scale!$E$3,IF(AND($J211&gt;=Scale!$F$4,$J211&lt;=Scale!$G$4),Scale!$E$4,IF(AND($J211&gt;=Scale!$F$5,$J211&lt;=Scale!$G$5),Scale!$E$5,IF(AND($J211&gt;=Scale!$F$6,$J211&lt;=Scale!$G$6),Scale!$E$6)))))</f>
        <v>#N/A</v>
      </c>
      <c r="M211" s="7">
        <f t="shared" si="7"/>
        <v>7</v>
      </c>
      <c r="N21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1" s="5" t="str">
        <f>IF(Table1[[#This Row],[Priority Rating]]="#N/A","#N/A",IF(Table1[[#This Row],[Priority Rating]]&gt;=Scale!$M$2,Scale!$L$2,IF(Table1[[#This Row],[Priority Rating]]&gt;=Scale!$M$3,Scale!$L$3,IF(Table1[[#This Row],[Priority Rating]]&gt;=Scale!$M$4,Scale!$L$4,"error1"))))</f>
        <v>#N/A</v>
      </c>
    </row>
    <row r="212" spans="1:15" x14ac:dyDescent="0.3">
      <c r="A212" s="3">
        <f t="shared" ca="1" si="6"/>
        <v>211</v>
      </c>
      <c r="B212" t="s">
        <v>11</v>
      </c>
      <c r="C212" t="s">
        <v>30</v>
      </c>
      <c r="D212">
        <v>2914</v>
      </c>
      <c r="E212" t="s">
        <v>106</v>
      </c>
      <c r="F212" t="str">
        <f>VLOOKUP($C212,'Bus Profiles'!$A:$C,MATCH(F$1,'Bus Profiles'!$1:$1,0),FALSE)</f>
        <v>40 ft</v>
      </c>
      <c r="G212" t="str">
        <f>VLOOKUP($C212,'Bus Profiles'!$A:$C,MATCH(G$1,'Bus Profiles'!$1:$1,0),FALSE)</f>
        <v>Hybrid</v>
      </c>
      <c r="H212">
        <v>5</v>
      </c>
      <c r="I212" s="1"/>
      <c r="J212" s="16" t="e">
        <v>#N/A</v>
      </c>
      <c r="K212" s="7">
        <f>IF(AND($H212&gt;=Scale!$B$2,$H212&lt;=Scale!$C$2),Scale!$A$2,IF(AND($H212&gt;=Scale!$B$3,$H212&lt;=Scale!$C$3),Scale!$A$3,IF(AND($H212&gt;=Scale!$B$4,$H212&lt;=Scale!$C$4),Scale!$A$4,IF(AND($H212&gt;=Scale!$B$5,$H212&lt;=Scale!$C$5),Scale!$A$5,IF(AND($H212&gt;=Scale!$B$6,$H212&lt;=Scale!$C$6),Scale!$A$6)))))</f>
        <v>3</v>
      </c>
      <c r="L212" s="7" t="e">
        <f>IF(AND($J212&gt;=Scale!$F$2,$J212&lt;=Scale!$G$2),Scale!$E$2,IF(AND($J212&gt;=Scale!$F$3,$J212&lt;=Scale!$G$3),Scale!$E$3,IF(AND($J212&gt;=Scale!$F$4,$J212&lt;=Scale!$G$4),Scale!$E$4,IF(AND($J212&gt;=Scale!$F$5,$J212&lt;=Scale!$G$5),Scale!$E$5,IF(AND($J212&gt;=Scale!$F$6,$J212&lt;=Scale!$G$6),Scale!$E$6)))))</f>
        <v>#N/A</v>
      </c>
      <c r="M212" s="7">
        <f t="shared" si="7"/>
        <v>7</v>
      </c>
      <c r="N21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2" s="5" t="str">
        <f>IF(Table1[[#This Row],[Priority Rating]]="#N/A","#N/A",IF(Table1[[#This Row],[Priority Rating]]&gt;=Scale!$M$2,Scale!$L$2,IF(Table1[[#This Row],[Priority Rating]]&gt;=Scale!$M$3,Scale!$L$3,IF(Table1[[#This Row],[Priority Rating]]&gt;=Scale!$M$4,Scale!$L$4,"error1"))))</f>
        <v>#N/A</v>
      </c>
    </row>
    <row r="213" spans="1:15" x14ac:dyDescent="0.3">
      <c r="A213" s="3">
        <f t="shared" ca="1" si="6"/>
        <v>212</v>
      </c>
      <c r="B213" t="s">
        <v>11</v>
      </c>
      <c r="C213" t="s">
        <v>30</v>
      </c>
      <c r="D213">
        <v>2915</v>
      </c>
      <c r="E213" t="s">
        <v>106</v>
      </c>
      <c r="F213" t="str">
        <f>VLOOKUP($C213,'Bus Profiles'!$A:$C,MATCH(F$1,'Bus Profiles'!$1:$1,0),FALSE)</f>
        <v>40 ft</v>
      </c>
      <c r="G213" t="str">
        <f>VLOOKUP($C213,'Bus Profiles'!$A:$C,MATCH(G$1,'Bus Profiles'!$1:$1,0),FALSE)</f>
        <v>Hybrid</v>
      </c>
      <c r="H213">
        <v>3</v>
      </c>
      <c r="I213" s="1"/>
      <c r="J213" s="16" t="e">
        <v>#N/A</v>
      </c>
      <c r="K213" s="7">
        <f>IF(AND($H213&gt;=Scale!$B$2,$H213&lt;=Scale!$C$2),Scale!$A$2,IF(AND($H213&gt;=Scale!$B$3,$H213&lt;=Scale!$C$3),Scale!$A$3,IF(AND($H213&gt;=Scale!$B$4,$H213&lt;=Scale!$C$4),Scale!$A$4,IF(AND($H213&gt;=Scale!$B$5,$H213&lt;=Scale!$C$5),Scale!$A$5,IF(AND($H213&gt;=Scale!$B$6,$H213&lt;=Scale!$C$6),Scale!$A$6)))))</f>
        <v>2</v>
      </c>
      <c r="L213" s="7" t="e">
        <f>IF(AND($J213&gt;=Scale!$F$2,$J213&lt;=Scale!$G$2),Scale!$E$2,IF(AND($J213&gt;=Scale!$F$3,$J213&lt;=Scale!$G$3),Scale!$E$3,IF(AND($J213&gt;=Scale!$F$4,$J213&lt;=Scale!$G$4),Scale!$E$4,IF(AND($J213&gt;=Scale!$F$5,$J213&lt;=Scale!$G$5),Scale!$E$5,IF(AND($J213&gt;=Scale!$F$6,$J213&lt;=Scale!$G$6),Scale!$E$6)))))</f>
        <v>#N/A</v>
      </c>
      <c r="M213" s="7">
        <f t="shared" si="7"/>
        <v>7</v>
      </c>
      <c r="N21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3" s="5" t="str">
        <f>IF(Table1[[#This Row],[Priority Rating]]="#N/A","#N/A",IF(Table1[[#This Row],[Priority Rating]]&gt;=Scale!$M$2,Scale!$L$2,IF(Table1[[#This Row],[Priority Rating]]&gt;=Scale!$M$3,Scale!$L$3,IF(Table1[[#This Row],[Priority Rating]]&gt;=Scale!$M$4,Scale!$L$4,"error1"))))</f>
        <v>#N/A</v>
      </c>
    </row>
    <row r="214" spans="1:15" x14ac:dyDescent="0.3">
      <c r="A214" s="3">
        <f t="shared" ca="1" si="6"/>
        <v>213</v>
      </c>
      <c r="B214" t="s">
        <v>11</v>
      </c>
      <c r="C214" t="s">
        <v>30</v>
      </c>
      <c r="D214">
        <v>2916</v>
      </c>
      <c r="E214" t="s">
        <v>106</v>
      </c>
      <c r="F214" t="str">
        <f>VLOOKUP($C214,'Bus Profiles'!$A:$C,MATCH(F$1,'Bus Profiles'!$1:$1,0),FALSE)</f>
        <v>40 ft</v>
      </c>
      <c r="G214" t="str">
        <f>VLOOKUP($C214,'Bus Profiles'!$A:$C,MATCH(G$1,'Bus Profiles'!$1:$1,0),FALSE)</f>
        <v>Hybrid</v>
      </c>
      <c r="H214">
        <v>0</v>
      </c>
      <c r="I214" s="1"/>
      <c r="J214" s="16" t="e">
        <v>#N/A</v>
      </c>
      <c r="K214" s="7">
        <f>IF(AND($H214&gt;=Scale!$B$2,$H214&lt;=Scale!$C$2),Scale!$A$2,IF(AND($H214&gt;=Scale!$B$3,$H214&lt;=Scale!$C$3),Scale!$A$3,IF(AND($H214&gt;=Scale!$B$4,$H214&lt;=Scale!$C$4),Scale!$A$4,IF(AND($H214&gt;=Scale!$B$5,$H214&lt;=Scale!$C$5),Scale!$A$5,IF(AND($H214&gt;=Scale!$B$6,$H214&lt;=Scale!$C$6),Scale!$A$6)))))</f>
        <v>1</v>
      </c>
      <c r="L214" s="7" t="e">
        <f>IF(AND($J214&gt;=Scale!$F$2,$J214&lt;=Scale!$G$2),Scale!$E$2,IF(AND($J214&gt;=Scale!$F$3,$J214&lt;=Scale!$G$3),Scale!$E$3,IF(AND($J214&gt;=Scale!$F$4,$J214&lt;=Scale!$G$4),Scale!$E$4,IF(AND($J214&gt;=Scale!$F$5,$J214&lt;=Scale!$G$5),Scale!$E$5,IF(AND($J214&gt;=Scale!$F$6,$J214&lt;=Scale!$G$6),Scale!$E$6)))))</f>
        <v>#N/A</v>
      </c>
      <c r="M214" s="7">
        <f t="shared" si="7"/>
        <v>7</v>
      </c>
      <c r="N21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4" s="5" t="str">
        <f>IF(Table1[[#This Row],[Priority Rating]]="#N/A","#N/A",IF(Table1[[#This Row],[Priority Rating]]&gt;=Scale!$M$2,Scale!$L$2,IF(Table1[[#This Row],[Priority Rating]]&gt;=Scale!$M$3,Scale!$L$3,IF(Table1[[#This Row],[Priority Rating]]&gt;=Scale!$M$4,Scale!$L$4,"error1"))))</f>
        <v>#N/A</v>
      </c>
    </row>
    <row r="215" spans="1:15" x14ac:dyDescent="0.3">
      <c r="A215" s="3">
        <f t="shared" ca="1" si="6"/>
        <v>214</v>
      </c>
      <c r="B215" t="s">
        <v>11</v>
      </c>
      <c r="C215" t="s">
        <v>30</v>
      </c>
      <c r="D215">
        <v>2917</v>
      </c>
      <c r="E215" t="s">
        <v>106</v>
      </c>
      <c r="F215" t="str">
        <f>VLOOKUP($C215,'Bus Profiles'!$A:$C,MATCH(F$1,'Bus Profiles'!$1:$1,0),FALSE)</f>
        <v>40 ft</v>
      </c>
      <c r="G215" t="str">
        <f>VLOOKUP($C215,'Bus Profiles'!$A:$C,MATCH(G$1,'Bus Profiles'!$1:$1,0),FALSE)</f>
        <v>Hybrid</v>
      </c>
      <c r="H215">
        <v>7</v>
      </c>
      <c r="I215" s="1"/>
      <c r="J215" s="16" t="e">
        <v>#N/A</v>
      </c>
      <c r="K215" s="7">
        <f>IF(AND($H215&gt;=Scale!$B$2,$H215&lt;=Scale!$C$2),Scale!$A$2,IF(AND($H215&gt;=Scale!$B$3,$H215&lt;=Scale!$C$3),Scale!$A$3,IF(AND($H215&gt;=Scale!$B$4,$H215&lt;=Scale!$C$4),Scale!$A$4,IF(AND($H215&gt;=Scale!$B$5,$H215&lt;=Scale!$C$5),Scale!$A$5,IF(AND($H215&gt;=Scale!$B$6,$H215&lt;=Scale!$C$6),Scale!$A$6)))))</f>
        <v>4</v>
      </c>
      <c r="L215" s="7" t="e">
        <f>IF(AND($J215&gt;=Scale!$F$2,$J215&lt;=Scale!$G$2),Scale!$E$2,IF(AND($J215&gt;=Scale!$F$3,$J215&lt;=Scale!$G$3),Scale!$E$3,IF(AND($J215&gt;=Scale!$F$4,$J215&lt;=Scale!$G$4),Scale!$E$4,IF(AND($J215&gt;=Scale!$F$5,$J215&lt;=Scale!$G$5),Scale!$E$5,IF(AND($J215&gt;=Scale!$F$6,$J215&lt;=Scale!$G$6),Scale!$E$6)))))</f>
        <v>#N/A</v>
      </c>
      <c r="M215" s="7">
        <f t="shared" si="7"/>
        <v>7</v>
      </c>
      <c r="N21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5" s="5" t="str">
        <f>IF(Table1[[#This Row],[Priority Rating]]="#N/A","#N/A",IF(Table1[[#This Row],[Priority Rating]]&gt;=Scale!$M$2,Scale!$L$2,IF(Table1[[#This Row],[Priority Rating]]&gt;=Scale!$M$3,Scale!$L$3,IF(Table1[[#This Row],[Priority Rating]]&gt;=Scale!$M$4,Scale!$L$4,"error1"))))</f>
        <v>#N/A</v>
      </c>
    </row>
    <row r="216" spans="1:15" x14ac:dyDescent="0.3">
      <c r="A216" s="3">
        <f t="shared" ca="1" si="6"/>
        <v>215</v>
      </c>
      <c r="B216" t="s">
        <v>11</v>
      </c>
      <c r="C216" t="s">
        <v>30</v>
      </c>
      <c r="D216">
        <v>2918</v>
      </c>
      <c r="E216" t="s">
        <v>106</v>
      </c>
      <c r="F216" t="str">
        <f>VLOOKUP($C216,'Bus Profiles'!$A:$C,MATCH(F$1,'Bus Profiles'!$1:$1,0),FALSE)</f>
        <v>40 ft</v>
      </c>
      <c r="G216" t="str">
        <f>VLOOKUP($C216,'Bus Profiles'!$A:$C,MATCH(G$1,'Bus Profiles'!$1:$1,0),FALSE)</f>
        <v>Hybrid</v>
      </c>
      <c r="H216">
        <v>3</v>
      </c>
      <c r="I216" s="1"/>
      <c r="J216" s="16" t="e">
        <v>#N/A</v>
      </c>
      <c r="K216" s="7">
        <f>IF(AND($H216&gt;=Scale!$B$2,$H216&lt;=Scale!$C$2),Scale!$A$2,IF(AND($H216&gt;=Scale!$B$3,$H216&lt;=Scale!$C$3),Scale!$A$3,IF(AND($H216&gt;=Scale!$B$4,$H216&lt;=Scale!$C$4),Scale!$A$4,IF(AND($H216&gt;=Scale!$B$5,$H216&lt;=Scale!$C$5),Scale!$A$5,IF(AND($H216&gt;=Scale!$B$6,$H216&lt;=Scale!$C$6),Scale!$A$6)))))</f>
        <v>2</v>
      </c>
      <c r="L216" s="7" t="e">
        <f>IF(AND($J216&gt;=Scale!$F$2,$J216&lt;=Scale!$G$2),Scale!$E$2,IF(AND($J216&gt;=Scale!$F$3,$J216&lt;=Scale!$G$3),Scale!$E$3,IF(AND($J216&gt;=Scale!$F$4,$J216&lt;=Scale!$G$4),Scale!$E$4,IF(AND($J216&gt;=Scale!$F$5,$J216&lt;=Scale!$G$5),Scale!$E$5,IF(AND($J216&gt;=Scale!$F$6,$J216&lt;=Scale!$G$6),Scale!$E$6)))))</f>
        <v>#N/A</v>
      </c>
      <c r="M216" s="7">
        <f t="shared" si="7"/>
        <v>7</v>
      </c>
      <c r="N21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6" s="5" t="str">
        <f>IF(Table1[[#This Row],[Priority Rating]]="#N/A","#N/A",IF(Table1[[#This Row],[Priority Rating]]&gt;=Scale!$M$2,Scale!$L$2,IF(Table1[[#This Row],[Priority Rating]]&gt;=Scale!$M$3,Scale!$L$3,IF(Table1[[#This Row],[Priority Rating]]&gt;=Scale!$M$4,Scale!$L$4,"error1"))))</f>
        <v>#N/A</v>
      </c>
    </row>
    <row r="217" spans="1:15" x14ac:dyDescent="0.3">
      <c r="A217" s="3">
        <f t="shared" ca="1" si="6"/>
        <v>216</v>
      </c>
      <c r="B217" t="s">
        <v>11</v>
      </c>
      <c r="C217" t="s">
        <v>30</v>
      </c>
      <c r="D217">
        <v>2919</v>
      </c>
      <c r="E217" t="s">
        <v>106</v>
      </c>
      <c r="F217" t="str">
        <f>VLOOKUP($C217,'Bus Profiles'!$A:$C,MATCH(F$1,'Bus Profiles'!$1:$1,0),FALSE)</f>
        <v>40 ft</v>
      </c>
      <c r="G217" t="str">
        <f>VLOOKUP($C217,'Bus Profiles'!$A:$C,MATCH(G$1,'Bus Profiles'!$1:$1,0),FALSE)</f>
        <v>Hybrid</v>
      </c>
      <c r="H217">
        <v>2</v>
      </c>
      <c r="I217" s="1"/>
      <c r="J217" s="16" t="e">
        <v>#N/A</v>
      </c>
      <c r="K217" s="7">
        <f>IF(AND($H217&gt;=Scale!$B$2,$H217&lt;=Scale!$C$2),Scale!$A$2,IF(AND($H217&gt;=Scale!$B$3,$H217&lt;=Scale!$C$3),Scale!$A$3,IF(AND($H217&gt;=Scale!$B$4,$H217&lt;=Scale!$C$4),Scale!$A$4,IF(AND($H217&gt;=Scale!$B$5,$H217&lt;=Scale!$C$5),Scale!$A$5,IF(AND($H217&gt;=Scale!$B$6,$H217&lt;=Scale!$C$6),Scale!$A$6)))))</f>
        <v>2</v>
      </c>
      <c r="L217" s="7" t="e">
        <f>IF(AND($J217&gt;=Scale!$F$2,$J217&lt;=Scale!$G$2),Scale!$E$2,IF(AND($J217&gt;=Scale!$F$3,$J217&lt;=Scale!$G$3),Scale!$E$3,IF(AND($J217&gt;=Scale!$F$4,$J217&lt;=Scale!$G$4),Scale!$E$4,IF(AND($J217&gt;=Scale!$F$5,$J217&lt;=Scale!$G$5),Scale!$E$5,IF(AND($J217&gt;=Scale!$F$6,$J217&lt;=Scale!$G$6),Scale!$E$6)))))</f>
        <v>#N/A</v>
      </c>
      <c r="M217" s="7">
        <f t="shared" si="7"/>
        <v>7</v>
      </c>
      <c r="N21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7" s="5" t="str">
        <f>IF(Table1[[#This Row],[Priority Rating]]="#N/A","#N/A",IF(Table1[[#This Row],[Priority Rating]]&gt;=Scale!$M$2,Scale!$L$2,IF(Table1[[#This Row],[Priority Rating]]&gt;=Scale!$M$3,Scale!$L$3,IF(Table1[[#This Row],[Priority Rating]]&gt;=Scale!$M$4,Scale!$L$4,"error1"))))</f>
        <v>#N/A</v>
      </c>
    </row>
    <row r="218" spans="1:15" x14ac:dyDescent="0.3">
      <c r="A218" s="3">
        <f t="shared" ca="1" si="6"/>
        <v>217</v>
      </c>
      <c r="B218" t="s">
        <v>11</v>
      </c>
      <c r="C218" t="s">
        <v>30</v>
      </c>
      <c r="D218">
        <v>2920</v>
      </c>
      <c r="E218" t="s">
        <v>106</v>
      </c>
      <c r="F218" t="str">
        <f>VLOOKUP($C218,'Bus Profiles'!$A:$C,MATCH(F$1,'Bus Profiles'!$1:$1,0),FALSE)</f>
        <v>40 ft</v>
      </c>
      <c r="G218" t="str">
        <f>VLOOKUP($C218,'Bus Profiles'!$A:$C,MATCH(G$1,'Bus Profiles'!$1:$1,0),FALSE)</f>
        <v>Hybrid</v>
      </c>
      <c r="H218">
        <v>2</v>
      </c>
      <c r="I218" s="1"/>
      <c r="J218" s="16" t="e">
        <v>#N/A</v>
      </c>
      <c r="K218" s="7">
        <f>IF(AND($H218&gt;=Scale!$B$2,$H218&lt;=Scale!$C$2),Scale!$A$2,IF(AND($H218&gt;=Scale!$B$3,$H218&lt;=Scale!$C$3),Scale!$A$3,IF(AND($H218&gt;=Scale!$B$4,$H218&lt;=Scale!$C$4),Scale!$A$4,IF(AND($H218&gt;=Scale!$B$5,$H218&lt;=Scale!$C$5),Scale!$A$5,IF(AND($H218&gt;=Scale!$B$6,$H218&lt;=Scale!$C$6),Scale!$A$6)))))</f>
        <v>2</v>
      </c>
      <c r="L218" s="7" t="e">
        <f>IF(AND($J218&gt;=Scale!$F$2,$J218&lt;=Scale!$G$2),Scale!$E$2,IF(AND($J218&gt;=Scale!$F$3,$J218&lt;=Scale!$G$3),Scale!$E$3,IF(AND($J218&gt;=Scale!$F$4,$J218&lt;=Scale!$G$4),Scale!$E$4,IF(AND($J218&gt;=Scale!$F$5,$J218&lt;=Scale!$G$5),Scale!$E$5,IF(AND($J218&gt;=Scale!$F$6,$J218&lt;=Scale!$G$6),Scale!$E$6)))))</f>
        <v>#N/A</v>
      </c>
      <c r="M218" s="7">
        <f t="shared" si="7"/>
        <v>7</v>
      </c>
      <c r="N21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8" s="5" t="str">
        <f>IF(Table1[[#This Row],[Priority Rating]]="#N/A","#N/A",IF(Table1[[#This Row],[Priority Rating]]&gt;=Scale!$M$2,Scale!$L$2,IF(Table1[[#This Row],[Priority Rating]]&gt;=Scale!$M$3,Scale!$L$3,IF(Table1[[#This Row],[Priority Rating]]&gt;=Scale!$M$4,Scale!$L$4,"error1"))))</f>
        <v>#N/A</v>
      </c>
    </row>
    <row r="219" spans="1:15" x14ac:dyDescent="0.3">
      <c r="A219" s="3">
        <f t="shared" ca="1" si="6"/>
        <v>218</v>
      </c>
      <c r="B219" t="s">
        <v>11</v>
      </c>
      <c r="C219" t="s">
        <v>30</v>
      </c>
      <c r="D219">
        <v>2921</v>
      </c>
      <c r="E219" t="s">
        <v>106</v>
      </c>
      <c r="F219" t="str">
        <f>VLOOKUP($C219,'Bus Profiles'!$A:$C,MATCH(F$1,'Bus Profiles'!$1:$1,0),FALSE)</f>
        <v>40 ft</v>
      </c>
      <c r="G219" t="str">
        <f>VLOOKUP($C219,'Bus Profiles'!$A:$C,MATCH(G$1,'Bus Profiles'!$1:$1,0),FALSE)</f>
        <v>Hybrid</v>
      </c>
      <c r="H219">
        <v>4</v>
      </c>
      <c r="I219" s="1"/>
      <c r="J219" s="16" t="e">
        <v>#N/A</v>
      </c>
      <c r="K219" s="7">
        <f>IF(AND($H219&gt;=Scale!$B$2,$H219&lt;=Scale!$C$2),Scale!$A$2,IF(AND($H219&gt;=Scale!$B$3,$H219&lt;=Scale!$C$3),Scale!$A$3,IF(AND($H219&gt;=Scale!$B$4,$H219&lt;=Scale!$C$4),Scale!$A$4,IF(AND($H219&gt;=Scale!$B$5,$H219&lt;=Scale!$C$5),Scale!$A$5,IF(AND($H219&gt;=Scale!$B$6,$H219&lt;=Scale!$C$6),Scale!$A$6)))))</f>
        <v>3</v>
      </c>
      <c r="L219" s="7" t="e">
        <f>IF(AND($J219&gt;=Scale!$F$2,$J219&lt;=Scale!$G$2),Scale!$E$2,IF(AND($J219&gt;=Scale!$F$3,$J219&lt;=Scale!$G$3),Scale!$E$3,IF(AND($J219&gt;=Scale!$F$4,$J219&lt;=Scale!$G$4),Scale!$E$4,IF(AND($J219&gt;=Scale!$F$5,$J219&lt;=Scale!$G$5),Scale!$E$5,IF(AND($J219&gt;=Scale!$F$6,$J219&lt;=Scale!$G$6),Scale!$E$6)))))</f>
        <v>#N/A</v>
      </c>
      <c r="M219" s="7">
        <f t="shared" si="7"/>
        <v>7</v>
      </c>
      <c r="N21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19" s="5" t="str">
        <f>IF(Table1[[#This Row],[Priority Rating]]="#N/A","#N/A",IF(Table1[[#This Row],[Priority Rating]]&gt;=Scale!$M$2,Scale!$L$2,IF(Table1[[#This Row],[Priority Rating]]&gt;=Scale!$M$3,Scale!$L$3,IF(Table1[[#This Row],[Priority Rating]]&gt;=Scale!$M$4,Scale!$L$4,"error1"))))</f>
        <v>#N/A</v>
      </c>
    </row>
    <row r="220" spans="1:15" x14ac:dyDescent="0.3">
      <c r="A220" s="3">
        <f t="shared" ca="1" si="6"/>
        <v>219</v>
      </c>
      <c r="B220" t="s">
        <v>11</v>
      </c>
      <c r="C220" t="s">
        <v>30</v>
      </c>
      <c r="D220">
        <v>2922</v>
      </c>
      <c r="E220" t="s">
        <v>106</v>
      </c>
      <c r="F220" t="str">
        <f>VLOOKUP($C220,'Bus Profiles'!$A:$C,MATCH(F$1,'Bus Profiles'!$1:$1,0),FALSE)</f>
        <v>40 ft</v>
      </c>
      <c r="G220" t="str">
        <f>VLOOKUP($C220,'Bus Profiles'!$A:$C,MATCH(G$1,'Bus Profiles'!$1:$1,0),FALSE)</f>
        <v>Hybrid</v>
      </c>
      <c r="H220">
        <v>3</v>
      </c>
      <c r="I220" s="1"/>
      <c r="J220" s="16" t="e">
        <v>#N/A</v>
      </c>
      <c r="K220" s="7">
        <f>IF(AND($H220&gt;=Scale!$B$2,$H220&lt;=Scale!$C$2),Scale!$A$2,IF(AND($H220&gt;=Scale!$B$3,$H220&lt;=Scale!$C$3),Scale!$A$3,IF(AND($H220&gt;=Scale!$B$4,$H220&lt;=Scale!$C$4),Scale!$A$4,IF(AND($H220&gt;=Scale!$B$5,$H220&lt;=Scale!$C$5),Scale!$A$5,IF(AND($H220&gt;=Scale!$B$6,$H220&lt;=Scale!$C$6),Scale!$A$6)))))</f>
        <v>2</v>
      </c>
      <c r="L220" s="7" t="e">
        <f>IF(AND($J220&gt;=Scale!$F$2,$J220&lt;=Scale!$G$2),Scale!$E$2,IF(AND($J220&gt;=Scale!$F$3,$J220&lt;=Scale!$G$3),Scale!$E$3,IF(AND($J220&gt;=Scale!$F$4,$J220&lt;=Scale!$G$4),Scale!$E$4,IF(AND($J220&gt;=Scale!$F$5,$J220&lt;=Scale!$G$5),Scale!$E$5,IF(AND($J220&gt;=Scale!$F$6,$J220&lt;=Scale!$G$6),Scale!$E$6)))))</f>
        <v>#N/A</v>
      </c>
      <c r="M220" s="7">
        <f t="shared" si="7"/>
        <v>7</v>
      </c>
      <c r="N22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0" s="5" t="str">
        <f>IF(Table1[[#This Row],[Priority Rating]]="#N/A","#N/A",IF(Table1[[#This Row],[Priority Rating]]&gt;=Scale!$M$2,Scale!$L$2,IF(Table1[[#This Row],[Priority Rating]]&gt;=Scale!$M$3,Scale!$L$3,IF(Table1[[#This Row],[Priority Rating]]&gt;=Scale!$M$4,Scale!$L$4,"error1"))))</f>
        <v>#N/A</v>
      </c>
    </row>
    <row r="221" spans="1:15" x14ac:dyDescent="0.3">
      <c r="A221" s="3">
        <f t="shared" ca="1" si="6"/>
        <v>220</v>
      </c>
      <c r="B221" t="s">
        <v>11</v>
      </c>
      <c r="C221" t="s">
        <v>30</v>
      </c>
      <c r="D221">
        <v>2923</v>
      </c>
      <c r="E221" t="s">
        <v>106</v>
      </c>
      <c r="F221" t="str">
        <f>VLOOKUP($C221,'Bus Profiles'!$A:$C,MATCH(F$1,'Bus Profiles'!$1:$1,0),FALSE)</f>
        <v>40 ft</v>
      </c>
      <c r="G221" t="str">
        <f>VLOOKUP($C221,'Bus Profiles'!$A:$C,MATCH(G$1,'Bus Profiles'!$1:$1,0),FALSE)</f>
        <v>Hybrid</v>
      </c>
      <c r="H221">
        <v>3</v>
      </c>
      <c r="I221" s="1"/>
      <c r="J221" s="16" t="e">
        <v>#N/A</v>
      </c>
      <c r="K221" s="7">
        <f>IF(AND($H221&gt;=Scale!$B$2,$H221&lt;=Scale!$C$2),Scale!$A$2,IF(AND($H221&gt;=Scale!$B$3,$H221&lt;=Scale!$C$3),Scale!$A$3,IF(AND($H221&gt;=Scale!$B$4,$H221&lt;=Scale!$C$4),Scale!$A$4,IF(AND($H221&gt;=Scale!$B$5,$H221&lt;=Scale!$C$5),Scale!$A$5,IF(AND($H221&gt;=Scale!$B$6,$H221&lt;=Scale!$C$6),Scale!$A$6)))))</f>
        <v>2</v>
      </c>
      <c r="L221" s="7" t="e">
        <f>IF(AND($J221&gt;=Scale!$F$2,$J221&lt;=Scale!$G$2),Scale!$E$2,IF(AND($J221&gt;=Scale!$F$3,$J221&lt;=Scale!$G$3),Scale!$E$3,IF(AND($J221&gt;=Scale!$F$4,$J221&lt;=Scale!$G$4),Scale!$E$4,IF(AND($J221&gt;=Scale!$F$5,$J221&lt;=Scale!$G$5),Scale!$E$5,IF(AND($J221&gt;=Scale!$F$6,$J221&lt;=Scale!$G$6),Scale!$E$6)))))</f>
        <v>#N/A</v>
      </c>
      <c r="M221" s="7">
        <f t="shared" si="7"/>
        <v>7</v>
      </c>
      <c r="N22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1" s="5" t="str">
        <f>IF(Table1[[#This Row],[Priority Rating]]="#N/A","#N/A",IF(Table1[[#This Row],[Priority Rating]]&gt;=Scale!$M$2,Scale!$L$2,IF(Table1[[#This Row],[Priority Rating]]&gt;=Scale!$M$3,Scale!$L$3,IF(Table1[[#This Row],[Priority Rating]]&gt;=Scale!$M$4,Scale!$L$4,"error1"))))</f>
        <v>#N/A</v>
      </c>
    </row>
    <row r="222" spans="1:15" x14ac:dyDescent="0.3">
      <c r="A222" s="3">
        <f t="shared" ca="1" si="6"/>
        <v>221</v>
      </c>
      <c r="B222" t="s">
        <v>11</v>
      </c>
      <c r="C222" t="s">
        <v>30</v>
      </c>
      <c r="D222">
        <v>2924</v>
      </c>
      <c r="E222" t="s">
        <v>106</v>
      </c>
      <c r="F222" t="str">
        <f>VLOOKUP($C222,'Bus Profiles'!$A:$C,MATCH(F$1,'Bus Profiles'!$1:$1,0),FALSE)</f>
        <v>40 ft</v>
      </c>
      <c r="G222" t="str">
        <f>VLOOKUP($C222,'Bus Profiles'!$A:$C,MATCH(G$1,'Bus Profiles'!$1:$1,0),FALSE)</f>
        <v>Hybrid</v>
      </c>
      <c r="H222">
        <v>8</v>
      </c>
      <c r="I222" s="1"/>
      <c r="J222" s="16" t="e">
        <v>#N/A</v>
      </c>
      <c r="K222" s="7">
        <f>IF(AND($H222&gt;=Scale!$B$2,$H222&lt;=Scale!$C$2),Scale!$A$2,IF(AND($H222&gt;=Scale!$B$3,$H222&lt;=Scale!$C$3),Scale!$A$3,IF(AND($H222&gt;=Scale!$B$4,$H222&lt;=Scale!$C$4),Scale!$A$4,IF(AND($H222&gt;=Scale!$B$5,$H222&lt;=Scale!$C$5),Scale!$A$5,IF(AND($H222&gt;=Scale!$B$6,$H222&lt;=Scale!$C$6),Scale!$A$6)))))</f>
        <v>5</v>
      </c>
      <c r="L222" s="7" t="e">
        <f>IF(AND($J222&gt;=Scale!$F$2,$J222&lt;=Scale!$G$2),Scale!$E$2,IF(AND($J222&gt;=Scale!$F$3,$J222&lt;=Scale!$G$3),Scale!$E$3,IF(AND($J222&gt;=Scale!$F$4,$J222&lt;=Scale!$G$4),Scale!$E$4,IF(AND($J222&gt;=Scale!$F$5,$J222&lt;=Scale!$G$5),Scale!$E$5,IF(AND($J222&gt;=Scale!$F$6,$J222&lt;=Scale!$G$6),Scale!$E$6)))))</f>
        <v>#N/A</v>
      </c>
      <c r="M222" s="7">
        <f t="shared" si="7"/>
        <v>7</v>
      </c>
      <c r="N22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2" s="5" t="str">
        <f>IF(Table1[[#This Row],[Priority Rating]]="#N/A","#N/A",IF(Table1[[#This Row],[Priority Rating]]&gt;=Scale!$M$2,Scale!$L$2,IF(Table1[[#This Row],[Priority Rating]]&gt;=Scale!$M$3,Scale!$L$3,IF(Table1[[#This Row],[Priority Rating]]&gt;=Scale!$M$4,Scale!$L$4,"error1"))))</f>
        <v>#N/A</v>
      </c>
    </row>
    <row r="223" spans="1:15" x14ac:dyDescent="0.3">
      <c r="A223" s="3">
        <f t="shared" ca="1" si="6"/>
        <v>222</v>
      </c>
      <c r="B223" t="s">
        <v>11</v>
      </c>
      <c r="C223" t="s">
        <v>30</v>
      </c>
      <c r="D223">
        <v>2925</v>
      </c>
      <c r="E223" t="s">
        <v>106</v>
      </c>
      <c r="F223" t="str">
        <f>VLOOKUP($C223,'Bus Profiles'!$A:$C,MATCH(F$1,'Bus Profiles'!$1:$1,0),FALSE)</f>
        <v>40 ft</v>
      </c>
      <c r="G223" t="str">
        <f>VLOOKUP($C223,'Bus Profiles'!$A:$C,MATCH(G$1,'Bus Profiles'!$1:$1,0),FALSE)</f>
        <v>Hybrid</v>
      </c>
      <c r="H223">
        <v>11</v>
      </c>
      <c r="I223" s="1"/>
      <c r="J223" s="16" t="e">
        <v>#N/A</v>
      </c>
      <c r="K223" s="7">
        <f>IF(AND($H223&gt;=Scale!$B$2,$H223&lt;=Scale!$C$2),Scale!$A$2,IF(AND($H223&gt;=Scale!$B$3,$H223&lt;=Scale!$C$3),Scale!$A$3,IF(AND($H223&gt;=Scale!$B$4,$H223&lt;=Scale!$C$4),Scale!$A$4,IF(AND($H223&gt;=Scale!$B$5,$H223&lt;=Scale!$C$5),Scale!$A$5,IF(AND($H223&gt;=Scale!$B$6,$H223&lt;=Scale!$C$6),Scale!$A$6)))))</f>
        <v>5</v>
      </c>
      <c r="L223" s="7" t="e">
        <f>IF(AND($J223&gt;=Scale!$F$2,$J223&lt;=Scale!$G$2),Scale!$E$2,IF(AND($J223&gt;=Scale!$F$3,$J223&lt;=Scale!$G$3),Scale!$E$3,IF(AND($J223&gt;=Scale!$F$4,$J223&lt;=Scale!$G$4),Scale!$E$4,IF(AND($J223&gt;=Scale!$F$5,$J223&lt;=Scale!$G$5),Scale!$E$5,IF(AND($J223&gt;=Scale!$F$6,$J223&lt;=Scale!$G$6),Scale!$E$6)))))</f>
        <v>#N/A</v>
      </c>
      <c r="M223" s="7">
        <f t="shared" si="7"/>
        <v>7</v>
      </c>
      <c r="N22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3" s="5" t="str">
        <f>IF(Table1[[#This Row],[Priority Rating]]="#N/A","#N/A",IF(Table1[[#This Row],[Priority Rating]]&gt;=Scale!$M$2,Scale!$L$2,IF(Table1[[#This Row],[Priority Rating]]&gt;=Scale!$M$3,Scale!$L$3,IF(Table1[[#This Row],[Priority Rating]]&gt;=Scale!$M$4,Scale!$L$4,"error1"))))</f>
        <v>#N/A</v>
      </c>
    </row>
    <row r="224" spans="1:15" x14ac:dyDescent="0.3">
      <c r="A224" s="3">
        <f t="shared" ca="1" si="6"/>
        <v>223</v>
      </c>
      <c r="B224" t="s">
        <v>11</v>
      </c>
      <c r="C224" t="s">
        <v>31</v>
      </c>
      <c r="D224">
        <v>9701</v>
      </c>
      <c r="E224" t="s">
        <v>107</v>
      </c>
      <c r="F224" t="str">
        <f>VLOOKUP($C224,'Bus Profiles'!$A:$C,MATCH(F$1,'Bus Profiles'!$1:$1,0),FALSE)</f>
        <v>40 ft</v>
      </c>
      <c r="G224" t="str">
        <f>VLOOKUP($C224,'Bus Profiles'!$A:$C,MATCH(G$1,'Bus Profiles'!$1:$1,0),FALSE)</f>
        <v>Diesel</v>
      </c>
      <c r="H224">
        <v>4</v>
      </c>
      <c r="I224" s="1"/>
      <c r="J224" s="16" t="e">
        <v>#N/A</v>
      </c>
      <c r="K224" s="7">
        <f>IF(AND($H224&gt;=Scale!$B$2,$H224&lt;=Scale!$C$2),Scale!$A$2,IF(AND($H224&gt;=Scale!$B$3,$H224&lt;=Scale!$C$3),Scale!$A$3,IF(AND($H224&gt;=Scale!$B$4,$H224&lt;=Scale!$C$4),Scale!$A$4,IF(AND($H224&gt;=Scale!$B$5,$H224&lt;=Scale!$C$5),Scale!$A$5,IF(AND($H224&gt;=Scale!$B$6,$H224&lt;=Scale!$C$6),Scale!$A$6)))))</f>
        <v>3</v>
      </c>
      <c r="L224" s="7" t="e">
        <f>IF(AND($J224&gt;=Scale!$F$2,$J224&lt;=Scale!$G$2),Scale!$E$2,IF(AND($J224&gt;=Scale!$F$3,$J224&lt;=Scale!$G$3),Scale!$E$3,IF(AND($J224&gt;=Scale!$F$4,$J224&lt;=Scale!$G$4),Scale!$E$4,IF(AND($J224&gt;=Scale!$F$5,$J224&lt;=Scale!$G$5),Scale!$E$5,IF(AND($J224&gt;=Scale!$F$6,$J224&lt;=Scale!$G$6),Scale!$E$6)))))</f>
        <v>#N/A</v>
      </c>
      <c r="M224" s="7">
        <f t="shared" si="7"/>
        <v>19</v>
      </c>
      <c r="N22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4" s="5" t="str">
        <f>IF(Table1[[#This Row],[Priority Rating]]="#N/A","#N/A",IF(Table1[[#This Row],[Priority Rating]]&gt;=Scale!$M$2,Scale!$L$2,IF(Table1[[#This Row],[Priority Rating]]&gt;=Scale!$M$3,Scale!$L$3,IF(Table1[[#This Row],[Priority Rating]]&gt;=Scale!$M$4,Scale!$L$4,"error1"))))</f>
        <v>#N/A</v>
      </c>
    </row>
    <row r="225" spans="1:15" x14ac:dyDescent="0.3">
      <c r="A225" s="3">
        <f t="shared" ca="1" si="6"/>
        <v>224</v>
      </c>
      <c r="B225" t="s">
        <v>11</v>
      </c>
      <c r="C225" t="s">
        <v>31</v>
      </c>
      <c r="D225">
        <v>9703</v>
      </c>
      <c r="E225" t="s">
        <v>107</v>
      </c>
      <c r="F225" t="str">
        <f>VLOOKUP($C225,'Bus Profiles'!$A:$C,MATCH(F$1,'Bus Profiles'!$1:$1,0),FALSE)</f>
        <v>40 ft</v>
      </c>
      <c r="G225" t="str">
        <f>VLOOKUP($C225,'Bus Profiles'!$A:$C,MATCH(G$1,'Bus Profiles'!$1:$1,0),FALSE)</f>
        <v>Diesel</v>
      </c>
      <c r="H225">
        <v>1</v>
      </c>
      <c r="I225" s="1"/>
      <c r="J225" s="16" t="e">
        <v>#N/A</v>
      </c>
      <c r="K225" s="7">
        <f>IF(AND($H225&gt;=Scale!$B$2,$H225&lt;=Scale!$C$2),Scale!$A$2,IF(AND($H225&gt;=Scale!$B$3,$H225&lt;=Scale!$C$3),Scale!$A$3,IF(AND($H225&gt;=Scale!$B$4,$H225&lt;=Scale!$C$4),Scale!$A$4,IF(AND($H225&gt;=Scale!$B$5,$H225&lt;=Scale!$C$5),Scale!$A$5,IF(AND($H225&gt;=Scale!$B$6,$H225&lt;=Scale!$C$6),Scale!$A$6)))))</f>
        <v>1</v>
      </c>
      <c r="L225" s="7" t="e">
        <f>IF(AND($J225&gt;=Scale!$F$2,$J225&lt;=Scale!$G$2),Scale!$E$2,IF(AND($J225&gt;=Scale!$F$3,$J225&lt;=Scale!$G$3),Scale!$E$3,IF(AND($J225&gt;=Scale!$F$4,$J225&lt;=Scale!$G$4),Scale!$E$4,IF(AND($J225&gt;=Scale!$F$5,$J225&lt;=Scale!$G$5),Scale!$E$5,IF(AND($J225&gt;=Scale!$F$6,$J225&lt;=Scale!$G$6),Scale!$E$6)))))</f>
        <v>#N/A</v>
      </c>
      <c r="M225" s="7">
        <f t="shared" si="7"/>
        <v>19</v>
      </c>
      <c r="N22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5" s="5" t="str">
        <f>IF(Table1[[#This Row],[Priority Rating]]="#N/A","#N/A",IF(Table1[[#This Row],[Priority Rating]]&gt;=Scale!$M$2,Scale!$L$2,IF(Table1[[#This Row],[Priority Rating]]&gt;=Scale!$M$3,Scale!$L$3,IF(Table1[[#This Row],[Priority Rating]]&gt;=Scale!$M$4,Scale!$L$4,"error1"))))</f>
        <v>#N/A</v>
      </c>
    </row>
    <row r="226" spans="1:15" x14ac:dyDescent="0.3">
      <c r="A226" s="3">
        <f t="shared" ca="1" si="6"/>
        <v>225</v>
      </c>
      <c r="B226" t="s">
        <v>11</v>
      </c>
      <c r="C226" t="s">
        <v>31</v>
      </c>
      <c r="D226">
        <v>9707</v>
      </c>
      <c r="E226" t="s">
        <v>107</v>
      </c>
      <c r="F226" t="str">
        <f>VLOOKUP($C226,'Bus Profiles'!$A:$C,MATCH(F$1,'Bus Profiles'!$1:$1,0),FALSE)</f>
        <v>40 ft</v>
      </c>
      <c r="G226" t="str">
        <f>VLOOKUP($C226,'Bus Profiles'!$A:$C,MATCH(G$1,'Bus Profiles'!$1:$1,0),FALSE)</f>
        <v>Diesel</v>
      </c>
      <c r="H226">
        <v>1</v>
      </c>
      <c r="I226" s="1"/>
      <c r="J226" s="16" t="e">
        <v>#N/A</v>
      </c>
      <c r="K226" s="7">
        <f>IF(AND($H226&gt;=Scale!$B$2,$H226&lt;=Scale!$C$2),Scale!$A$2,IF(AND($H226&gt;=Scale!$B$3,$H226&lt;=Scale!$C$3),Scale!$A$3,IF(AND($H226&gt;=Scale!$B$4,$H226&lt;=Scale!$C$4),Scale!$A$4,IF(AND($H226&gt;=Scale!$B$5,$H226&lt;=Scale!$C$5),Scale!$A$5,IF(AND($H226&gt;=Scale!$B$6,$H226&lt;=Scale!$C$6),Scale!$A$6)))))</f>
        <v>1</v>
      </c>
      <c r="L226" s="7" t="e">
        <f>IF(AND($J226&gt;=Scale!$F$2,$J226&lt;=Scale!$G$2),Scale!$E$2,IF(AND($J226&gt;=Scale!$F$3,$J226&lt;=Scale!$G$3),Scale!$E$3,IF(AND($J226&gt;=Scale!$F$4,$J226&lt;=Scale!$G$4),Scale!$E$4,IF(AND($J226&gt;=Scale!$F$5,$J226&lt;=Scale!$G$5),Scale!$E$5,IF(AND($J226&gt;=Scale!$F$6,$J226&lt;=Scale!$G$6),Scale!$E$6)))))</f>
        <v>#N/A</v>
      </c>
      <c r="M226" s="7">
        <f t="shared" si="7"/>
        <v>19</v>
      </c>
      <c r="N22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6" s="5" t="str">
        <f>IF(Table1[[#This Row],[Priority Rating]]="#N/A","#N/A",IF(Table1[[#This Row],[Priority Rating]]&gt;=Scale!$M$2,Scale!$L$2,IF(Table1[[#This Row],[Priority Rating]]&gt;=Scale!$M$3,Scale!$L$3,IF(Table1[[#This Row],[Priority Rating]]&gt;=Scale!$M$4,Scale!$L$4,"error1"))))</f>
        <v>#N/A</v>
      </c>
    </row>
    <row r="227" spans="1:15" x14ac:dyDescent="0.3">
      <c r="A227" s="3">
        <f t="shared" ca="1" si="6"/>
        <v>226</v>
      </c>
      <c r="B227" t="s">
        <v>11</v>
      </c>
      <c r="C227" t="s">
        <v>31</v>
      </c>
      <c r="D227">
        <v>9708</v>
      </c>
      <c r="E227" t="s">
        <v>107</v>
      </c>
      <c r="F227" t="str">
        <f>VLOOKUP($C227,'Bus Profiles'!$A:$C,MATCH(F$1,'Bus Profiles'!$1:$1,0),FALSE)</f>
        <v>40 ft</v>
      </c>
      <c r="G227" t="str">
        <f>VLOOKUP($C227,'Bus Profiles'!$A:$C,MATCH(G$1,'Bus Profiles'!$1:$1,0),FALSE)</f>
        <v>Diesel</v>
      </c>
      <c r="H227">
        <v>2</v>
      </c>
      <c r="I227" s="1"/>
      <c r="J227" s="16" t="e">
        <v>#N/A</v>
      </c>
      <c r="K227" s="7">
        <f>IF(AND($H227&gt;=Scale!$B$2,$H227&lt;=Scale!$C$2),Scale!$A$2,IF(AND($H227&gt;=Scale!$B$3,$H227&lt;=Scale!$C$3),Scale!$A$3,IF(AND($H227&gt;=Scale!$B$4,$H227&lt;=Scale!$C$4),Scale!$A$4,IF(AND($H227&gt;=Scale!$B$5,$H227&lt;=Scale!$C$5),Scale!$A$5,IF(AND($H227&gt;=Scale!$B$6,$H227&lt;=Scale!$C$6),Scale!$A$6)))))</f>
        <v>2</v>
      </c>
      <c r="L227" s="7" t="e">
        <f>IF(AND($J227&gt;=Scale!$F$2,$J227&lt;=Scale!$G$2),Scale!$E$2,IF(AND($J227&gt;=Scale!$F$3,$J227&lt;=Scale!$G$3),Scale!$E$3,IF(AND($J227&gt;=Scale!$F$4,$J227&lt;=Scale!$G$4),Scale!$E$4,IF(AND($J227&gt;=Scale!$F$5,$J227&lt;=Scale!$G$5),Scale!$E$5,IF(AND($J227&gt;=Scale!$F$6,$J227&lt;=Scale!$G$6),Scale!$E$6)))))</f>
        <v>#N/A</v>
      </c>
      <c r="M227" s="7">
        <f t="shared" si="7"/>
        <v>19</v>
      </c>
      <c r="N22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7" s="5" t="str">
        <f>IF(Table1[[#This Row],[Priority Rating]]="#N/A","#N/A",IF(Table1[[#This Row],[Priority Rating]]&gt;=Scale!$M$2,Scale!$L$2,IF(Table1[[#This Row],[Priority Rating]]&gt;=Scale!$M$3,Scale!$L$3,IF(Table1[[#This Row],[Priority Rating]]&gt;=Scale!$M$4,Scale!$L$4,"error1"))))</f>
        <v>#N/A</v>
      </c>
    </row>
    <row r="228" spans="1:15" x14ac:dyDescent="0.3">
      <c r="A228" s="3">
        <f t="shared" ca="1" si="6"/>
        <v>227</v>
      </c>
      <c r="B228" t="s">
        <v>11</v>
      </c>
      <c r="C228" t="s">
        <v>31</v>
      </c>
      <c r="D228">
        <v>9711</v>
      </c>
      <c r="E228" t="s">
        <v>107</v>
      </c>
      <c r="F228" t="str">
        <f>VLOOKUP($C228,'Bus Profiles'!$A:$C,MATCH(F$1,'Bus Profiles'!$1:$1,0),FALSE)</f>
        <v>40 ft</v>
      </c>
      <c r="G228" t="str">
        <f>VLOOKUP($C228,'Bus Profiles'!$A:$C,MATCH(G$1,'Bus Profiles'!$1:$1,0),FALSE)</f>
        <v>Diesel</v>
      </c>
      <c r="H228">
        <v>4</v>
      </c>
      <c r="I228" s="1"/>
      <c r="J228" s="16" t="e">
        <v>#N/A</v>
      </c>
      <c r="K228" s="7">
        <f>IF(AND($H228&gt;=Scale!$B$2,$H228&lt;=Scale!$C$2),Scale!$A$2,IF(AND($H228&gt;=Scale!$B$3,$H228&lt;=Scale!$C$3),Scale!$A$3,IF(AND($H228&gt;=Scale!$B$4,$H228&lt;=Scale!$C$4),Scale!$A$4,IF(AND($H228&gt;=Scale!$B$5,$H228&lt;=Scale!$C$5),Scale!$A$5,IF(AND($H228&gt;=Scale!$B$6,$H228&lt;=Scale!$C$6),Scale!$A$6)))))</f>
        <v>3</v>
      </c>
      <c r="L228" s="7" t="e">
        <f>IF(AND($J228&gt;=Scale!$F$2,$J228&lt;=Scale!$G$2),Scale!$E$2,IF(AND($J228&gt;=Scale!$F$3,$J228&lt;=Scale!$G$3),Scale!$E$3,IF(AND($J228&gt;=Scale!$F$4,$J228&lt;=Scale!$G$4),Scale!$E$4,IF(AND($J228&gt;=Scale!$F$5,$J228&lt;=Scale!$G$5),Scale!$E$5,IF(AND($J228&gt;=Scale!$F$6,$J228&lt;=Scale!$G$6),Scale!$E$6)))))</f>
        <v>#N/A</v>
      </c>
      <c r="M228" s="7">
        <f t="shared" si="7"/>
        <v>19</v>
      </c>
      <c r="N22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8" s="5" t="str">
        <f>IF(Table1[[#This Row],[Priority Rating]]="#N/A","#N/A",IF(Table1[[#This Row],[Priority Rating]]&gt;=Scale!$M$2,Scale!$L$2,IF(Table1[[#This Row],[Priority Rating]]&gt;=Scale!$M$3,Scale!$L$3,IF(Table1[[#This Row],[Priority Rating]]&gt;=Scale!$M$4,Scale!$L$4,"error1"))))</f>
        <v>#N/A</v>
      </c>
    </row>
    <row r="229" spans="1:15" x14ac:dyDescent="0.3">
      <c r="A229" s="3">
        <f t="shared" ca="1" si="6"/>
        <v>228</v>
      </c>
      <c r="B229" t="s">
        <v>11</v>
      </c>
      <c r="C229" t="s">
        <v>31</v>
      </c>
      <c r="D229">
        <v>9714</v>
      </c>
      <c r="E229" t="s">
        <v>107</v>
      </c>
      <c r="F229" t="str">
        <f>VLOOKUP($C229,'Bus Profiles'!$A:$C,MATCH(F$1,'Bus Profiles'!$1:$1,0),FALSE)</f>
        <v>40 ft</v>
      </c>
      <c r="G229" t="str">
        <f>VLOOKUP($C229,'Bus Profiles'!$A:$C,MATCH(G$1,'Bus Profiles'!$1:$1,0),FALSE)</f>
        <v>Diesel</v>
      </c>
      <c r="H229">
        <v>0</v>
      </c>
      <c r="I229" s="1"/>
      <c r="J229" s="16" t="e">
        <v>#N/A</v>
      </c>
      <c r="K229" s="7">
        <f>IF(AND($H229&gt;=Scale!$B$2,$H229&lt;=Scale!$C$2),Scale!$A$2,IF(AND($H229&gt;=Scale!$B$3,$H229&lt;=Scale!$C$3),Scale!$A$3,IF(AND($H229&gt;=Scale!$B$4,$H229&lt;=Scale!$C$4),Scale!$A$4,IF(AND($H229&gt;=Scale!$B$5,$H229&lt;=Scale!$C$5),Scale!$A$5,IF(AND($H229&gt;=Scale!$B$6,$H229&lt;=Scale!$C$6),Scale!$A$6)))))</f>
        <v>1</v>
      </c>
      <c r="L229" s="7" t="e">
        <f>IF(AND($J229&gt;=Scale!$F$2,$J229&lt;=Scale!$G$2),Scale!$E$2,IF(AND($J229&gt;=Scale!$F$3,$J229&lt;=Scale!$G$3),Scale!$E$3,IF(AND($J229&gt;=Scale!$F$4,$J229&lt;=Scale!$G$4),Scale!$E$4,IF(AND($J229&gt;=Scale!$F$5,$J229&lt;=Scale!$G$5),Scale!$E$5,IF(AND($J229&gt;=Scale!$F$6,$J229&lt;=Scale!$G$6),Scale!$E$6)))))</f>
        <v>#N/A</v>
      </c>
      <c r="M229" s="7">
        <f t="shared" si="7"/>
        <v>19</v>
      </c>
      <c r="N22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29" s="5" t="str">
        <f>IF(Table1[[#This Row],[Priority Rating]]="#N/A","#N/A",IF(Table1[[#This Row],[Priority Rating]]&gt;=Scale!$M$2,Scale!$L$2,IF(Table1[[#This Row],[Priority Rating]]&gt;=Scale!$M$3,Scale!$L$3,IF(Table1[[#This Row],[Priority Rating]]&gt;=Scale!$M$4,Scale!$L$4,"error1"))))</f>
        <v>#N/A</v>
      </c>
    </row>
    <row r="230" spans="1:15" x14ac:dyDescent="0.3">
      <c r="A230" s="3">
        <f t="shared" ca="1" si="6"/>
        <v>229</v>
      </c>
      <c r="B230" t="s">
        <v>11</v>
      </c>
      <c r="C230" t="s">
        <v>31</v>
      </c>
      <c r="D230">
        <v>9715</v>
      </c>
      <c r="E230" t="s">
        <v>107</v>
      </c>
      <c r="F230" t="str">
        <f>VLOOKUP($C230,'Bus Profiles'!$A:$C,MATCH(F$1,'Bus Profiles'!$1:$1,0),FALSE)</f>
        <v>40 ft</v>
      </c>
      <c r="G230" t="str">
        <f>VLOOKUP($C230,'Bus Profiles'!$A:$C,MATCH(G$1,'Bus Profiles'!$1:$1,0),FALSE)</f>
        <v>Diesel</v>
      </c>
      <c r="H230">
        <v>3</v>
      </c>
      <c r="I230" s="1"/>
      <c r="J230" s="16" t="e">
        <v>#N/A</v>
      </c>
      <c r="K230" s="7">
        <f>IF(AND($H230&gt;=Scale!$B$2,$H230&lt;=Scale!$C$2),Scale!$A$2,IF(AND($H230&gt;=Scale!$B$3,$H230&lt;=Scale!$C$3),Scale!$A$3,IF(AND($H230&gt;=Scale!$B$4,$H230&lt;=Scale!$C$4),Scale!$A$4,IF(AND($H230&gt;=Scale!$B$5,$H230&lt;=Scale!$C$5),Scale!$A$5,IF(AND($H230&gt;=Scale!$B$6,$H230&lt;=Scale!$C$6),Scale!$A$6)))))</f>
        <v>2</v>
      </c>
      <c r="L230" s="7" t="e">
        <f>IF(AND($J230&gt;=Scale!$F$2,$J230&lt;=Scale!$G$2),Scale!$E$2,IF(AND($J230&gt;=Scale!$F$3,$J230&lt;=Scale!$G$3),Scale!$E$3,IF(AND($J230&gt;=Scale!$F$4,$J230&lt;=Scale!$G$4),Scale!$E$4,IF(AND($J230&gt;=Scale!$F$5,$J230&lt;=Scale!$G$5),Scale!$E$5,IF(AND($J230&gt;=Scale!$F$6,$J230&lt;=Scale!$G$6),Scale!$E$6)))))</f>
        <v>#N/A</v>
      </c>
      <c r="M230" s="7">
        <f t="shared" si="7"/>
        <v>19</v>
      </c>
      <c r="N23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0" s="5" t="str">
        <f>IF(Table1[[#This Row],[Priority Rating]]="#N/A","#N/A",IF(Table1[[#This Row],[Priority Rating]]&gt;=Scale!$M$2,Scale!$L$2,IF(Table1[[#This Row],[Priority Rating]]&gt;=Scale!$M$3,Scale!$L$3,IF(Table1[[#This Row],[Priority Rating]]&gt;=Scale!$M$4,Scale!$L$4,"error1"))))</f>
        <v>#N/A</v>
      </c>
    </row>
    <row r="231" spans="1:15" x14ac:dyDescent="0.3">
      <c r="A231" s="3">
        <f t="shared" ca="1" si="6"/>
        <v>230</v>
      </c>
      <c r="B231" t="s">
        <v>11</v>
      </c>
      <c r="C231" t="s">
        <v>31</v>
      </c>
      <c r="D231">
        <v>9717</v>
      </c>
      <c r="E231" t="s">
        <v>107</v>
      </c>
      <c r="F231" t="str">
        <f>VLOOKUP($C231,'Bus Profiles'!$A:$C,MATCH(F$1,'Bus Profiles'!$1:$1,0),FALSE)</f>
        <v>40 ft</v>
      </c>
      <c r="G231" t="str">
        <f>VLOOKUP($C231,'Bus Profiles'!$A:$C,MATCH(G$1,'Bus Profiles'!$1:$1,0),FALSE)</f>
        <v>Diesel</v>
      </c>
      <c r="H231">
        <v>2</v>
      </c>
      <c r="I231" s="1"/>
      <c r="J231" s="16" t="e">
        <v>#N/A</v>
      </c>
      <c r="K231" s="7">
        <f>IF(AND($H231&gt;=Scale!$B$2,$H231&lt;=Scale!$C$2),Scale!$A$2,IF(AND($H231&gt;=Scale!$B$3,$H231&lt;=Scale!$C$3),Scale!$A$3,IF(AND($H231&gt;=Scale!$B$4,$H231&lt;=Scale!$C$4),Scale!$A$4,IF(AND($H231&gt;=Scale!$B$5,$H231&lt;=Scale!$C$5),Scale!$A$5,IF(AND($H231&gt;=Scale!$B$6,$H231&lt;=Scale!$C$6),Scale!$A$6)))))</f>
        <v>2</v>
      </c>
      <c r="L231" s="7" t="e">
        <f>IF(AND($J231&gt;=Scale!$F$2,$J231&lt;=Scale!$G$2),Scale!$E$2,IF(AND($J231&gt;=Scale!$F$3,$J231&lt;=Scale!$G$3),Scale!$E$3,IF(AND($J231&gt;=Scale!$F$4,$J231&lt;=Scale!$G$4),Scale!$E$4,IF(AND($J231&gt;=Scale!$F$5,$J231&lt;=Scale!$G$5),Scale!$E$5,IF(AND($J231&gt;=Scale!$F$6,$J231&lt;=Scale!$G$6),Scale!$E$6)))))</f>
        <v>#N/A</v>
      </c>
      <c r="M231" s="7">
        <f t="shared" si="7"/>
        <v>19</v>
      </c>
      <c r="N23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1" s="5" t="str">
        <f>IF(Table1[[#This Row],[Priority Rating]]="#N/A","#N/A",IF(Table1[[#This Row],[Priority Rating]]&gt;=Scale!$M$2,Scale!$L$2,IF(Table1[[#This Row],[Priority Rating]]&gt;=Scale!$M$3,Scale!$L$3,IF(Table1[[#This Row],[Priority Rating]]&gt;=Scale!$M$4,Scale!$L$4,"error1"))))</f>
        <v>#N/A</v>
      </c>
    </row>
    <row r="232" spans="1:15" x14ac:dyDescent="0.3">
      <c r="A232" s="3">
        <f t="shared" ca="1" si="6"/>
        <v>231</v>
      </c>
      <c r="B232" t="s">
        <v>11</v>
      </c>
      <c r="C232" t="s">
        <v>31</v>
      </c>
      <c r="D232">
        <v>9719</v>
      </c>
      <c r="E232" t="s">
        <v>107</v>
      </c>
      <c r="F232" t="str">
        <f>VLOOKUP($C232,'Bus Profiles'!$A:$C,MATCH(F$1,'Bus Profiles'!$1:$1,0),FALSE)</f>
        <v>40 ft</v>
      </c>
      <c r="G232" t="str">
        <f>VLOOKUP($C232,'Bus Profiles'!$A:$C,MATCH(G$1,'Bus Profiles'!$1:$1,0),FALSE)</f>
        <v>Diesel</v>
      </c>
      <c r="H232">
        <v>2</v>
      </c>
      <c r="I232" s="1"/>
      <c r="J232" s="16" t="e">
        <v>#N/A</v>
      </c>
      <c r="K232" s="7">
        <f>IF(AND($H232&gt;=Scale!$B$2,$H232&lt;=Scale!$C$2),Scale!$A$2,IF(AND($H232&gt;=Scale!$B$3,$H232&lt;=Scale!$C$3),Scale!$A$3,IF(AND($H232&gt;=Scale!$B$4,$H232&lt;=Scale!$C$4),Scale!$A$4,IF(AND($H232&gt;=Scale!$B$5,$H232&lt;=Scale!$C$5),Scale!$A$5,IF(AND($H232&gt;=Scale!$B$6,$H232&lt;=Scale!$C$6),Scale!$A$6)))))</f>
        <v>2</v>
      </c>
      <c r="L232" s="7" t="e">
        <f>IF(AND($J232&gt;=Scale!$F$2,$J232&lt;=Scale!$G$2),Scale!$E$2,IF(AND($J232&gt;=Scale!$F$3,$J232&lt;=Scale!$G$3),Scale!$E$3,IF(AND($J232&gt;=Scale!$F$4,$J232&lt;=Scale!$G$4),Scale!$E$4,IF(AND($J232&gt;=Scale!$F$5,$J232&lt;=Scale!$G$5),Scale!$E$5,IF(AND($J232&gt;=Scale!$F$6,$J232&lt;=Scale!$G$6),Scale!$E$6)))))</f>
        <v>#N/A</v>
      </c>
      <c r="M232" s="7">
        <f t="shared" si="7"/>
        <v>19</v>
      </c>
      <c r="N23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2" s="5" t="str">
        <f>IF(Table1[[#This Row],[Priority Rating]]="#N/A","#N/A",IF(Table1[[#This Row],[Priority Rating]]&gt;=Scale!$M$2,Scale!$L$2,IF(Table1[[#This Row],[Priority Rating]]&gt;=Scale!$M$3,Scale!$L$3,IF(Table1[[#This Row],[Priority Rating]]&gt;=Scale!$M$4,Scale!$L$4,"error1"))))</f>
        <v>#N/A</v>
      </c>
    </row>
    <row r="233" spans="1:15" x14ac:dyDescent="0.3">
      <c r="A233" s="3">
        <f t="shared" ca="1" si="6"/>
        <v>232</v>
      </c>
      <c r="B233" t="s">
        <v>11</v>
      </c>
      <c r="C233" t="s">
        <v>32</v>
      </c>
      <c r="D233">
        <v>9801</v>
      </c>
      <c r="E233" t="s">
        <v>107</v>
      </c>
      <c r="F233" t="str">
        <f>VLOOKUP($C233,'Bus Profiles'!$A:$C,MATCH(F$1,'Bus Profiles'!$1:$1,0),FALSE)</f>
        <v>40 ft</v>
      </c>
      <c r="G233" t="str">
        <f>VLOOKUP($C233,'Bus Profiles'!$A:$C,MATCH(G$1,'Bus Profiles'!$1:$1,0),FALSE)</f>
        <v>Diesel</v>
      </c>
      <c r="H233">
        <v>3</v>
      </c>
      <c r="I233" s="1"/>
      <c r="J233" s="16" t="e">
        <v>#N/A</v>
      </c>
      <c r="K233" s="7">
        <f>IF(AND($H233&gt;=Scale!$B$2,$H233&lt;=Scale!$C$2),Scale!$A$2,IF(AND($H233&gt;=Scale!$B$3,$H233&lt;=Scale!$C$3),Scale!$A$3,IF(AND($H233&gt;=Scale!$B$4,$H233&lt;=Scale!$C$4),Scale!$A$4,IF(AND($H233&gt;=Scale!$B$5,$H233&lt;=Scale!$C$5),Scale!$A$5,IF(AND($H233&gt;=Scale!$B$6,$H233&lt;=Scale!$C$6),Scale!$A$6)))))</f>
        <v>2</v>
      </c>
      <c r="L233" s="7" t="e">
        <f>IF(AND($J233&gt;=Scale!$F$2,$J233&lt;=Scale!$G$2),Scale!$E$2,IF(AND($J233&gt;=Scale!$F$3,$J233&lt;=Scale!$G$3),Scale!$E$3,IF(AND($J233&gt;=Scale!$F$4,$J233&lt;=Scale!$G$4),Scale!$E$4,IF(AND($J233&gt;=Scale!$F$5,$J233&lt;=Scale!$G$5),Scale!$E$5,IF(AND($J233&gt;=Scale!$F$6,$J233&lt;=Scale!$G$6),Scale!$E$6)))))</f>
        <v>#N/A</v>
      </c>
      <c r="M233" s="7">
        <f t="shared" si="7"/>
        <v>18</v>
      </c>
      <c r="N23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3" s="5" t="str">
        <f>IF(Table1[[#This Row],[Priority Rating]]="#N/A","#N/A",IF(Table1[[#This Row],[Priority Rating]]&gt;=Scale!$M$2,Scale!$L$2,IF(Table1[[#This Row],[Priority Rating]]&gt;=Scale!$M$3,Scale!$L$3,IF(Table1[[#This Row],[Priority Rating]]&gt;=Scale!$M$4,Scale!$L$4,"error1"))))</f>
        <v>#N/A</v>
      </c>
    </row>
    <row r="234" spans="1:15" x14ac:dyDescent="0.3">
      <c r="A234" s="3">
        <f t="shared" ca="1" si="6"/>
        <v>233</v>
      </c>
      <c r="B234" t="s">
        <v>11</v>
      </c>
      <c r="C234" t="s">
        <v>32</v>
      </c>
      <c r="D234">
        <v>9802</v>
      </c>
      <c r="E234" t="s">
        <v>107</v>
      </c>
      <c r="F234" t="str">
        <f>VLOOKUP($C234,'Bus Profiles'!$A:$C,MATCH(F$1,'Bus Profiles'!$1:$1,0),FALSE)</f>
        <v>40 ft</v>
      </c>
      <c r="G234" t="str">
        <f>VLOOKUP($C234,'Bus Profiles'!$A:$C,MATCH(G$1,'Bus Profiles'!$1:$1,0),FALSE)</f>
        <v>Diesel</v>
      </c>
      <c r="H234">
        <v>4</v>
      </c>
      <c r="I234" s="1"/>
      <c r="J234" s="16" t="e">
        <v>#N/A</v>
      </c>
      <c r="K234" s="7">
        <f>IF(AND($H234&gt;=Scale!$B$2,$H234&lt;=Scale!$C$2),Scale!$A$2,IF(AND($H234&gt;=Scale!$B$3,$H234&lt;=Scale!$C$3),Scale!$A$3,IF(AND($H234&gt;=Scale!$B$4,$H234&lt;=Scale!$C$4),Scale!$A$4,IF(AND($H234&gt;=Scale!$B$5,$H234&lt;=Scale!$C$5),Scale!$A$5,IF(AND($H234&gt;=Scale!$B$6,$H234&lt;=Scale!$C$6),Scale!$A$6)))))</f>
        <v>3</v>
      </c>
      <c r="L234" s="7" t="e">
        <f>IF(AND($J234&gt;=Scale!$F$2,$J234&lt;=Scale!$G$2),Scale!$E$2,IF(AND($J234&gt;=Scale!$F$3,$J234&lt;=Scale!$G$3),Scale!$E$3,IF(AND($J234&gt;=Scale!$F$4,$J234&lt;=Scale!$G$4),Scale!$E$4,IF(AND($J234&gt;=Scale!$F$5,$J234&lt;=Scale!$G$5),Scale!$E$5,IF(AND($J234&gt;=Scale!$F$6,$J234&lt;=Scale!$G$6),Scale!$E$6)))))</f>
        <v>#N/A</v>
      </c>
      <c r="M234" s="7">
        <f t="shared" si="7"/>
        <v>18</v>
      </c>
      <c r="N23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4" s="5" t="str">
        <f>IF(Table1[[#This Row],[Priority Rating]]="#N/A","#N/A",IF(Table1[[#This Row],[Priority Rating]]&gt;=Scale!$M$2,Scale!$L$2,IF(Table1[[#This Row],[Priority Rating]]&gt;=Scale!$M$3,Scale!$L$3,IF(Table1[[#This Row],[Priority Rating]]&gt;=Scale!$M$4,Scale!$L$4,"error1"))))</f>
        <v>#N/A</v>
      </c>
    </row>
    <row r="235" spans="1:15" x14ac:dyDescent="0.3">
      <c r="A235" s="3">
        <f t="shared" ca="1" si="6"/>
        <v>234</v>
      </c>
      <c r="B235" t="s">
        <v>11</v>
      </c>
      <c r="C235" t="s">
        <v>32</v>
      </c>
      <c r="D235">
        <v>9803</v>
      </c>
      <c r="E235" t="s">
        <v>107</v>
      </c>
      <c r="F235" t="str">
        <f>VLOOKUP($C235,'Bus Profiles'!$A:$C,MATCH(F$1,'Bus Profiles'!$1:$1,0),FALSE)</f>
        <v>40 ft</v>
      </c>
      <c r="G235" t="str">
        <f>VLOOKUP($C235,'Bus Profiles'!$A:$C,MATCH(G$1,'Bus Profiles'!$1:$1,0),FALSE)</f>
        <v>Diesel</v>
      </c>
      <c r="H235">
        <v>0</v>
      </c>
      <c r="I235" s="1"/>
      <c r="J235" s="16" t="e">
        <v>#N/A</v>
      </c>
      <c r="K235" s="7">
        <f>IF(AND($H235&gt;=Scale!$B$2,$H235&lt;=Scale!$C$2),Scale!$A$2,IF(AND($H235&gt;=Scale!$B$3,$H235&lt;=Scale!$C$3),Scale!$A$3,IF(AND($H235&gt;=Scale!$B$4,$H235&lt;=Scale!$C$4),Scale!$A$4,IF(AND($H235&gt;=Scale!$B$5,$H235&lt;=Scale!$C$5),Scale!$A$5,IF(AND($H235&gt;=Scale!$B$6,$H235&lt;=Scale!$C$6),Scale!$A$6)))))</f>
        <v>1</v>
      </c>
      <c r="L235" s="7" t="e">
        <f>IF(AND($J235&gt;=Scale!$F$2,$J235&lt;=Scale!$G$2),Scale!$E$2,IF(AND($J235&gt;=Scale!$F$3,$J235&lt;=Scale!$G$3),Scale!$E$3,IF(AND($J235&gt;=Scale!$F$4,$J235&lt;=Scale!$G$4),Scale!$E$4,IF(AND($J235&gt;=Scale!$F$5,$J235&lt;=Scale!$G$5),Scale!$E$5,IF(AND($J235&gt;=Scale!$F$6,$J235&lt;=Scale!$G$6),Scale!$E$6)))))</f>
        <v>#N/A</v>
      </c>
      <c r="M235" s="7">
        <f t="shared" si="7"/>
        <v>18</v>
      </c>
      <c r="N23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5" s="5" t="str">
        <f>IF(Table1[[#This Row],[Priority Rating]]="#N/A","#N/A",IF(Table1[[#This Row],[Priority Rating]]&gt;=Scale!$M$2,Scale!$L$2,IF(Table1[[#This Row],[Priority Rating]]&gt;=Scale!$M$3,Scale!$L$3,IF(Table1[[#This Row],[Priority Rating]]&gt;=Scale!$M$4,Scale!$L$4,"error1"))))</f>
        <v>#N/A</v>
      </c>
    </row>
    <row r="236" spans="1:15" x14ac:dyDescent="0.3">
      <c r="A236" s="3">
        <f t="shared" ca="1" si="6"/>
        <v>235</v>
      </c>
      <c r="B236" t="s">
        <v>11</v>
      </c>
      <c r="C236" t="s">
        <v>32</v>
      </c>
      <c r="D236">
        <v>9804</v>
      </c>
      <c r="E236" t="s">
        <v>107</v>
      </c>
      <c r="F236" t="str">
        <f>VLOOKUP($C236,'Bus Profiles'!$A:$C,MATCH(F$1,'Bus Profiles'!$1:$1,0),FALSE)</f>
        <v>40 ft</v>
      </c>
      <c r="G236" t="str">
        <f>VLOOKUP($C236,'Bus Profiles'!$A:$C,MATCH(G$1,'Bus Profiles'!$1:$1,0),FALSE)</f>
        <v>Diesel</v>
      </c>
      <c r="H236">
        <v>4</v>
      </c>
      <c r="I236" s="1"/>
      <c r="J236" s="16" t="e">
        <v>#N/A</v>
      </c>
      <c r="K236" s="7">
        <f>IF(AND($H236&gt;=Scale!$B$2,$H236&lt;=Scale!$C$2),Scale!$A$2,IF(AND($H236&gt;=Scale!$B$3,$H236&lt;=Scale!$C$3),Scale!$A$3,IF(AND($H236&gt;=Scale!$B$4,$H236&lt;=Scale!$C$4),Scale!$A$4,IF(AND($H236&gt;=Scale!$B$5,$H236&lt;=Scale!$C$5),Scale!$A$5,IF(AND($H236&gt;=Scale!$B$6,$H236&lt;=Scale!$C$6),Scale!$A$6)))))</f>
        <v>3</v>
      </c>
      <c r="L236" s="7" t="e">
        <f>IF(AND($J236&gt;=Scale!$F$2,$J236&lt;=Scale!$G$2),Scale!$E$2,IF(AND($J236&gt;=Scale!$F$3,$J236&lt;=Scale!$G$3),Scale!$E$3,IF(AND($J236&gt;=Scale!$F$4,$J236&lt;=Scale!$G$4),Scale!$E$4,IF(AND($J236&gt;=Scale!$F$5,$J236&lt;=Scale!$G$5),Scale!$E$5,IF(AND($J236&gt;=Scale!$F$6,$J236&lt;=Scale!$G$6),Scale!$E$6)))))</f>
        <v>#N/A</v>
      </c>
      <c r="M236" s="7">
        <f t="shared" si="7"/>
        <v>18</v>
      </c>
      <c r="N23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6" s="5" t="str">
        <f>IF(Table1[[#This Row],[Priority Rating]]="#N/A","#N/A",IF(Table1[[#This Row],[Priority Rating]]&gt;=Scale!$M$2,Scale!$L$2,IF(Table1[[#This Row],[Priority Rating]]&gt;=Scale!$M$3,Scale!$L$3,IF(Table1[[#This Row],[Priority Rating]]&gt;=Scale!$M$4,Scale!$L$4,"error1"))))</f>
        <v>#N/A</v>
      </c>
    </row>
    <row r="237" spans="1:15" x14ac:dyDescent="0.3">
      <c r="A237" s="3">
        <f t="shared" ca="1" si="6"/>
        <v>236</v>
      </c>
      <c r="B237" t="s">
        <v>11</v>
      </c>
      <c r="C237" t="s">
        <v>32</v>
      </c>
      <c r="D237">
        <v>9805</v>
      </c>
      <c r="E237" t="s">
        <v>107</v>
      </c>
      <c r="F237" t="str">
        <f>VLOOKUP($C237,'Bus Profiles'!$A:$C,MATCH(F$1,'Bus Profiles'!$1:$1,0),FALSE)</f>
        <v>40 ft</v>
      </c>
      <c r="G237" t="str">
        <f>VLOOKUP($C237,'Bus Profiles'!$A:$C,MATCH(G$1,'Bus Profiles'!$1:$1,0),FALSE)</f>
        <v>Diesel</v>
      </c>
      <c r="H237">
        <v>3</v>
      </c>
      <c r="I237" s="1"/>
      <c r="J237" s="16" t="e">
        <v>#N/A</v>
      </c>
      <c r="K237" s="7">
        <f>IF(AND($H237&gt;=Scale!$B$2,$H237&lt;=Scale!$C$2),Scale!$A$2,IF(AND($H237&gt;=Scale!$B$3,$H237&lt;=Scale!$C$3),Scale!$A$3,IF(AND($H237&gt;=Scale!$B$4,$H237&lt;=Scale!$C$4),Scale!$A$4,IF(AND($H237&gt;=Scale!$B$5,$H237&lt;=Scale!$C$5),Scale!$A$5,IF(AND($H237&gt;=Scale!$B$6,$H237&lt;=Scale!$C$6),Scale!$A$6)))))</f>
        <v>2</v>
      </c>
      <c r="L237" s="7" t="e">
        <f>IF(AND($J237&gt;=Scale!$F$2,$J237&lt;=Scale!$G$2),Scale!$E$2,IF(AND($J237&gt;=Scale!$F$3,$J237&lt;=Scale!$G$3),Scale!$E$3,IF(AND($J237&gt;=Scale!$F$4,$J237&lt;=Scale!$G$4),Scale!$E$4,IF(AND($J237&gt;=Scale!$F$5,$J237&lt;=Scale!$G$5),Scale!$E$5,IF(AND($J237&gt;=Scale!$F$6,$J237&lt;=Scale!$G$6),Scale!$E$6)))))</f>
        <v>#N/A</v>
      </c>
      <c r="M237" s="7">
        <f t="shared" si="7"/>
        <v>18</v>
      </c>
      <c r="N23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7" s="5" t="str">
        <f>IF(Table1[[#This Row],[Priority Rating]]="#N/A","#N/A",IF(Table1[[#This Row],[Priority Rating]]&gt;=Scale!$M$2,Scale!$L$2,IF(Table1[[#This Row],[Priority Rating]]&gt;=Scale!$M$3,Scale!$L$3,IF(Table1[[#This Row],[Priority Rating]]&gt;=Scale!$M$4,Scale!$L$4,"error1"))))</f>
        <v>#N/A</v>
      </c>
    </row>
    <row r="238" spans="1:15" x14ac:dyDescent="0.3">
      <c r="A238" s="3">
        <f t="shared" ca="1" si="6"/>
        <v>237</v>
      </c>
      <c r="B238" t="s">
        <v>11</v>
      </c>
      <c r="C238" t="s">
        <v>32</v>
      </c>
      <c r="D238">
        <v>9806</v>
      </c>
      <c r="E238" t="s">
        <v>107</v>
      </c>
      <c r="F238" t="str">
        <f>VLOOKUP($C238,'Bus Profiles'!$A:$C,MATCH(F$1,'Bus Profiles'!$1:$1,0),FALSE)</f>
        <v>40 ft</v>
      </c>
      <c r="G238" t="str">
        <f>VLOOKUP($C238,'Bus Profiles'!$A:$C,MATCH(G$1,'Bus Profiles'!$1:$1,0),FALSE)</f>
        <v>Diesel</v>
      </c>
      <c r="H238">
        <v>1</v>
      </c>
      <c r="I238" s="1"/>
      <c r="J238" s="16" t="e">
        <v>#N/A</v>
      </c>
      <c r="K238" s="7">
        <f>IF(AND($H238&gt;=Scale!$B$2,$H238&lt;=Scale!$C$2),Scale!$A$2,IF(AND($H238&gt;=Scale!$B$3,$H238&lt;=Scale!$C$3),Scale!$A$3,IF(AND($H238&gt;=Scale!$B$4,$H238&lt;=Scale!$C$4),Scale!$A$4,IF(AND($H238&gt;=Scale!$B$5,$H238&lt;=Scale!$C$5),Scale!$A$5,IF(AND($H238&gt;=Scale!$B$6,$H238&lt;=Scale!$C$6),Scale!$A$6)))))</f>
        <v>1</v>
      </c>
      <c r="L238" s="7" t="e">
        <f>IF(AND($J238&gt;=Scale!$F$2,$J238&lt;=Scale!$G$2),Scale!$E$2,IF(AND($J238&gt;=Scale!$F$3,$J238&lt;=Scale!$G$3),Scale!$E$3,IF(AND($J238&gt;=Scale!$F$4,$J238&lt;=Scale!$G$4),Scale!$E$4,IF(AND($J238&gt;=Scale!$F$5,$J238&lt;=Scale!$G$5),Scale!$E$5,IF(AND($J238&gt;=Scale!$F$6,$J238&lt;=Scale!$G$6),Scale!$E$6)))))</f>
        <v>#N/A</v>
      </c>
      <c r="M238" s="7">
        <f t="shared" si="7"/>
        <v>18</v>
      </c>
      <c r="N23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8" s="5" t="str">
        <f>IF(Table1[[#This Row],[Priority Rating]]="#N/A","#N/A",IF(Table1[[#This Row],[Priority Rating]]&gt;=Scale!$M$2,Scale!$L$2,IF(Table1[[#This Row],[Priority Rating]]&gt;=Scale!$M$3,Scale!$L$3,IF(Table1[[#This Row],[Priority Rating]]&gt;=Scale!$M$4,Scale!$L$4,"error1"))))</f>
        <v>#N/A</v>
      </c>
    </row>
    <row r="239" spans="1:15" x14ac:dyDescent="0.3">
      <c r="A239" s="3">
        <f t="shared" ca="1" si="6"/>
        <v>238</v>
      </c>
      <c r="B239" t="s">
        <v>11</v>
      </c>
      <c r="C239" t="s">
        <v>32</v>
      </c>
      <c r="D239">
        <v>9807</v>
      </c>
      <c r="E239" t="s">
        <v>107</v>
      </c>
      <c r="F239" t="str">
        <f>VLOOKUP($C239,'Bus Profiles'!$A:$C,MATCH(F$1,'Bus Profiles'!$1:$1,0),FALSE)</f>
        <v>40 ft</v>
      </c>
      <c r="G239" t="str">
        <f>VLOOKUP($C239,'Bus Profiles'!$A:$C,MATCH(G$1,'Bus Profiles'!$1:$1,0),FALSE)</f>
        <v>Diesel</v>
      </c>
      <c r="H239">
        <v>7</v>
      </c>
      <c r="I239" s="1"/>
      <c r="J239" s="16" t="e">
        <v>#N/A</v>
      </c>
      <c r="K239" s="7">
        <f>IF(AND($H239&gt;=Scale!$B$2,$H239&lt;=Scale!$C$2),Scale!$A$2,IF(AND($H239&gt;=Scale!$B$3,$H239&lt;=Scale!$C$3),Scale!$A$3,IF(AND($H239&gt;=Scale!$B$4,$H239&lt;=Scale!$C$4),Scale!$A$4,IF(AND($H239&gt;=Scale!$B$5,$H239&lt;=Scale!$C$5),Scale!$A$5,IF(AND($H239&gt;=Scale!$B$6,$H239&lt;=Scale!$C$6),Scale!$A$6)))))</f>
        <v>4</v>
      </c>
      <c r="L239" s="7" t="e">
        <f>IF(AND($J239&gt;=Scale!$F$2,$J239&lt;=Scale!$G$2),Scale!$E$2,IF(AND($J239&gt;=Scale!$F$3,$J239&lt;=Scale!$G$3),Scale!$E$3,IF(AND($J239&gt;=Scale!$F$4,$J239&lt;=Scale!$G$4),Scale!$E$4,IF(AND($J239&gt;=Scale!$F$5,$J239&lt;=Scale!$G$5),Scale!$E$5,IF(AND($J239&gt;=Scale!$F$6,$J239&lt;=Scale!$G$6),Scale!$E$6)))))</f>
        <v>#N/A</v>
      </c>
      <c r="M239" s="7">
        <f t="shared" si="7"/>
        <v>18</v>
      </c>
      <c r="N23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39" s="5" t="str">
        <f>IF(Table1[[#This Row],[Priority Rating]]="#N/A","#N/A",IF(Table1[[#This Row],[Priority Rating]]&gt;=Scale!$M$2,Scale!$L$2,IF(Table1[[#This Row],[Priority Rating]]&gt;=Scale!$M$3,Scale!$L$3,IF(Table1[[#This Row],[Priority Rating]]&gt;=Scale!$M$4,Scale!$L$4,"error1"))))</f>
        <v>#N/A</v>
      </c>
    </row>
    <row r="240" spans="1:15" x14ac:dyDescent="0.3">
      <c r="A240" s="3">
        <f t="shared" ca="1" si="6"/>
        <v>239</v>
      </c>
      <c r="B240" t="s">
        <v>11</v>
      </c>
      <c r="C240" t="s">
        <v>32</v>
      </c>
      <c r="D240">
        <v>9808</v>
      </c>
      <c r="E240" t="s">
        <v>107</v>
      </c>
      <c r="F240" t="str">
        <f>VLOOKUP($C240,'Bus Profiles'!$A:$C,MATCH(F$1,'Bus Profiles'!$1:$1,0),FALSE)</f>
        <v>40 ft</v>
      </c>
      <c r="G240" t="str">
        <f>VLOOKUP($C240,'Bus Profiles'!$A:$C,MATCH(G$1,'Bus Profiles'!$1:$1,0),FALSE)</f>
        <v>Diesel</v>
      </c>
      <c r="H240">
        <v>1</v>
      </c>
      <c r="I240" s="1"/>
      <c r="J240" s="16" t="e">
        <v>#N/A</v>
      </c>
      <c r="K240" s="7">
        <f>IF(AND($H240&gt;=Scale!$B$2,$H240&lt;=Scale!$C$2),Scale!$A$2,IF(AND($H240&gt;=Scale!$B$3,$H240&lt;=Scale!$C$3),Scale!$A$3,IF(AND($H240&gt;=Scale!$B$4,$H240&lt;=Scale!$C$4),Scale!$A$4,IF(AND($H240&gt;=Scale!$B$5,$H240&lt;=Scale!$C$5),Scale!$A$5,IF(AND($H240&gt;=Scale!$B$6,$H240&lt;=Scale!$C$6),Scale!$A$6)))))</f>
        <v>1</v>
      </c>
      <c r="L240" s="7" t="e">
        <f>IF(AND($J240&gt;=Scale!$F$2,$J240&lt;=Scale!$G$2),Scale!$E$2,IF(AND($J240&gt;=Scale!$F$3,$J240&lt;=Scale!$G$3),Scale!$E$3,IF(AND($J240&gt;=Scale!$F$4,$J240&lt;=Scale!$G$4),Scale!$E$4,IF(AND($J240&gt;=Scale!$F$5,$J240&lt;=Scale!$G$5),Scale!$E$5,IF(AND($J240&gt;=Scale!$F$6,$J240&lt;=Scale!$G$6),Scale!$E$6)))))</f>
        <v>#N/A</v>
      </c>
      <c r="M240" s="7">
        <f t="shared" si="7"/>
        <v>18</v>
      </c>
      <c r="N24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0" s="5" t="str">
        <f>IF(Table1[[#This Row],[Priority Rating]]="#N/A","#N/A",IF(Table1[[#This Row],[Priority Rating]]&gt;=Scale!$M$2,Scale!$L$2,IF(Table1[[#This Row],[Priority Rating]]&gt;=Scale!$M$3,Scale!$L$3,IF(Table1[[#This Row],[Priority Rating]]&gt;=Scale!$M$4,Scale!$L$4,"error1"))))</f>
        <v>#N/A</v>
      </c>
    </row>
    <row r="241" spans="1:15" x14ac:dyDescent="0.3">
      <c r="A241" s="3">
        <f t="shared" ca="1" si="6"/>
        <v>240</v>
      </c>
      <c r="B241" t="s">
        <v>11</v>
      </c>
      <c r="C241" t="s">
        <v>32</v>
      </c>
      <c r="D241">
        <v>9810</v>
      </c>
      <c r="E241" t="s">
        <v>107</v>
      </c>
      <c r="F241" t="str">
        <f>VLOOKUP($C241,'Bus Profiles'!$A:$C,MATCH(F$1,'Bus Profiles'!$1:$1,0),FALSE)</f>
        <v>40 ft</v>
      </c>
      <c r="G241" t="str">
        <f>VLOOKUP($C241,'Bus Profiles'!$A:$C,MATCH(G$1,'Bus Profiles'!$1:$1,0),FALSE)</f>
        <v>Diesel</v>
      </c>
      <c r="H241">
        <v>0</v>
      </c>
      <c r="I241" s="1"/>
      <c r="J241" s="16" t="e">
        <v>#N/A</v>
      </c>
      <c r="K241" s="7">
        <f>IF(AND($H241&gt;=Scale!$B$2,$H241&lt;=Scale!$C$2),Scale!$A$2,IF(AND($H241&gt;=Scale!$B$3,$H241&lt;=Scale!$C$3),Scale!$A$3,IF(AND($H241&gt;=Scale!$B$4,$H241&lt;=Scale!$C$4),Scale!$A$4,IF(AND($H241&gt;=Scale!$B$5,$H241&lt;=Scale!$C$5),Scale!$A$5,IF(AND($H241&gt;=Scale!$B$6,$H241&lt;=Scale!$C$6),Scale!$A$6)))))</f>
        <v>1</v>
      </c>
      <c r="L241" s="7" t="e">
        <f>IF(AND($J241&gt;=Scale!$F$2,$J241&lt;=Scale!$G$2),Scale!$E$2,IF(AND($J241&gt;=Scale!$F$3,$J241&lt;=Scale!$G$3),Scale!$E$3,IF(AND($J241&gt;=Scale!$F$4,$J241&lt;=Scale!$G$4),Scale!$E$4,IF(AND($J241&gt;=Scale!$F$5,$J241&lt;=Scale!$G$5),Scale!$E$5,IF(AND($J241&gt;=Scale!$F$6,$J241&lt;=Scale!$G$6),Scale!$E$6)))))</f>
        <v>#N/A</v>
      </c>
      <c r="M241" s="7">
        <f t="shared" si="7"/>
        <v>18</v>
      </c>
      <c r="N24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1" s="5" t="str">
        <f>IF(Table1[[#This Row],[Priority Rating]]="#N/A","#N/A",IF(Table1[[#This Row],[Priority Rating]]&gt;=Scale!$M$2,Scale!$L$2,IF(Table1[[#This Row],[Priority Rating]]&gt;=Scale!$M$3,Scale!$L$3,IF(Table1[[#This Row],[Priority Rating]]&gt;=Scale!$M$4,Scale!$L$4,"error1"))))</f>
        <v>#N/A</v>
      </c>
    </row>
    <row r="242" spans="1:15" x14ac:dyDescent="0.3">
      <c r="A242" s="3">
        <f t="shared" ca="1" si="6"/>
        <v>241</v>
      </c>
      <c r="B242" t="s">
        <v>11</v>
      </c>
      <c r="C242" t="s">
        <v>32</v>
      </c>
      <c r="D242">
        <v>9811</v>
      </c>
      <c r="E242" t="s">
        <v>107</v>
      </c>
      <c r="F242" t="str">
        <f>VLOOKUP($C242,'Bus Profiles'!$A:$C,MATCH(F$1,'Bus Profiles'!$1:$1,0),FALSE)</f>
        <v>40 ft</v>
      </c>
      <c r="G242" t="str">
        <f>VLOOKUP($C242,'Bus Profiles'!$A:$C,MATCH(G$1,'Bus Profiles'!$1:$1,0),FALSE)</f>
        <v>Diesel</v>
      </c>
      <c r="H242">
        <v>2</v>
      </c>
      <c r="I242" s="1"/>
      <c r="J242" s="16" t="e">
        <v>#N/A</v>
      </c>
      <c r="K242" s="7">
        <f>IF(AND($H242&gt;=Scale!$B$2,$H242&lt;=Scale!$C$2),Scale!$A$2,IF(AND($H242&gt;=Scale!$B$3,$H242&lt;=Scale!$C$3),Scale!$A$3,IF(AND($H242&gt;=Scale!$B$4,$H242&lt;=Scale!$C$4),Scale!$A$4,IF(AND($H242&gt;=Scale!$B$5,$H242&lt;=Scale!$C$5),Scale!$A$5,IF(AND($H242&gt;=Scale!$B$6,$H242&lt;=Scale!$C$6),Scale!$A$6)))))</f>
        <v>2</v>
      </c>
      <c r="L242" s="7" t="e">
        <f>IF(AND($J242&gt;=Scale!$F$2,$J242&lt;=Scale!$G$2),Scale!$E$2,IF(AND($J242&gt;=Scale!$F$3,$J242&lt;=Scale!$G$3),Scale!$E$3,IF(AND($J242&gt;=Scale!$F$4,$J242&lt;=Scale!$G$4),Scale!$E$4,IF(AND($J242&gt;=Scale!$F$5,$J242&lt;=Scale!$G$5),Scale!$E$5,IF(AND($J242&gt;=Scale!$F$6,$J242&lt;=Scale!$G$6),Scale!$E$6)))))</f>
        <v>#N/A</v>
      </c>
      <c r="M242" s="7">
        <f t="shared" si="7"/>
        <v>18</v>
      </c>
      <c r="N24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2" s="5" t="str">
        <f>IF(Table1[[#This Row],[Priority Rating]]="#N/A","#N/A",IF(Table1[[#This Row],[Priority Rating]]&gt;=Scale!$M$2,Scale!$L$2,IF(Table1[[#This Row],[Priority Rating]]&gt;=Scale!$M$3,Scale!$L$3,IF(Table1[[#This Row],[Priority Rating]]&gt;=Scale!$M$4,Scale!$L$4,"error1"))))</f>
        <v>#N/A</v>
      </c>
    </row>
    <row r="243" spans="1:15" x14ac:dyDescent="0.3">
      <c r="A243" s="3">
        <f t="shared" ca="1" si="6"/>
        <v>242</v>
      </c>
      <c r="B243" t="s">
        <v>11</v>
      </c>
      <c r="C243" t="s">
        <v>32</v>
      </c>
      <c r="D243">
        <v>9812</v>
      </c>
      <c r="E243" t="s">
        <v>107</v>
      </c>
      <c r="F243" t="str">
        <f>VLOOKUP($C243,'Bus Profiles'!$A:$C,MATCH(F$1,'Bus Profiles'!$1:$1,0),FALSE)</f>
        <v>40 ft</v>
      </c>
      <c r="G243" t="str">
        <f>VLOOKUP($C243,'Bus Profiles'!$A:$C,MATCH(G$1,'Bus Profiles'!$1:$1,0),FALSE)</f>
        <v>Diesel</v>
      </c>
      <c r="H243">
        <v>2</v>
      </c>
      <c r="I243" s="1"/>
      <c r="J243" s="16" t="e">
        <v>#N/A</v>
      </c>
      <c r="K243" s="7">
        <f>IF(AND($H243&gt;=Scale!$B$2,$H243&lt;=Scale!$C$2),Scale!$A$2,IF(AND($H243&gt;=Scale!$B$3,$H243&lt;=Scale!$C$3),Scale!$A$3,IF(AND($H243&gt;=Scale!$B$4,$H243&lt;=Scale!$C$4),Scale!$A$4,IF(AND($H243&gt;=Scale!$B$5,$H243&lt;=Scale!$C$5),Scale!$A$5,IF(AND($H243&gt;=Scale!$B$6,$H243&lt;=Scale!$C$6),Scale!$A$6)))))</f>
        <v>2</v>
      </c>
      <c r="L243" s="7" t="e">
        <f>IF(AND($J243&gt;=Scale!$F$2,$J243&lt;=Scale!$G$2),Scale!$E$2,IF(AND($J243&gt;=Scale!$F$3,$J243&lt;=Scale!$G$3),Scale!$E$3,IF(AND($J243&gt;=Scale!$F$4,$J243&lt;=Scale!$G$4),Scale!$E$4,IF(AND($J243&gt;=Scale!$F$5,$J243&lt;=Scale!$G$5),Scale!$E$5,IF(AND($J243&gt;=Scale!$F$6,$J243&lt;=Scale!$G$6),Scale!$E$6)))))</f>
        <v>#N/A</v>
      </c>
      <c r="M243" s="7">
        <f t="shared" si="7"/>
        <v>18</v>
      </c>
      <c r="N24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3" s="5" t="str">
        <f>IF(Table1[[#This Row],[Priority Rating]]="#N/A","#N/A",IF(Table1[[#This Row],[Priority Rating]]&gt;=Scale!$M$2,Scale!$L$2,IF(Table1[[#This Row],[Priority Rating]]&gt;=Scale!$M$3,Scale!$L$3,IF(Table1[[#This Row],[Priority Rating]]&gt;=Scale!$M$4,Scale!$L$4,"error1"))))</f>
        <v>#N/A</v>
      </c>
    </row>
    <row r="244" spans="1:15" x14ac:dyDescent="0.3">
      <c r="A244" s="3">
        <f t="shared" ca="1" si="6"/>
        <v>243</v>
      </c>
      <c r="B244" t="s">
        <v>11</v>
      </c>
      <c r="C244" t="s">
        <v>32</v>
      </c>
      <c r="D244">
        <v>9813</v>
      </c>
      <c r="E244" t="s">
        <v>107</v>
      </c>
      <c r="F244" t="str">
        <f>VLOOKUP($C244,'Bus Profiles'!$A:$C,MATCH(F$1,'Bus Profiles'!$1:$1,0),FALSE)</f>
        <v>40 ft</v>
      </c>
      <c r="G244" t="str">
        <f>VLOOKUP($C244,'Bus Profiles'!$A:$C,MATCH(G$1,'Bus Profiles'!$1:$1,0),FALSE)</f>
        <v>Diesel</v>
      </c>
      <c r="H244">
        <v>1</v>
      </c>
      <c r="I244" s="1"/>
      <c r="J244" s="16" t="e">
        <v>#N/A</v>
      </c>
      <c r="K244" s="7">
        <f>IF(AND($H244&gt;=Scale!$B$2,$H244&lt;=Scale!$C$2),Scale!$A$2,IF(AND($H244&gt;=Scale!$B$3,$H244&lt;=Scale!$C$3),Scale!$A$3,IF(AND($H244&gt;=Scale!$B$4,$H244&lt;=Scale!$C$4),Scale!$A$4,IF(AND($H244&gt;=Scale!$B$5,$H244&lt;=Scale!$C$5),Scale!$A$5,IF(AND($H244&gt;=Scale!$B$6,$H244&lt;=Scale!$C$6),Scale!$A$6)))))</f>
        <v>1</v>
      </c>
      <c r="L244" s="7" t="e">
        <f>IF(AND($J244&gt;=Scale!$F$2,$J244&lt;=Scale!$G$2),Scale!$E$2,IF(AND($J244&gt;=Scale!$F$3,$J244&lt;=Scale!$G$3),Scale!$E$3,IF(AND($J244&gt;=Scale!$F$4,$J244&lt;=Scale!$G$4),Scale!$E$4,IF(AND($J244&gt;=Scale!$F$5,$J244&lt;=Scale!$G$5),Scale!$E$5,IF(AND($J244&gt;=Scale!$F$6,$J244&lt;=Scale!$G$6),Scale!$E$6)))))</f>
        <v>#N/A</v>
      </c>
      <c r="M244" s="7">
        <f t="shared" si="7"/>
        <v>18</v>
      </c>
      <c r="N24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4" s="5" t="str">
        <f>IF(Table1[[#This Row],[Priority Rating]]="#N/A","#N/A",IF(Table1[[#This Row],[Priority Rating]]&gt;=Scale!$M$2,Scale!$L$2,IF(Table1[[#This Row],[Priority Rating]]&gt;=Scale!$M$3,Scale!$L$3,IF(Table1[[#This Row],[Priority Rating]]&gt;=Scale!$M$4,Scale!$L$4,"error1"))))</f>
        <v>#N/A</v>
      </c>
    </row>
    <row r="245" spans="1:15" x14ac:dyDescent="0.3">
      <c r="A245" s="3">
        <f t="shared" ca="1" si="6"/>
        <v>244</v>
      </c>
      <c r="B245" t="s">
        <v>11</v>
      </c>
      <c r="C245" t="s">
        <v>32</v>
      </c>
      <c r="D245">
        <v>9814</v>
      </c>
      <c r="E245" t="s">
        <v>107</v>
      </c>
      <c r="F245" t="str">
        <f>VLOOKUP($C245,'Bus Profiles'!$A:$C,MATCH(F$1,'Bus Profiles'!$1:$1,0),FALSE)</f>
        <v>40 ft</v>
      </c>
      <c r="G245" t="str">
        <f>VLOOKUP($C245,'Bus Profiles'!$A:$C,MATCH(G$1,'Bus Profiles'!$1:$1,0),FALSE)</f>
        <v>Diesel</v>
      </c>
      <c r="H245">
        <v>1</v>
      </c>
      <c r="I245" s="1"/>
      <c r="J245" s="16" t="e">
        <v>#N/A</v>
      </c>
      <c r="K245" s="7">
        <f>IF(AND($H245&gt;=Scale!$B$2,$H245&lt;=Scale!$C$2),Scale!$A$2,IF(AND($H245&gt;=Scale!$B$3,$H245&lt;=Scale!$C$3),Scale!$A$3,IF(AND($H245&gt;=Scale!$B$4,$H245&lt;=Scale!$C$4),Scale!$A$4,IF(AND($H245&gt;=Scale!$B$5,$H245&lt;=Scale!$C$5),Scale!$A$5,IF(AND($H245&gt;=Scale!$B$6,$H245&lt;=Scale!$C$6),Scale!$A$6)))))</f>
        <v>1</v>
      </c>
      <c r="L245" s="7" t="e">
        <f>IF(AND($J245&gt;=Scale!$F$2,$J245&lt;=Scale!$G$2),Scale!$E$2,IF(AND($J245&gt;=Scale!$F$3,$J245&lt;=Scale!$G$3),Scale!$E$3,IF(AND($J245&gt;=Scale!$F$4,$J245&lt;=Scale!$G$4),Scale!$E$4,IF(AND($J245&gt;=Scale!$F$5,$J245&lt;=Scale!$G$5),Scale!$E$5,IF(AND($J245&gt;=Scale!$F$6,$J245&lt;=Scale!$G$6),Scale!$E$6)))))</f>
        <v>#N/A</v>
      </c>
      <c r="M245" s="7">
        <f t="shared" si="7"/>
        <v>18</v>
      </c>
      <c r="N24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5" s="5" t="str">
        <f>IF(Table1[[#This Row],[Priority Rating]]="#N/A","#N/A",IF(Table1[[#This Row],[Priority Rating]]&gt;=Scale!$M$2,Scale!$L$2,IF(Table1[[#This Row],[Priority Rating]]&gt;=Scale!$M$3,Scale!$L$3,IF(Table1[[#This Row],[Priority Rating]]&gt;=Scale!$M$4,Scale!$L$4,"error1"))))</f>
        <v>#N/A</v>
      </c>
    </row>
    <row r="246" spans="1:15" x14ac:dyDescent="0.3">
      <c r="A246" s="3">
        <f t="shared" ca="1" si="6"/>
        <v>245</v>
      </c>
      <c r="B246" t="s">
        <v>11</v>
      </c>
      <c r="C246" t="s">
        <v>32</v>
      </c>
      <c r="D246">
        <v>9815</v>
      </c>
      <c r="E246" t="s">
        <v>107</v>
      </c>
      <c r="F246" t="str">
        <f>VLOOKUP($C246,'Bus Profiles'!$A:$C,MATCH(F$1,'Bus Profiles'!$1:$1,0),FALSE)</f>
        <v>40 ft</v>
      </c>
      <c r="G246" t="str">
        <f>VLOOKUP($C246,'Bus Profiles'!$A:$C,MATCH(G$1,'Bus Profiles'!$1:$1,0),FALSE)</f>
        <v>Diesel</v>
      </c>
      <c r="H246">
        <v>2</v>
      </c>
      <c r="I246" s="1"/>
      <c r="J246" s="16" t="e">
        <v>#N/A</v>
      </c>
      <c r="K246" s="7">
        <f>IF(AND($H246&gt;=Scale!$B$2,$H246&lt;=Scale!$C$2),Scale!$A$2,IF(AND($H246&gt;=Scale!$B$3,$H246&lt;=Scale!$C$3),Scale!$A$3,IF(AND($H246&gt;=Scale!$B$4,$H246&lt;=Scale!$C$4),Scale!$A$4,IF(AND($H246&gt;=Scale!$B$5,$H246&lt;=Scale!$C$5),Scale!$A$5,IF(AND($H246&gt;=Scale!$B$6,$H246&lt;=Scale!$C$6),Scale!$A$6)))))</f>
        <v>2</v>
      </c>
      <c r="L246" s="7" t="e">
        <f>IF(AND($J246&gt;=Scale!$F$2,$J246&lt;=Scale!$G$2),Scale!$E$2,IF(AND($J246&gt;=Scale!$F$3,$J246&lt;=Scale!$G$3),Scale!$E$3,IF(AND($J246&gt;=Scale!$F$4,$J246&lt;=Scale!$G$4),Scale!$E$4,IF(AND($J246&gt;=Scale!$F$5,$J246&lt;=Scale!$G$5),Scale!$E$5,IF(AND($J246&gt;=Scale!$F$6,$J246&lt;=Scale!$G$6),Scale!$E$6)))))</f>
        <v>#N/A</v>
      </c>
      <c r="M246" s="7">
        <f t="shared" si="7"/>
        <v>18</v>
      </c>
      <c r="N24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6" s="5" t="str">
        <f>IF(Table1[[#This Row],[Priority Rating]]="#N/A","#N/A",IF(Table1[[#This Row],[Priority Rating]]&gt;=Scale!$M$2,Scale!$L$2,IF(Table1[[#This Row],[Priority Rating]]&gt;=Scale!$M$3,Scale!$L$3,IF(Table1[[#This Row],[Priority Rating]]&gt;=Scale!$M$4,Scale!$L$4,"error1"))))</f>
        <v>#N/A</v>
      </c>
    </row>
    <row r="247" spans="1:15" x14ac:dyDescent="0.3">
      <c r="A247" s="3">
        <f t="shared" ca="1" si="6"/>
        <v>246</v>
      </c>
      <c r="B247" t="s">
        <v>11</v>
      </c>
      <c r="C247" t="s">
        <v>32</v>
      </c>
      <c r="D247">
        <v>9816</v>
      </c>
      <c r="E247" t="s">
        <v>107</v>
      </c>
      <c r="F247" t="str">
        <f>VLOOKUP($C247,'Bus Profiles'!$A:$C,MATCH(F$1,'Bus Profiles'!$1:$1,0),FALSE)</f>
        <v>40 ft</v>
      </c>
      <c r="G247" t="str">
        <f>VLOOKUP($C247,'Bus Profiles'!$A:$C,MATCH(G$1,'Bus Profiles'!$1:$1,0),FALSE)</f>
        <v>Diesel</v>
      </c>
      <c r="H247">
        <v>2</v>
      </c>
      <c r="I247" s="1"/>
      <c r="J247" s="16" t="e">
        <v>#N/A</v>
      </c>
      <c r="K247" s="7">
        <f>IF(AND($H247&gt;=Scale!$B$2,$H247&lt;=Scale!$C$2),Scale!$A$2,IF(AND($H247&gt;=Scale!$B$3,$H247&lt;=Scale!$C$3),Scale!$A$3,IF(AND($H247&gt;=Scale!$B$4,$H247&lt;=Scale!$C$4),Scale!$A$4,IF(AND($H247&gt;=Scale!$B$5,$H247&lt;=Scale!$C$5),Scale!$A$5,IF(AND($H247&gt;=Scale!$B$6,$H247&lt;=Scale!$C$6),Scale!$A$6)))))</f>
        <v>2</v>
      </c>
      <c r="L247" s="7" t="e">
        <f>IF(AND($J247&gt;=Scale!$F$2,$J247&lt;=Scale!$G$2),Scale!$E$2,IF(AND($J247&gt;=Scale!$F$3,$J247&lt;=Scale!$G$3),Scale!$E$3,IF(AND($J247&gt;=Scale!$F$4,$J247&lt;=Scale!$G$4),Scale!$E$4,IF(AND($J247&gt;=Scale!$F$5,$J247&lt;=Scale!$G$5),Scale!$E$5,IF(AND($J247&gt;=Scale!$F$6,$J247&lt;=Scale!$G$6),Scale!$E$6)))))</f>
        <v>#N/A</v>
      </c>
      <c r="M247" s="7">
        <f t="shared" si="7"/>
        <v>18</v>
      </c>
      <c r="N24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7" s="5" t="str">
        <f>IF(Table1[[#This Row],[Priority Rating]]="#N/A","#N/A",IF(Table1[[#This Row],[Priority Rating]]&gt;=Scale!$M$2,Scale!$L$2,IF(Table1[[#This Row],[Priority Rating]]&gt;=Scale!$M$3,Scale!$L$3,IF(Table1[[#This Row],[Priority Rating]]&gt;=Scale!$M$4,Scale!$L$4,"error1"))))</f>
        <v>#N/A</v>
      </c>
    </row>
    <row r="248" spans="1:15" x14ac:dyDescent="0.3">
      <c r="A248" s="3">
        <f t="shared" ca="1" si="6"/>
        <v>247</v>
      </c>
      <c r="B248" t="s">
        <v>12</v>
      </c>
      <c r="C248" t="s">
        <v>22</v>
      </c>
      <c r="D248">
        <v>1201</v>
      </c>
      <c r="E248" t="s">
        <v>106</v>
      </c>
      <c r="F248" t="str">
        <f>VLOOKUP($C248,'Bus Profiles'!$A:$C,MATCH(F$1,'Bus Profiles'!$1:$1,0),FALSE)</f>
        <v>40 ft</v>
      </c>
      <c r="G248" t="str">
        <f>VLOOKUP($C248,'Bus Profiles'!$A:$C,MATCH(G$1,'Bus Profiles'!$1:$1,0),FALSE)</f>
        <v>CNG</v>
      </c>
      <c r="H248">
        <v>1</v>
      </c>
      <c r="I248" s="1"/>
      <c r="J248" s="16" t="e">
        <v>#N/A</v>
      </c>
      <c r="K248" s="7">
        <f>IF(AND($H248&gt;=Scale!$B$2,$H248&lt;=Scale!$C$2),Scale!$A$2,IF(AND($H248&gt;=Scale!$B$3,$H248&lt;=Scale!$C$3),Scale!$A$3,IF(AND($H248&gt;=Scale!$B$4,$H248&lt;=Scale!$C$4),Scale!$A$4,IF(AND($H248&gt;=Scale!$B$5,$H248&lt;=Scale!$C$5),Scale!$A$5,IF(AND($H248&gt;=Scale!$B$6,$H248&lt;=Scale!$C$6),Scale!$A$6)))))</f>
        <v>1</v>
      </c>
      <c r="L248" s="7" t="e">
        <f>IF(AND($J248&gt;=Scale!$F$2,$J248&lt;=Scale!$G$2),Scale!$E$2,IF(AND($J248&gt;=Scale!$F$3,$J248&lt;=Scale!$G$3),Scale!$E$3,IF(AND($J248&gt;=Scale!$F$4,$J248&lt;=Scale!$G$4),Scale!$E$4,IF(AND($J248&gt;=Scale!$F$5,$J248&lt;=Scale!$G$5),Scale!$E$5,IF(AND($J248&gt;=Scale!$F$6,$J248&lt;=Scale!$G$6),Scale!$E$6)))))</f>
        <v>#N/A</v>
      </c>
      <c r="M248" s="7">
        <f t="shared" si="7"/>
        <v>4</v>
      </c>
      <c r="N24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8" s="5" t="str">
        <f>IF(Table1[[#This Row],[Priority Rating]]="#N/A","#N/A",IF(Table1[[#This Row],[Priority Rating]]&gt;=Scale!$M$2,Scale!$L$2,IF(Table1[[#This Row],[Priority Rating]]&gt;=Scale!$M$3,Scale!$L$3,IF(Table1[[#This Row],[Priority Rating]]&gt;=Scale!$M$4,Scale!$L$4,"error1"))))</f>
        <v>#N/A</v>
      </c>
    </row>
    <row r="249" spans="1:15" x14ac:dyDescent="0.3">
      <c r="A249" s="3">
        <f t="shared" ca="1" si="6"/>
        <v>248</v>
      </c>
      <c r="B249" t="s">
        <v>12</v>
      </c>
      <c r="C249" t="s">
        <v>22</v>
      </c>
      <c r="D249">
        <v>1202</v>
      </c>
      <c r="E249" t="s">
        <v>106</v>
      </c>
      <c r="F249" t="str">
        <f>VLOOKUP($C249,'Bus Profiles'!$A:$C,MATCH(F$1,'Bus Profiles'!$1:$1,0),FALSE)</f>
        <v>40 ft</v>
      </c>
      <c r="G249" t="str">
        <f>VLOOKUP($C249,'Bus Profiles'!$A:$C,MATCH(G$1,'Bus Profiles'!$1:$1,0),FALSE)</f>
        <v>CNG</v>
      </c>
      <c r="H249">
        <v>5</v>
      </c>
      <c r="I249" s="1"/>
      <c r="J249" s="16" t="e">
        <v>#N/A</v>
      </c>
      <c r="K249" s="7">
        <f>IF(AND($H249&gt;=Scale!$B$2,$H249&lt;=Scale!$C$2),Scale!$A$2,IF(AND($H249&gt;=Scale!$B$3,$H249&lt;=Scale!$C$3),Scale!$A$3,IF(AND($H249&gt;=Scale!$B$4,$H249&lt;=Scale!$C$4),Scale!$A$4,IF(AND($H249&gt;=Scale!$B$5,$H249&lt;=Scale!$C$5),Scale!$A$5,IF(AND($H249&gt;=Scale!$B$6,$H249&lt;=Scale!$C$6),Scale!$A$6)))))</f>
        <v>3</v>
      </c>
      <c r="L249" s="7" t="e">
        <f>IF(AND($J249&gt;=Scale!$F$2,$J249&lt;=Scale!$G$2),Scale!$E$2,IF(AND($J249&gt;=Scale!$F$3,$J249&lt;=Scale!$G$3),Scale!$E$3,IF(AND($J249&gt;=Scale!$F$4,$J249&lt;=Scale!$G$4),Scale!$E$4,IF(AND($J249&gt;=Scale!$F$5,$J249&lt;=Scale!$G$5),Scale!$E$5,IF(AND($J249&gt;=Scale!$F$6,$J249&lt;=Scale!$G$6),Scale!$E$6)))))</f>
        <v>#N/A</v>
      </c>
      <c r="M249" s="7">
        <f t="shared" si="7"/>
        <v>4</v>
      </c>
      <c r="N24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49" s="5" t="str">
        <f>IF(Table1[[#This Row],[Priority Rating]]="#N/A","#N/A",IF(Table1[[#This Row],[Priority Rating]]&gt;=Scale!$M$2,Scale!$L$2,IF(Table1[[#This Row],[Priority Rating]]&gt;=Scale!$M$3,Scale!$L$3,IF(Table1[[#This Row],[Priority Rating]]&gt;=Scale!$M$4,Scale!$L$4,"error1"))))</f>
        <v>#N/A</v>
      </c>
    </row>
    <row r="250" spans="1:15" x14ac:dyDescent="0.3">
      <c r="A250" s="3">
        <f t="shared" ca="1" si="6"/>
        <v>249</v>
      </c>
      <c r="B250" t="s">
        <v>12</v>
      </c>
      <c r="C250" t="s">
        <v>22</v>
      </c>
      <c r="D250">
        <v>1203</v>
      </c>
      <c r="E250" t="s">
        <v>106</v>
      </c>
      <c r="F250" t="str">
        <f>VLOOKUP($C250,'Bus Profiles'!$A:$C,MATCH(F$1,'Bus Profiles'!$1:$1,0),FALSE)</f>
        <v>40 ft</v>
      </c>
      <c r="G250" t="str">
        <f>VLOOKUP($C250,'Bus Profiles'!$A:$C,MATCH(G$1,'Bus Profiles'!$1:$1,0),FALSE)</f>
        <v>CNG</v>
      </c>
      <c r="H250">
        <v>5</v>
      </c>
      <c r="I250" s="1"/>
      <c r="J250" s="16" t="e">
        <v>#N/A</v>
      </c>
      <c r="K250" s="7">
        <f>IF(AND($H250&gt;=Scale!$B$2,$H250&lt;=Scale!$C$2),Scale!$A$2,IF(AND($H250&gt;=Scale!$B$3,$H250&lt;=Scale!$C$3),Scale!$A$3,IF(AND($H250&gt;=Scale!$B$4,$H250&lt;=Scale!$C$4),Scale!$A$4,IF(AND($H250&gt;=Scale!$B$5,$H250&lt;=Scale!$C$5),Scale!$A$5,IF(AND($H250&gt;=Scale!$B$6,$H250&lt;=Scale!$C$6),Scale!$A$6)))))</f>
        <v>3</v>
      </c>
      <c r="L250" s="7" t="e">
        <f>IF(AND($J250&gt;=Scale!$F$2,$J250&lt;=Scale!$G$2),Scale!$E$2,IF(AND($J250&gt;=Scale!$F$3,$J250&lt;=Scale!$G$3),Scale!$E$3,IF(AND($J250&gt;=Scale!$F$4,$J250&lt;=Scale!$G$4),Scale!$E$4,IF(AND($J250&gt;=Scale!$F$5,$J250&lt;=Scale!$G$5),Scale!$E$5,IF(AND($J250&gt;=Scale!$F$6,$J250&lt;=Scale!$G$6),Scale!$E$6)))))</f>
        <v>#N/A</v>
      </c>
      <c r="M250" s="7">
        <f t="shared" si="7"/>
        <v>4</v>
      </c>
      <c r="N25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0" s="5" t="str">
        <f>IF(Table1[[#This Row],[Priority Rating]]="#N/A","#N/A",IF(Table1[[#This Row],[Priority Rating]]&gt;=Scale!$M$2,Scale!$L$2,IF(Table1[[#This Row],[Priority Rating]]&gt;=Scale!$M$3,Scale!$L$3,IF(Table1[[#This Row],[Priority Rating]]&gt;=Scale!$M$4,Scale!$L$4,"error1"))))</f>
        <v>#N/A</v>
      </c>
    </row>
    <row r="251" spans="1:15" x14ac:dyDescent="0.3">
      <c r="A251" s="3">
        <f t="shared" ca="1" si="6"/>
        <v>250</v>
      </c>
      <c r="B251" t="s">
        <v>12</v>
      </c>
      <c r="C251" t="s">
        <v>22</v>
      </c>
      <c r="D251">
        <v>1204</v>
      </c>
      <c r="E251" t="s">
        <v>106</v>
      </c>
      <c r="F251" t="str">
        <f>VLOOKUP($C251,'Bus Profiles'!$A:$C,MATCH(F$1,'Bus Profiles'!$1:$1,0),FALSE)</f>
        <v>40 ft</v>
      </c>
      <c r="G251" t="str">
        <f>VLOOKUP($C251,'Bus Profiles'!$A:$C,MATCH(G$1,'Bus Profiles'!$1:$1,0),FALSE)</f>
        <v>CNG</v>
      </c>
      <c r="H251">
        <v>3</v>
      </c>
      <c r="I251" s="1"/>
      <c r="J251" s="16" t="e">
        <v>#N/A</v>
      </c>
      <c r="K251" s="7">
        <f>IF(AND($H251&gt;=Scale!$B$2,$H251&lt;=Scale!$C$2),Scale!$A$2,IF(AND($H251&gt;=Scale!$B$3,$H251&lt;=Scale!$C$3),Scale!$A$3,IF(AND($H251&gt;=Scale!$B$4,$H251&lt;=Scale!$C$4),Scale!$A$4,IF(AND($H251&gt;=Scale!$B$5,$H251&lt;=Scale!$C$5),Scale!$A$5,IF(AND($H251&gt;=Scale!$B$6,$H251&lt;=Scale!$C$6),Scale!$A$6)))))</f>
        <v>2</v>
      </c>
      <c r="L251" s="7" t="e">
        <f>IF(AND($J251&gt;=Scale!$F$2,$J251&lt;=Scale!$G$2),Scale!$E$2,IF(AND($J251&gt;=Scale!$F$3,$J251&lt;=Scale!$G$3),Scale!$E$3,IF(AND($J251&gt;=Scale!$F$4,$J251&lt;=Scale!$G$4),Scale!$E$4,IF(AND($J251&gt;=Scale!$F$5,$J251&lt;=Scale!$G$5),Scale!$E$5,IF(AND($J251&gt;=Scale!$F$6,$J251&lt;=Scale!$G$6),Scale!$E$6)))))</f>
        <v>#N/A</v>
      </c>
      <c r="M251" s="7">
        <f t="shared" si="7"/>
        <v>4</v>
      </c>
      <c r="N25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1" s="5" t="str">
        <f>IF(Table1[[#This Row],[Priority Rating]]="#N/A","#N/A",IF(Table1[[#This Row],[Priority Rating]]&gt;=Scale!$M$2,Scale!$L$2,IF(Table1[[#This Row],[Priority Rating]]&gt;=Scale!$M$3,Scale!$L$3,IF(Table1[[#This Row],[Priority Rating]]&gt;=Scale!$M$4,Scale!$L$4,"error1"))))</f>
        <v>#N/A</v>
      </c>
    </row>
    <row r="252" spans="1:15" x14ac:dyDescent="0.3">
      <c r="A252" s="3">
        <f t="shared" ca="1" si="6"/>
        <v>251</v>
      </c>
      <c r="B252" t="s">
        <v>12</v>
      </c>
      <c r="C252" t="s">
        <v>22</v>
      </c>
      <c r="D252">
        <v>1205</v>
      </c>
      <c r="E252" t="s">
        <v>106</v>
      </c>
      <c r="F252" t="str">
        <f>VLOOKUP($C252,'Bus Profiles'!$A:$C,MATCH(F$1,'Bus Profiles'!$1:$1,0),FALSE)</f>
        <v>40 ft</v>
      </c>
      <c r="G252" t="str">
        <f>VLOOKUP($C252,'Bus Profiles'!$A:$C,MATCH(G$1,'Bus Profiles'!$1:$1,0),FALSE)</f>
        <v>CNG</v>
      </c>
      <c r="H252">
        <v>4</v>
      </c>
      <c r="I252" s="1"/>
      <c r="J252" s="16" t="e">
        <v>#N/A</v>
      </c>
      <c r="K252" s="7">
        <f>IF(AND($H252&gt;=Scale!$B$2,$H252&lt;=Scale!$C$2),Scale!$A$2,IF(AND($H252&gt;=Scale!$B$3,$H252&lt;=Scale!$C$3),Scale!$A$3,IF(AND($H252&gt;=Scale!$B$4,$H252&lt;=Scale!$C$4),Scale!$A$4,IF(AND($H252&gt;=Scale!$B$5,$H252&lt;=Scale!$C$5),Scale!$A$5,IF(AND($H252&gt;=Scale!$B$6,$H252&lt;=Scale!$C$6),Scale!$A$6)))))</f>
        <v>3</v>
      </c>
      <c r="L252" s="7" t="e">
        <f>IF(AND($J252&gt;=Scale!$F$2,$J252&lt;=Scale!$G$2),Scale!$E$2,IF(AND($J252&gt;=Scale!$F$3,$J252&lt;=Scale!$G$3),Scale!$E$3,IF(AND($J252&gt;=Scale!$F$4,$J252&lt;=Scale!$G$4),Scale!$E$4,IF(AND($J252&gt;=Scale!$F$5,$J252&lt;=Scale!$G$5),Scale!$E$5,IF(AND($J252&gt;=Scale!$F$6,$J252&lt;=Scale!$G$6),Scale!$E$6)))))</f>
        <v>#N/A</v>
      </c>
      <c r="M252" s="7">
        <f t="shared" si="7"/>
        <v>4</v>
      </c>
      <c r="N25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2" s="5" t="str">
        <f>IF(Table1[[#This Row],[Priority Rating]]="#N/A","#N/A",IF(Table1[[#This Row],[Priority Rating]]&gt;=Scale!$M$2,Scale!$L$2,IF(Table1[[#This Row],[Priority Rating]]&gt;=Scale!$M$3,Scale!$L$3,IF(Table1[[#This Row],[Priority Rating]]&gt;=Scale!$M$4,Scale!$L$4,"error1"))))</f>
        <v>#N/A</v>
      </c>
    </row>
    <row r="253" spans="1:15" x14ac:dyDescent="0.3">
      <c r="A253" s="3">
        <f t="shared" ca="1" si="6"/>
        <v>252</v>
      </c>
      <c r="B253" t="s">
        <v>12</v>
      </c>
      <c r="C253" t="s">
        <v>22</v>
      </c>
      <c r="D253">
        <v>1206</v>
      </c>
      <c r="E253" t="s">
        <v>106</v>
      </c>
      <c r="F253" t="str">
        <f>VLOOKUP($C253,'Bus Profiles'!$A:$C,MATCH(F$1,'Bus Profiles'!$1:$1,0),FALSE)</f>
        <v>40 ft</v>
      </c>
      <c r="G253" t="str">
        <f>VLOOKUP($C253,'Bus Profiles'!$A:$C,MATCH(G$1,'Bus Profiles'!$1:$1,0),FALSE)</f>
        <v>CNG</v>
      </c>
      <c r="H253">
        <v>5</v>
      </c>
      <c r="I253" s="1"/>
      <c r="J253" s="16" t="e">
        <v>#N/A</v>
      </c>
      <c r="K253" s="7">
        <f>IF(AND($H253&gt;=Scale!$B$2,$H253&lt;=Scale!$C$2),Scale!$A$2,IF(AND($H253&gt;=Scale!$B$3,$H253&lt;=Scale!$C$3),Scale!$A$3,IF(AND($H253&gt;=Scale!$B$4,$H253&lt;=Scale!$C$4),Scale!$A$4,IF(AND($H253&gt;=Scale!$B$5,$H253&lt;=Scale!$C$5),Scale!$A$5,IF(AND($H253&gt;=Scale!$B$6,$H253&lt;=Scale!$C$6),Scale!$A$6)))))</f>
        <v>3</v>
      </c>
      <c r="L253" s="7" t="e">
        <f>IF(AND($J253&gt;=Scale!$F$2,$J253&lt;=Scale!$G$2),Scale!$E$2,IF(AND($J253&gt;=Scale!$F$3,$J253&lt;=Scale!$G$3),Scale!$E$3,IF(AND($J253&gt;=Scale!$F$4,$J253&lt;=Scale!$G$4),Scale!$E$4,IF(AND($J253&gt;=Scale!$F$5,$J253&lt;=Scale!$G$5),Scale!$E$5,IF(AND($J253&gt;=Scale!$F$6,$J253&lt;=Scale!$G$6),Scale!$E$6)))))</f>
        <v>#N/A</v>
      </c>
      <c r="M253" s="7">
        <f t="shared" si="7"/>
        <v>4</v>
      </c>
      <c r="N25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3" s="5" t="str">
        <f>IF(Table1[[#This Row],[Priority Rating]]="#N/A","#N/A",IF(Table1[[#This Row],[Priority Rating]]&gt;=Scale!$M$2,Scale!$L$2,IF(Table1[[#This Row],[Priority Rating]]&gt;=Scale!$M$3,Scale!$L$3,IF(Table1[[#This Row],[Priority Rating]]&gt;=Scale!$M$4,Scale!$L$4,"error1"))))</f>
        <v>#N/A</v>
      </c>
    </row>
    <row r="254" spans="1:15" x14ac:dyDescent="0.3">
      <c r="A254" s="3">
        <f t="shared" ca="1" si="6"/>
        <v>253</v>
      </c>
      <c r="B254" t="s">
        <v>12</v>
      </c>
      <c r="C254" t="s">
        <v>22</v>
      </c>
      <c r="D254">
        <v>1207</v>
      </c>
      <c r="E254" t="s">
        <v>106</v>
      </c>
      <c r="F254" t="str">
        <f>VLOOKUP($C254,'Bus Profiles'!$A:$C,MATCH(F$1,'Bus Profiles'!$1:$1,0),FALSE)</f>
        <v>40 ft</v>
      </c>
      <c r="G254" t="str">
        <f>VLOOKUP($C254,'Bus Profiles'!$A:$C,MATCH(G$1,'Bus Profiles'!$1:$1,0),FALSE)</f>
        <v>CNG</v>
      </c>
      <c r="H254">
        <v>9</v>
      </c>
      <c r="I254" s="1"/>
      <c r="J254" s="16" t="e">
        <v>#N/A</v>
      </c>
      <c r="K254" s="7">
        <f>IF(AND($H254&gt;=Scale!$B$2,$H254&lt;=Scale!$C$2),Scale!$A$2,IF(AND($H254&gt;=Scale!$B$3,$H254&lt;=Scale!$C$3),Scale!$A$3,IF(AND($H254&gt;=Scale!$B$4,$H254&lt;=Scale!$C$4),Scale!$A$4,IF(AND($H254&gt;=Scale!$B$5,$H254&lt;=Scale!$C$5),Scale!$A$5,IF(AND($H254&gt;=Scale!$B$6,$H254&lt;=Scale!$C$6),Scale!$A$6)))))</f>
        <v>5</v>
      </c>
      <c r="L254" s="7" t="e">
        <f>IF(AND($J254&gt;=Scale!$F$2,$J254&lt;=Scale!$G$2),Scale!$E$2,IF(AND($J254&gt;=Scale!$F$3,$J254&lt;=Scale!$G$3),Scale!$E$3,IF(AND($J254&gt;=Scale!$F$4,$J254&lt;=Scale!$G$4),Scale!$E$4,IF(AND($J254&gt;=Scale!$F$5,$J254&lt;=Scale!$G$5),Scale!$E$5,IF(AND($J254&gt;=Scale!$F$6,$J254&lt;=Scale!$G$6),Scale!$E$6)))))</f>
        <v>#N/A</v>
      </c>
      <c r="M254" s="7">
        <f t="shared" si="7"/>
        <v>4</v>
      </c>
      <c r="N25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4" s="5" t="str">
        <f>IF(Table1[[#This Row],[Priority Rating]]="#N/A","#N/A",IF(Table1[[#This Row],[Priority Rating]]&gt;=Scale!$M$2,Scale!$L$2,IF(Table1[[#This Row],[Priority Rating]]&gt;=Scale!$M$3,Scale!$L$3,IF(Table1[[#This Row],[Priority Rating]]&gt;=Scale!$M$4,Scale!$L$4,"error1"))))</f>
        <v>#N/A</v>
      </c>
    </row>
    <row r="255" spans="1:15" x14ac:dyDescent="0.3">
      <c r="A255" s="3">
        <f t="shared" ca="1" si="6"/>
        <v>254</v>
      </c>
      <c r="B255" t="s">
        <v>12</v>
      </c>
      <c r="C255" t="s">
        <v>22</v>
      </c>
      <c r="D255">
        <v>1208</v>
      </c>
      <c r="E255" t="s">
        <v>106</v>
      </c>
      <c r="F255" t="str">
        <f>VLOOKUP($C255,'Bus Profiles'!$A:$C,MATCH(F$1,'Bus Profiles'!$1:$1,0),FALSE)</f>
        <v>40 ft</v>
      </c>
      <c r="G255" t="str">
        <f>VLOOKUP($C255,'Bus Profiles'!$A:$C,MATCH(G$1,'Bus Profiles'!$1:$1,0),FALSE)</f>
        <v>CNG</v>
      </c>
      <c r="H255">
        <v>5</v>
      </c>
      <c r="I255" s="1"/>
      <c r="J255" s="16" t="e">
        <v>#N/A</v>
      </c>
      <c r="K255" s="7">
        <f>IF(AND($H255&gt;=Scale!$B$2,$H255&lt;=Scale!$C$2),Scale!$A$2,IF(AND($H255&gt;=Scale!$B$3,$H255&lt;=Scale!$C$3),Scale!$A$3,IF(AND($H255&gt;=Scale!$B$4,$H255&lt;=Scale!$C$4),Scale!$A$4,IF(AND($H255&gt;=Scale!$B$5,$H255&lt;=Scale!$C$5),Scale!$A$5,IF(AND($H255&gt;=Scale!$B$6,$H255&lt;=Scale!$C$6),Scale!$A$6)))))</f>
        <v>3</v>
      </c>
      <c r="L255" s="7" t="e">
        <f>IF(AND($J255&gt;=Scale!$F$2,$J255&lt;=Scale!$G$2),Scale!$E$2,IF(AND($J255&gt;=Scale!$F$3,$J255&lt;=Scale!$G$3),Scale!$E$3,IF(AND($J255&gt;=Scale!$F$4,$J255&lt;=Scale!$G$4),Scale!$E$4,IF(AND($J255&gt;=Scale!$F$5,$J255&lt;=Scale!$G$5),Scale!$E$5,IF(AND($J255&gt;=Scale!$F$6,$J255&lt;=Scale!$G$6),Scale!$E$6)))))</f>
        <v>#N/A</v>
      </c>
      <c r="M255" s="7">
        <f t="shared" si="7"/>
        <v>4</v>
      </c>
      <c r="N25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5" s="5" t="str">
        <f>IF(Table1[[#This Row],[Priority Rating]]="#N/A","#N/A",IF(Table1[[#This Row],[Priority Rating]]&gt;=Scale!$M$2,Scale!$L$2,IF(Table1[[#This Row],[Priority Rating]]&gt;=Scale!$M$3,Scale!$L$3,IF(Table1[[#This Row],[Priority Rating]]&gt;=Scale!$M$4,Scale!$L$4,"error1"))))</f>
        <v>#N/A</v>
      </c>
    </row>
    <row r="256" spans="1:15" x14ac:dyDescent="0.3">
      <c r="A256" s="3">
        <f t="shared" ca="1" si="6"/>
        <v>255</v>
      </c>
      <c r="B256" t="s">
        <v>12</v>
      </c>
      <c r="C256" t="s">
        <v>22</v>
      </c>
      <c r="D256">
        <v>1209</v>
      </c>
      <c r="E256" t="s">
        <v>106</v>
      </c>
      <c r="F256" t="str">
        <f>VLOOKUP($C256,'Bus Profiles'!$A:$C,MATCH(F$1,'Bus Profiles'!$1:$1,0),FALSE)</f>
        <v>40 ft</v>
      </c>
      <c r="G256" t="str">
        <f>VLOOKUP($C256,'Bus Profiles'!$A:$C,MATCH(G$1,'Bus Profiles'!$1:$1,0),FALSE)</f>
        <v>CNG</v>
      </c>
      <c r="H256">
        <v>2</v>
      </c>
      <c r="I256" s="1"/>
      <c r="J256" s="16" t="e">
        <v>#N/A</v>
      </c>
      <c r="K256" s="7">
        <f>IF(AND($H256&gt;=Scale!$B$2,$H256&lt;=Scale!$C$2),Scale!$A$2,IF(AND($H256&gt;=Scale!$B$3,$H256&lt;=Scale!$C$3),Scale!$A$3,IF(AND($H256&gt;=Scale!$B$4,$H256&lt;=Scale!$C$4),Scale!$A$4,IF(AND($H256&gt;=Scale!$B$5,$H256&lt;=Scale!$C$5),Scale!$A$5,IF(AND($H256&gt;=Scale!$B$6,$H256&lt;=Scale!$C$6),Scale!$A$6)))))</f>
        <v>2</v>
      </c>
      <c r="L256" s="7" t="e">
        <f>IF(AND($J256&gt;=Scale!$F$2,$J256&lt;=Scale!$G$2),Scale!$E$2,IF(AND($J256&gt;=Scale!$F$3,$J256&lt;=Scale!$G$3),Scale!$E$3,IF(AND($J256&gt;=Scale!$F$4,$J256&lt;=Scale!$G$4),Scale!$E$4,IF(AND($J256&gt;=Scale!$F$5,$J256&lt;=Scale!$G$5),Scale!$E$5,IF(AND($J256&gt;=Scale!$F$6,$J256&lt;=Scale!$G$6),Scale!$E$6)))))</f>
        <v>#N/A</v>
      </c>
      <c r="M256" s="7">
        <f t="shared" si="7"/>
        <v>4</v>
      </c>
      <c r="N25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6" s="5" t="str">
        <f>IF(Table1[[#This Row],[Priority Rating]]="#N/A","#N/A",IF(Table1[[#This Row],[Priority Rating]]&gt;=Scale!$M$2,Scale!$L$2,IF(Table1[[#This Row],[Priority Rating]]&gt;=Scale!$M$3,Scale!$L$3,IF(Table1[[#This Row],[Priority Rating]]&gt;=Scale!$M$4,Scale!$L$4,"error1"))))</f>
        <v>#N/A</v>
      </c>
    </row>
    <row r="257" spans="1:15" x14ac:dyDescent="0.3">
      <c r="A257" s="3">
        <f t="shared" ca="1" si="6"/>
        <v>256</v>
      </c>
      <c r="B257" t="s">
        <v>12</v>
      </c>
      <c r="C257" t="s">
        <v>22</v>
      </c>
      <c r="D257">
        <v>1210</v>
      </c>
      <c r="E257" t="s">
        <v>106</v>
      </c>
      <c r="F257" t="str">
        <f>VLOOKUP($C257,'Bus Profiles'!$A:$C,MATCH(F$1,'Bus Profiles'!$1:$1,0),FALSE)</f>
        <v>40 ft</v>
      </c>
      <c r="G257" t="str">
        <f>VLOOKUP($C257,'Bus Profiles'!$A:$C,MATCH(G$1,'Bus Profiles'!$1:$1,0),FALSE)</f>
        <v>CNG</v>
      </c>
      <c r="H257">
        <v>3</v>
      </c>
      <c r="I257" s="1"/>
      <c r="J257" s="16" t="e">
        <v>#N/A</v>
      </c>
      <c r="K257" s="7">
        <f>IF(AND($H257&gt;=Scale!$B$2,$H257&lt;=Scale!$C$2),Scale!$A$2,IF(AND($H257&gt;=Scale!$B$3,$H257&lt;=Scale!$C$3),Scale!$A$3,IF(AND($H257&gt;=Scale!$B$4,$H257&lt;=Scale!$C$4),Scale!$A$4,IF(AND($H257&gt;=Scale!$B$5,$H257&lt;=Scale!$C$5),Scale!$A$5,IF(AND($H257&gt;=Scale!$B$6,$H257&lt;=Scale!$C$6),Scale!$A$6)))))</f>
        <v>2</v>
      </c>
      <c r="L257" s="7" t="e">
        <f>IF(AND($J257&gt;=Scale!$F$2,$J257&lt;=Scale!$G$2),Scale!$E$2,IF(AND($J257&gt;=Scale!$F$3,$J257&lt;=Scale!$G$3),Scale!$E$3,IF(AND($J257&gt;=Scale!$F$4,$J257&lt;=Scale!$G$4),Scale!$E$4,IF(AND($J257&gt;=Scale!$F$5,$J257&lt;=Scale!$G$5),Scale!$E$5,IF(AND($J257&gt;=Scale!$F$6,$J257&lt;=Scale!$G$6),Scale!$E$6)))))</f>
        <v>#N/A</v>
      </c>
      <c r="M257" s="7">
        <f t="shared" si="7"/>
        <v>4</v>
      </c>
      <c r="N25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7" s="5" t="str">
        <f>IF(Table1[[#This Row],[Priority Rating]]="#N/A","#N/A",IF(Table1[[#This Row],[Priority Rating]]&gt;=Scale!$M$2,Scale!$L$2,IF(Table1[[#This Row],[Priority Rating]]&gt;=Scale!$M$3,Scale!$L$3,IF(Table1[[#This Row],[Priority Rating]]&gt;=Scale!$M$4,Scale!$L$4,"error1"))))</f>
        <v>#N/A</v>
      </c>
    </row>
    <row r="258" spans="1:15" x14ac:dyDescent="0.3">
      <c r="A258" s="3">
        <f t="shared" ref="A258:A321" ca="1" si="8">CELL("row",A257)</f>
        <v>257</v>
      </c>
      <c r="B258" t="s">
        <v>12</v>
      </c>
      <c r="C258" t="s">
        <v>22</v>
      </c>
      <c r="D258">
        <v>1211</v>
      </c>
      <c r="E258" t="s">
        <v>106</v>
      </c>
      <c r="F258" t="str">
        <f>VLOOKUP($C258,'Bus Profiles'!$A:$C,MATCH(F$1,'Bus Profiles'!$1:$1,0),FALSE)</f>
        <v>40 ft</v>
      </c>
      <c r="G258" t="str">
        <f>VLOOKUP($C258,'Bus Profiles'!$A:$C,MATCH(G$1,'Bus Profiles'!$1:$1,0),FALSE)</f>
        <v>CNG</v>
      </c>
      <c r="H258">
        <v>3</v>
      </c>
      <c r="I258" s="1"/>
      <c r="J258" s="16" t="e">
        <v>#N/A</v>
      </c>
      <c r="K258" s="7">
        <f>IF(AND($H258&gt;=Scale!$B$2,$H258&lt;=Scale!$C$2),Scale!$A$2,IF(AND($H258&gt;=Scale!$B$3,$H258&lt;=Scale!$C$3),Scale!$A$3,IF(AND($H258&gt;=Scale!$B$4,$H258&lt;=Scale!$C$4),Scale!$A$4,IF(AND($H258&gt;=Scale!$B$5,$H258&lt;=Scale!$C$5),Scale!$A$5,IF(AND($H258&gt;=Scale!$B$6,$H258&lt;=Scale!$C$6),Scale!$A$6)))))</f>
        <v>2</v>
      </c>
      <c r="L258" s="7" t="e">
        <f>IF(AND($J258&gt;=Scale!$F$2,$J258&lt;=Scale!$G$2),Scale!$E$2,IF(AND($J258&gt;=Scale!$F$3,$J258&lt;=Scale!$G$3),Scale!$E$3,IF(AND($J258&gt;=Scale!$F$4,$J258&lt;=Scale!$G$4),Scale!$E$4,IF(AND($J258&gt;=Scale!$F$5,$J258&lt;=Scale!$G$5),Scale!$E$5,IF(AND($J258&gt;=Scale!$F$6,$J258&lt;=Scale!$G$6),Scale!$E$6)))))</f>
        <v>#N/A</v>
      </c>
      <c r="M258" s="7">
        <f t="shared" ref="M258:M321" si="9">16-IF(LEFT(D258,1)="2",MID(D258,2,1),IF(LEFT(D258,1)="9",(LEFT(D258,2)-100),LEFT(D258,2)))</f>
        <v>4</v>
      </c>
      <c r="N25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8" s="5" t="str">
        <f>IF(Table1[[#This Row],[Priority Rating]]="#N/A","#N/A",IF(Table1[[#This Row],[Priority Rating]]&gt;=Scale!$M$2,Scale!$L$2,IF(Table1[[#This Row],[Priority Rating]]&gt;=Scale!$M$3,Scale!$L$3,IF(Table1[[#This Row],[Priority Rating]]&gt;=Scale!$M$4,Scale!$L$4,"error1"))))</f>
        <v>#N/A</v>
      </c>
    </row>
    <row r="259" spans="1:15" x14ac:dyDescent="0.3">
      <c r="A259" s="3">
        <f t="shared" ca="1" si="8"/>
        <v>258</v>
      </c>
      <c r="B259" t="s">
        <v>12</v>
      </c>
      <c r="C259" t="s">
        <v>22</v>
      </c>
      <c r="D259">
        <v>1212</v>
      </c>
      <c r="E259" t="s">
        <v>106</v>
      </c>
      <c r="F259" t="str">
        <f>VLOOKUP($C259,'Bus Profiles'!$A:$C,MATCH(F$1,'Bus Profiles'!$1:$1,0),FALSE)</f>
        <v>40 ft</v>
      </c>
      <c r="G259" t="str">
        <f>VLOOKUP($C259,'Bus Profiles'!$A:$C,MATCH(G$1,'Bus Profiles'!$1:$1,0),FALSE)</f>
        <v>CNG</v>
      </c>
      <c r="H259">
        <v>3</v>
      </c>
      <c r="I259" s="1"/>
      <c r="J259" s="16" t="e">
        <v>#N/A</v>
      </c>
      <c r="K259" s="7">
        <f>IF(AND($H259&gt;=Scale!$B$2,$H259&lt;=Scale!$C$2),Scale!$A$2,IF(AND($H259&gt;=Scale!$B$3,$H259&lt;=Scale!$C$3),Scale!$A$3,IF(AND($H259&gt;=Scale!$B$4,$H259&lt;=Scale!$C$4),Scale!$A$4,IF(AND($H259&gt;=Scale!$B$5,$H259&lt;=Scale!$C$5),Scale!$A$5,IF(AND($H259&gt;=Scale!$B$6,$H259&lt;=Scale!$C$6),Scale!$A$6)))))</f>
        <v>2</v>
      </c>
      <c r="L259" s="7" t="e">
        <f>IF(AND($J259&gt;=Scale!$F$2,$J259&lt;=Scale!$G$2),Scale!$E$2,IF(AND($J259&gt;=Scale!$F$3,$J259&lt;=Scale!$G$3),Scale!$E$3,IF(AND($J259&gt;=Scale!$F$4,$J259&lt;=Scale!$G$4),Scale!$E$4,IF(AND($J259&gt;=Scale!$F$5,$J259&lt;=Scale!$G$5),Scale!$E$5,IF(AND($J259&gt;=Scale!$F$6,$J259&lt;=Scale!$G$6),Scale!$E$6)))))</f>
        <v>#N/A</v>
      </c>
      <c r="M259" s="7">
        <f t="shared" si="9"/>
        <v>4</v>
      </c>
      <c r="N25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59" s="5" t="str">
        <f>IF(Table1[[#This Row],[Priority Rating]]="#N/A","#N/A",IF(Table1[[#This Row],[Priority Rating]]&gt;=Scale!$M$2,Scale!$L$2,IF(Table1[[#This Row],[Priority Rating]]&gt;=Scale!$M$3,Scale!$L$3,IF(Table1[[#This Row],[Priority Rating]]&gt;=Scale!$M$4,Scale!$L$4,"error1"))))</f>
        <v>#N/A</v>
      </c>
    </row>
    <row r="260" spans="1:15" x14ac:dyDescent="0.3">
      <c r="A260" s="3">
        <f t="shared" ca="1" si="8"/>
        <v>259</v>
      </c>
      <c r="B260" t="s">
        <v>12</v>
      </c>
      <c r="C260" t="s">
        <v>22</v>
      </c>
      <c r="D260">
        <v>1213</v>
      </c>
      <c r="E260" t="s">
        <v>106</v>
      </c>
      <c r="F260" t="str">
        <f>VLOOKUP($C260,'Bus Profiles'!$A:$C,MATCH(F$1,'Bus Profiles'!$1:$1,0),FALSE)</f>
        <v>40 ft</v>
      </c>
      <c r="G260" t="str">
        <f>VLOOKUP($C260,'Bus Profiles'!$A:$C,MATCH(G$1,'Bus Profiles'!$1:$1,0),FALSE)</f>
        <v>CNG</v>
      </c>
      <c r="H260">
        <v>2</v>
      </c>
      <c r="I260" s="1"/>
      <c r="J260" s="16" t="e">
        <v>#N/A</v>
      </c>
      <c r="K260" s="7">
        <f>IF(AND($H260&gt;=Scale!$B$2,$H260&lt;=Scale!$C$2),Scale!$A$2,IF(AND($H260&gt;=Scale!$B$3,$H260&lt;=Scale!$C$3),Scale!$A$3,IF(AND($H260&gt;=Scale!$B$4,$H260&lt;=Scale!$C$4),Scale!$A$4,IF(AND($H260&gt;=Scale!$B$5,$H260&lt;=Scale!$C$5),Scale!$A$5,IF(AND($H260&gt;=Scale!$B$6,$H260&lt;=Scale!$C$6),Scale!$A$6)))))</f>
        <v>2</v>
      </c>
      <c r="L260" s="7" t="e">
        <f>IF(AND($J260&gt;=Scale!$F$2,$J260&lt;=Scale!$G$2),Scale!$E$2,IF(AND($J260&gt;=Scale!$F$3,$J260&lt;=Scale!$G$3),Scale!$E$3,IF(AND($J260&gt;=Scale!$F$4,$J260&lt;=Scale!$G$4),Scale!$E$4,IF(AND($J260&gt;=Scale!$F$5,$J260&lt;=Scale!$G$5),Scale!$E$5,IF(AND($J260&gt;=Scale!$F$6,$J260&lt;=Scale!$G$6),Scale!$E$6)))))</f>
        <v>#N/A</v>
      </c>
      <c r="M260" s="7">
        <f t="shared" si="9"/>
        <v>4</v>
      </c>
      <c r="N26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0" s="5" t="str">
        <f>IF(Table1[[#This Row],[Priority Rating]]="#N/A","#N/A",IF(Table1[[#This Row],[Priority Rating]]&gt;=Scale!$M$2,Scale!$L$2,IF(Table1[[#This Row],[Priority Rating]]&gt;=Scale!$M$3,Scale!$L$3,IF(Table1[[#This Row],[Priority Rating]]&gt;=Scale!$M$4,Scale!$L$4,"error1"))))</f>
        <v>#N/A</v>
      </c>
    </row>
    <row r="261" spans="1:15" x14ac:dyDescent="0.3">
      <c r="A261" s="3">
        <f t="shared" ca="1" si="8"/>
        <v>260</v>
      </c>
      <c r="B261" t="s">
        <v>12</v>
      </c>
      <c r="C261" t="s">
        <v>22</v>
      </c>
      <c r="D261">
        <v>1214</v>
      </c>
      <c r="E261" t="s">
        <v>106</v>
      </c>
      <c r="F261" t="str">
        <f>VLOOKUP($C261,'Bus Profiles'!$A:$C,MATCH(F$1,'Bus Profiles'!$1:$1,0),FALSE)</f>
        <v>40 ft</v>
      </c>
      <c r="G261" t="str">
        <f>VLOOKUP($C261,'Bus Profiles'!$A:$C,MATCH(G$1,'Bus Profiles'!$1:$1,0),FALSE)</f>
        <v>CNG</v>
      </c>
      <c r="H261">
        <v>10</v>
      </c>
      <c r="I261" s="1"/>
      <c r="J261" s="16" t="e">
        <v>#N/A</v>
      </c>
      <c r="K261" s="7">
        <f>IF(AND($H261&gt;=Scale!$B$2,$H261&lt;=Scale!$C$2),Scale!$A$2,IF(AND($H261&gt;=Scale!$B$3,$H261&lt;=Scale!$C$3),Scale!$A$3,IF(AND($H261&gt;=Scale!$B$4,$H261&lt;=Scale!$C$4),Scale!$A$4,IF(AND($H261&gt;=Scale!$B$5,$H261&lt;=Scale!$C$5),Scale!$A$5,IF(AND($H261&gt;=Scale!$B$6,$H261&lt;=Scale!$C$6),Scale!$A$6)))))</f>
        <v>5</v>
      </c>
      <c r="L261" s="7" t="e">
        <f>IF(AND($J261&gt;=Scale!$F$2,$J261&lt;=Scale!$G$2),Scale!$E$2,IF(AND($J261&gt;=Scale!$F$3,$J261&lt;=Scale!$G$3),Scale!$E$3,IF(AND($J261&gt;=Scale!$F$4,$J261&lt;=Scale!$G$4),Scale!$E$4,IF(AND($J261&gt;=Scale!$F$5,$J261&lt;=Scale!$G$5),Scale!$E$5,IF(AND($J261&gt;=Scale!$F$6,$J261&lt;=Scale!$G$6),Scale!$E$6)))))</f>
        <v>#N/A</v>
      </c>
      <c r="M261" s="7">
        <f t="shared" si="9"/>
        <v>4</v>
      </c>
      <c r="N26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1" s="5" t="str">
        <f>IF(Table1[[#This Row],[Priority Rating]]="#N/A","#N/A",IF(Table1[[#This Row],[Priority Rating]]&gt;=Scale!$M$2,Scale!$L$2,IF(Table1[[#This Row],[Priority Rating]]&gt;=Scale!$M$3,Scale!$L$3,IF(Table1[[#This Row],[Priority Rating]]&gt;=Scale!$M$4,Scale!$L$4,"error1"))))</f>
        <v>#N/A</v>
      </c>
    </row>
    <row r="262" spans="1:15" x14ac:dyDescent="0.3">
      <c r="A262" s="3">
        <f t="shared" ca="1" si="8"/>
        <v>261</v>
      </c>
      <c r="B262" t="s">
        <v>12</v>
      </c>
      <c r="C262" t="s">
        <v>22</v>
      </c>
      <c r="D262">
        <v>1215</v>
      </c>
      <c r="E262" t="s">
        <v>106</v>
      </c>
      <c r="F262" t="str">
        <f>VLOOKUP($C262,'Bus Profiles'!$A:$C,MATCH(F$1,'Bus Profiles'!$1:$1,0),FALSE)</f>
        <v>40 ft</v>
      </c>
      <c r="G262" t="str">
        <f>VLOOKUP($C262,'Bus Profiles'!$A:$C,MATCH(G$1,'Bus Profiles'!$1:$1,0),FALSE)</f>
        <v>CNG</v>
      </c>
      <c r="H262">
        <v>3</v>
      </c>
      <c r="I262" s="1"/>
      <c r="J262" s="16" t="e">
        <v>#N/A</v>
      </c>
      <c r="K262" s="7">
        <f>IF(AND($H262&gt;=Scale!$B$2,$H262&lt;=Scale!$C$2),Scale!$A$2,IF(AND($H262&gt;=Scale!$B$3,$H262&lt;=Scale!$C$3),Scale!$A$3,IF(AND($H262&gt;=Scale!$B$4,$H262&lt;=Scale!$C$4),Scale!$A$4,IF(AND($H262&gt;=Scale!$B$5,$H262&lt;=Scale!$C$5),Scale!$A$5,IF(AND($H262&gt;=Scale!$B$6,$H262&lt;=Scale!$C$6),Scale!$A$6)))))</f>
        <v>2</v>
      </c>
      <c r="L262" s="7" t="e">
        <f>IF(AND($J262&gt;=Scale!$F$2,$J262&lt;=Scale!$G$2),Scale!$E$2,IF(AND($J262&gt;=Scale!$F$3,$J262&lt;=Scale!$G$3),Scale!$E$3,IF(AND($J262&gt;=Scale!$F$4,$J262&lt;=Scale!$G$4),Scale!$E$4,IF(AND($J262&gt;=Scale!$F$5,$J262&lt;=Scale!$G$5),Scale!$E$5,IF(AND($J262&gt;=Scale!$F$6,$J262&lt;=Scale!$G$6),Scale!$E$6)))))</f>
        <v>#N/A</v>
      </c>
      <c r="M262" s="7">
        <f t="shared" si="9"/>
        <v>4</v>
      </c>
      <c r="N26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2" s="5" t="str">
        <f>IF(Table1[[#This Row],[Priority Rating]]="#N/A","#N/A",IF(Table1[[#This Row],[Priority Rating]]&gt;=Scale!$M$2,Scale!$L$2,IF(Table1[[#This Row],[Priority Rating]]&gt;=Scale!$M$3,Scale!$L$3,IF(Table1[[#This Row],[Priority Rating]]&gt;=Scale!$M$4,Scale!$L$4,"error1"))))</f>
        <v>#N/A</v>
      </c>
    </row>
    <row r="263" spans="1:15" x14ac:dyDescent="0.3">
      <c r="A263" s="3">
        <f t="shared" ca="1" si="8"/>
        <v>262</v>
      </c>
      <c r="B263" t="s">
        <v>12</v>
      </c>
      <c r="C263" t="s">
        <v>22</v>
      </c>
      <c r="D263">
        <v>1216</v>
      </c>
      <c r="E263" t="s">
        <v>106</v>
      </c>
      <c r="F263" t="str">
        <f>VLOOKUP($C263,'Bus Profiles'!$A:$C,MATCH(F$1,'Bus Profiles'!$1:$1,0),FALSE)</f>
        <v>40 ft</v>
      </c>
      <c r="G263" t="str">
        <f>VLOOKUP($C263,'Bus Profiles'!$A:$C,MATCH(G$1,'Bus Profiles'!$1:$1,0),FALSE)</f>
        <v>CNG</v>
      </c>
      <c r="H263">
        <v>4</v>
      </c>
      <c r="I263" s="1"/>
      <c r="J263" s="16" t="e">
        <v>#N/A</v>
      </c>
      <c r="K263" s="7">
        <f>IF(AND($H263&gt;=Scale!$B$2,$H263&lt;=Scale!$C$2),Scale!$A$2,IF(AND($H263&gt;=Scale!$B$3,$H263&lt;=Scale!$C$3),Scale!$A$3,IF(AND($H263&gt;=Scale!$B$4,$H263&lt;=Scale!$C$4),Scale!$A$4,IF(AND($H263&gt;=Scale!$B$5,$H263&lt;=Scale!$C$5),Scale!$A$5,IF(AND($H263&gt;=Scale!$B$6,$H263&lt;=Scale!$C$6),Scale!$A$6)))))</f>
        <v>3</v>
      </c>
      <c r="L263" s="7" t="e">
        <f>IF(AND($J263&gt;=Scale!$F$2,$J263&lt;=Scale!$G$2),Scale!$E$2,IF(AND($J263&gt;=Scale!$F$3,$J263&lt;=Scale!$G$3),Scale!$E$3,IF(AND($J263&gt;=Scale!$F$4,$J263&lt;=Scale!$G$4),Scale!$E$4,IF(AND($J263&gt;=Scale!$F$5,$J263&lt;=Scale!$G$5),Scale!$E$5,IF(AND($J263&gt;=Scale!$F$6,$J263&lt;=Scale!$G$6),Scale!$E$6)))))</f>
        <v>#N/A</v>
      </c>
      <c r="M263" s="7">
        <f t="shared" si="9"/>
        <v>4</v>
      </c>
      <c r="N26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3" s="5" t="str">
        <f>IF(Table1[[#This Row],[Priority Rating]]="#N/A","#N/A",IF(Table1[[#This Row],[Priority Rating]]&gt;=Scale!$M$2,Scale!$L$2,IF(Table1[[#This Row],[Priority Rating]]&gt;=Scale!$M$3,Scale!$L$3,IF(Table1[[#This Row],[Priority Rating]]&gt;=Scale!$M$4,Scale!$L$4,"error1"))))</f>
        <v>#N/A</v>
      </c>
    </row>
    <row r="264" spans="1:15" x14ac:dyDescent="0.3">
      <c r="A264" s="3">
        <f t="shared" ca="1" si="8"/>
        <v>263</v>
      </c>
      <c r="B264" t="s">
        <v>12</v>
      </c>
      <c r="C264" t="s">
        <v>22</v>
      </c>
      <c r="D264">
        <v>1217</v>
      </c>
      <c r="E264" t="s">
        <v>106</v>
      </c>
      <c r="F264" t="str">
        <f>VLOOKUP($C264,'Bus Profiles'!$A:$C,MATCH(F$1,'Bus Profiles'!$1:$1,0),FALSE)</f>
        <v>40 ft</v>
      </c>
      <c r="G264" t="str">
        <f>VLOOKUP($C264,'Bus Profiles'!$A:$C,MATCH(G$1,'Bus Profiles'!$1:$1,0),FALSE)</f>
        <v>CNG</v>
      </c>
      <c r="H264">
        <v>2</v>
      </c>
      <c r="I264" s="1"/>
      <c r="J264" s="16" t="e">
        <v>#N/A</v>
      </c>
      <c r="K264" s="7">
        <f>IF(AND($H264&gt;=Scale!$B$2,$H264&lt;=Scale!$C$2),Scale!$A$2,IF(AND($H264&gt;=Scale!$B$3,$H264&lt;=Scale!$C$3),Scale!$A$3,IF(AND($H264&gt;=Scale!$B$4,$H264&lt;=Scale!$C$4),Scale!$A$4,IF(AND($H264&gt;=Scale!$B$5,$H264&lt;=Scale!$C$5),Scale!$A$5,IF(AND($H264&gt;=Scale!$B$6,$H264&lt;=Scale!$C$6),Scale!$A$6)))))</f>
        <v>2</v>
      </c>
      <c r="L264" s="7" t="e">
        <f>IF(AND($J264&gt;=Scale!$F$2,$J264&lt;=Scale!$G$2),Scale!$E$2,IF(AND($J264&gt;=Scale!$F$3,$J264&lt;=Scale!$G$3),Scale!$E$3,IF(AND($J264&gt;=Scale!$F$4,$J264&lt;=Scale!$G$4),Scale!$E$4,IF(AND($J264&gt;=Scale!$F$5,$J264&lt;=Scale!$G$5),Scale!$E$5,IF(AND($J264&gt;=Scale!$F$6,$J264&lt;=Scale!$G$6),Scale!$E$6)))))</f>
        <v>#N/A</v>
      </c>
      <c r="M264" s="7">
        <f t="shared" si="9"/>
        <v>4</v>
      </c>
      <c r="N26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4" s="5" t="str">
        <f>IF(Table1[[#This Row],[Priority Rating]]="#N/A","#N/A",IF(Table1[[#This Row],[Priority Rating]]&gt;=Scale!$M$2,Scale!$L$2,IF(Table1[[#This Row],[Priority Rating]]&gt;=Scale!$M$3,Scale!$L$3,IF(Table1[[#This Row],[Priority Rating]]&gt;=Scale!$M$4,Scale!$L$4,"error1"))))</f>
        <v>#N/A</v>
      </c>
    </row>
    <row r="265" spans="1:15" x14ac:dyDescent="0.3">
      <c r="A265" s="3">
        <f t="shared" ca="1" si="8"/>
        <v>264</v>
      </c>
      <c r="B265" t="s">
        <v>12</v>
      </c>
      <c r="C265" t="s">
        <v>22</v>
      </c>
      <c r="D265">
        <v>1218</v>
      </c>
      <c r="E265" t="s">
        <v>106</v>
      </c>
      <c r="F265" t="str">
        <f>VLOOKUP($C265,'Bus Profiles'!$A:$C,MATCH(F$1,'Bus Profiles'!$1:$1,0),FALSE)</f>
        <v>40 ft</v>
      </c>
      <c r="G265" t="str">
        <f>VLOOKUP($C265,'Bus Profiles'!$A:$C,MATCH(G$1,'Bus Profiles'!$1:$1,0),FALSE)</f>
        <v>CNG</v>
      </c>
      <c r="H265">
        <v>2</v>
      </c>
      <c r="I265" s="1"/>
      <c r="J265" s="16" t="e">
        <v>#N/A</v>
      </c>
      <c r="K265" s="7">
        <f>IF(AND($H265&gt;=Scale!$B$2,$H265&lt;=Scale!$C$2),Scale!$A$2,IF(AND($H265&gt;=Scale!$B$3,$H265&lt;=Scale!$C$3),Scale!$A$3,IF(AND($H265&gt;=Scale!$B$4,$H265&lt;=Scale!$C$4),Scale!$A$4,IF(AND($H265&gt;=Scale!$B$5,$H265&lt;=Scale!$C$5),Scale!$A$5,IF(AND($H265&gt;=Scale!$B$6,$H265&lt;=Scale!$C$6),Scale!$A$6)))))</f>
        <v>2</v>
      </c>
      <c r="L265" s="7" t="e">
        <f>IF(AND($J265&gt;=Scale!$F$2,$J265&lt;=Scale!$G$2),Scale!$E$2,IF(AND($J265&gt;=Scale!$F$3,$J265&lt;=Scale!$G$3),Scale!$E$3,IF(AND($J265&gt;=Scale!$F$4,$J265&lt;=Scale!$G$4),Scale!$E$4,IF(AND($J265&gt;=Scale!$F$5,$J265&lt;=Scale!$G$5),Scale!$E$5,IF(AND($J265&gt;=Scale!$F$6,$J265&lt;=Scale!$G$6),Scale!$E$6)))))</f>
        <v>#N/A</v>
      </c>
      <c r="M265" s="7">
        <f t="shared" si="9"/>
        <v>4</v>
      </c>
      <c r="N26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5" s="5" t="str">
        <f>IF(Table1[[#This Row],[Priority Rating]]="#N/A","#N/A",IF(Table1[[#This Row],[Priority Rating]]&gt;=Scale!$M$2,Scale!$L$2,IF(Table1[[#This Row],[Priority Rating]]&gt;=Scale!$M$3,Scale!$L$3,IF(Table1[[#This Row],[Priority Rating]]&gt;=Scale!$M$4,Scale!$L$4,"error1"))))</f>
        <v>#N/A</v>
      </c>
    </row>
    <row r="266" spans="1:15" x14ac:dyDescent="0.3">
      <c r="A266" s="3">
        <f t="shared" ca="1" si="8"/>
        <v>265</v>
      </c>
      <c r="B266" t="s">
        <v>12</v>
      </c>
      <c r="C266" t="s">
        <v>22</v>
      </c>
      <c r="D266">
        <v>1219</v>
      </c>
      <c r="E266" t="s">
        <v>106</v>
      </c>
      <c r="F266" t="str">
        <f>VLOOKUP($C266,'Bus Profiles'!$A:$C,MATCH(F$1,'Bus Profiles'!$1:$1,0),FALSE)</f>
        <v>40 ft</v>
      </c>
      <c r="G266" t="str">
        <f>VLOOKUP($C266,'Bus Profiles'!$A:$C,MATCH(G$1,'Bus Profiles'!$1:$1,0),FALSE)</f>
        <v>CNG</v>
      </c>
      <c r="H266">
        <v>2</v>
      </c>
      <c r="I266" s="1"/>
      <c r="J266" s="16" t="e">
        <v>#N/A</v>
      </c>
      <c r="K266" s="7">
        <f>IF(AND($H266&gt;=Scale!$B$2,$H266&lt;=Scale!$C$2),Scale!$A$2,IF(AND($H266&gt;=Scale!$B$3,$H266&lt;=Scale!$C$3),Scale!$A$3,IF(AND($H266&gt;=Scale!$B$4,$H266&lt;=Scale!$C$4),Scale!$A$4,IF(AND($H266&gt;=Scale!$B$5,$H266&lt;=Scale!$C$5),Scale!$A$5,IF(AND($H266&gt;=Scale!$B$6,$H266&lt;=Scale!$C$6),Scale!$A$6)))))</f>
        <v>2</v>
      </c>
      <c r="L266" s="7" t="e">
        <f>IF(AND($J266&gt;=Scale!$F$2,$J266&lt;=Scale!$G$2),Scale!$E$2,IF(AND($J266&gt;=Scale!$F$3,$J266&lt;=Scale!$G$3),Scale!$E$3,IF(AND($J266&gt;=Scale!$F$4,$J266&lt;=Scale!$G$4),Scale!$E$4,IF(AND($J266&gt;=Scale!$F$5,$J266&lt;=Scale!$G$5),Scale!$E$5,IF(AND($J266&gt;=Scale!$F$6,$J266&lt;=Scale!$G$6),Scale!$E$6)))))</f>
        <v>#N/A</v>
      </c>
      <c r="M266" s="7">
        <f t="shared" si="9"/>
        <v>4</v>
      </c>
      <c r="N26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6" s="5" t="str">
        <f>IF(Table1[[#This Row],[Priority Rating]]="#N/A","#N/A",IF(Table1[[#This Row],[Priority Rating]]&gt;=Scale!$M$2,Scale!$L$2,IF(Table1[[#This Row],[Priority Rating]]&gt;=Scale!$M$3,Scale!$L$3,IF(Table1[[#This Row],[Priority Rating]]&gt;=Scale!$M$4,Scale!$L$4,"error1"))))</f>
        <v>#N/A</v>
      </c>
    </row>
    <row r="267" spans="1:15" x14ac:dyDescent="0.3">
      <c r="A267" s="3">
        <f t="shared" ca="1" si="8"/>
        <v>266</v>
      </c>
      <c r="B267" t="s">
        <v>12</v>
      </c>
      <c r="C267" t="s">
        <v>22</v>
      </c>
      <c r="D267">
        <v>1220</v>
      </c>
      <c r="E267" t="s">
        <v>106</v>
      </c>
      <c r="F267" t="str">
        <f>VLOOKUP($C267,'Bus Profiles'!$A:$C,MATCH(F$1,'Bus Profiles'!$1:$1,0),FALSE)</f>
        <v>40 ft</v>
      </c>
      <c r="G267" t="str">
        <f>VLOOKUP($C267,'Bus Profiles'!$A:$C,MATCH(G$1,'Bus Profiles'!$1:$1,0),FALSE)</f>
        <v>CNG</v>
      </c>
      <c r="H267">
        <v>2</v>
      </c>
      <c r="I267" s="1"/>
      <c r="J267" s="16" t="e">
        <v>#N/A</v>
      </c>
      <c r="K267" s="7">
        <f>IF(AND($H267&gt;=Scale!$B$2,$H267&lt;=Scale!$C$2),Scale!$A$2,IF(AND($H267&gt;=Scale!$B$3,$H267&lt;=Scale!$C$3),Scale!$A$3,IF(AND($H267&gt;=Scale!$B$4,$H267&lt;=Scale!$C$4),Scale!$A$4,IF(AND($H267&gt;=Scale!$B$5,$H267&lt;=Scale!$C$5),Scale!$A$5,IF(AND($H267&gt;=Scale!$B$6,$H267&lt;=Scale!$C$6),Scale!$A$6)))))</f>
        <v>2</v>
      </c>
      <c r="L267" s="7" t="e">
        <f>IF(AND($J267&gt;=Scale!$F$2,$J267&lt;=Scale!$G$2),Scale!$E$2,IF(AND($J267&gt;=Scale!$F$3,$J267&lt;=Scale!$G$3),Scale!$E$3,IF(AND($J267&gt;=Scale!$F$4,$J267&lt;=Scale!$G$4),Scale!$E$4,IF(AND($J267&gt;=Scale!$F$5,$J267&lt;=Scale!$G$5),Scale!$E$5,IF(AND($J267&gt;=Scale!$F$6,$J267&lt;=Scale!$G$6),Scale!$E$6)))))</f>
        <v>#N/A</v>
      </c>
      <c r="M267" s="7">
        <f t="shared" si="9"/>
        <v>4</v>
      </c>
      <c r="N26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7" s="5" t="str">
        <f>IF(Table1[[#This Row],[Priority Rating]]="#N/A","#N/A",IF(Table1[[#This Row],[Priority Rating]]&gt;=Scale!$M$2,Scale!$L$2,IF(Table1[[#This Row],[Priority Rating]]&gt;=Scale!$M$3,Scale!$L$3,IF(Table1[[#This Row],[Priority Rating]]&gt;=Scale!$M$4,Scale!$L$4,"error1"))))</f>
        <v>#N/A</v>
      </c>
    </row>
    <row r="268" spans="1:15" x14ac:dyDescent="0.3">
      <c r="A268" s="3">
        <f t="shared" ca="1" si="8"/>
        <v>267</v>
      </c>
      <c r="B268" t="s">
        <v>12</v>
      </c>
      <c r="C268" t="s">
        <v>22</v>
      </c>
      <c r="D268">
        <v>1221</v>
      </c>
      <c r="E268" t="s">
        <v>106</v>
      </c>
      <c r="F268" t="str">
        <f>VLOOKUP($C268,'Bus Profiles'!$A:$C,MATCH(F$1,'Bus Profiles'!$1:$1,0),FALSE)</f>
        <v>40 ft</v>
      </c>
      <c r="G268" t="str">
        <f>VLOOKUP($C268,'Bus Profiles'!$A:$C,MATCH(G$1,'Bus Profiles'!$1:$1,0),FALSE)</f>
        <v>CNG</v>
      </c>
      <c r="H268">
        <v>1</v>
      </c>
      <c r="I268" s="1"/>
      <c r="J268" s="16" t="e">
        <v>#N/A</v>
      </c>
      <c r="K268" s="7">
        <f>IF(AND($H268&gt;=Scale!$B$2,$H268&lt;=Scale!$C$2),Scale!$A$2,IF(AND($H268&gt;=Scale!$B$3,$H268&lt;=Scale!$C$3),Scale!$A$3,IF(AND($H268&gt;=Scale!$B$4,$H268&lt;=Scale!$C$4),Scale!$A$4,IF(AND($H268&gt;=Scale!$B$5,$H268&lt;=Scale!$C$5),Scale!$A$5,IF(AND($H268&gt;=Scale!$B$6,$H268&lt;=Scale!$C$6),Scale!$A$6)))))</f>
        <v>1</v>
      </c>
      <c r="L268" s="7" t="e">
        <f>IF(AND($J268&gt;=Scale!$F$2,$J268&lt;=Scale!$G$2),Scale!$E$2,IF(AND($J268&gt;=Scale!$F$3,$J268&lt;=Scale!$G$3),Scale!$E$3,IF(AND($J268&gt;=Scale!$F$4,$J268&lt;=Scale!$G$4),Scale!$E$4,IF(AND($J268&gt;=Scale!$F$5,$J268&lt;=Scale!$G$5),Scale!$E$5,IF(AND($J268&gt;=Scale!$F$6,$J268&lt;=Scale!$G$6),Scale!$E$6)))))</f>
        <v>#N/A</v>
      </c>
      <c r="M268" s="7">
        <f t="shared" si="9"/>
        <v>4</v>
      </c>
      <c r="N26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8" s="5" t="str">
        <f>IF(Table1[[#This Row],[Priority Rating]]="#N/A","#N/A",IF(Table1[[#This Row],[Priority Rating]]&gt;=Scale!$M$2,Scale!$L$2,IF(Table1[[#This Row],[Priority Rating]]&gt;=Scale!$M$3,Scale!$L$3,IF(Table1[[#This Row],[Priority Rating]]&gt;=Scale!$M$4,Scale!$L$4,"error1"))))</f>
        <v>#N/A</v>
      </c>
    </row>
    <row r="269" spans="1:15" x14ac:dyDescent="0.3">
      <c r="A269" s="3">
        <f t="shared" ca="1" si="8"/>
        <v>268</v>
      </c>
      <c r="B269" t="s">
        <v>12</v>
      </c>
      <c r="C269" t="s">
        <v>22</v>
      </c>
      <c r="D269">
        <v>1222</v>
      </c>
      <c r="E269" t="s">
        <v>106</v>
      </c>
      <c r="F269" t="str">
        <f>VLOOKUP($C269,'Bus Profiles'!$A:$C,MATCH(F$1,'Bus Profiles'!$1:$1,0),FALSE)</f>
        <v>40 ft</v>
      </c>
      <c r="G269" t="str">
        <f>VLOOKUP($C269,'Bus Profiles'!$A:$C,MATCH(G$1,'Bus Profiles'!$1:$1,0),FALSE)</f>
        <v>CNG</v>
      </c>
      <c r="H269">
        <v>4</v>
      </c>
      <c r="I269" s="1"/>
      <c r="J269" s="16" t="e">
        <v>#N/A</v>
      </c>
      <c r="K269" s="7">
        <f>IF(AND($H269&gt;=Scale!$B$2,$H269&lt;=Scale!$C$2),Scale!$A$2,IF(AND($H269&gt;=Scale!$B$3,$H269&lt;=Scale!$C$3),Scale!$A$3,IF(AND($H269&gt;=Scale!$B$4,$H269&lt;=Scale!$C$4),Scale!$A$4,IF(AND($H269&gt;=Scale!$B$5,$H269&lt;=Scale!$C$5),Scale!$A$5,IF(AND($H269&gt;=Scale!$B$6,$H269&lt;=Scale!$C$6),Scale!$A$6)))))</f>
        <v>3</v>
      </c>
      <c r="L269" s="7" t="e">
        <f>IF(AND($J269&gt;=Scale!$F$2,$J269&lt;=Scale!$G$2),Scale!$E$2,IF(AND($J269&gt;=Scale!$F$3,$J269&lt;=Scale!$G$3),Scale!$E$3,IF(AND($J269&gt;=Scale!$F$4,$J269&lt;=Scale!$G$4),Scale!$E$4,IF(AND($J269&gt;=Scale!$F$5,$J269&lt;=Scale!$G$5),Scale!$E$5,IF(AND($J269&gt;=Scale!$F$6,$J269&lt;=Scale!$G$6),Scale!$E$6)))))</f>
        <v>#N/A</v>
      </c>
      <c r="M269" s="7">
        <f t="shared" si="9"/>
        <v>4</v>
      </c>
      <c r="N26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69" s="5" t="str">
        <f>IF(Table1[[#This Row],[Priority Rating]]="#N/A","#N/A",IF(Table1[[#This Row],[Priority Rating]]&gt;=Scale!$M$2,Scale!$L$2,IF(Table1[[#This Row],[Priority Rating]]&gt;=Scale!$M$3,Scale!$L$3,IF(Table1[[#This Row],[Priority Rating]]&gt;=Scale!$M$4,Scale!$L$4,"error1"))))</f>
        <v>#N/A</v>
      </c>
    </row>
    <row r="270" spans="1:15" x14ac:dyDescent="0.3">
      <c r="A270" s="3">
        <f t="shared" ca="1" si="8"/>
        <v>269</v>
      </c>
      <c r="B270" t="s">
        <v>12</v>
      </c>
      <c r="C270" t="s">
        <v>22</v>
      </c>
      <c r="D270">
        <v>1223</v>
      </c>
      <c r="E270" t="s">
        <v>106</v>
      </c>
      <c r="F270" t="str">
        <f>VLOOKUP($C270,'Bus Profiles'!$A:$C,MATCH(F$1,'Bus Profiles'!$1:$1,0),FALSE)</f>
        <v>40 ft</v>
      </c>
      <c r="G270" t="str">
        <f>VLOOKUP($C270,'Bus Profiles'!$A:$C,MATCH(G$1,'Bus Profiles'!$1:$1,0),FALSE)</f>
        <v>CNG</v>
      </c>
      <c r="H270">
        <v>0</v>
      </c>
      <c r="I270" s="1"/>
      <c r="J270" s="16" t="e">
        <v>#N/A</v>
      </c>
      <c r="K270" s="7">
        <f>IF(AND($H270&gt;=Scale!$B$2,$H270&lt;=Scale!$C$2),Scale!$A$2,IF(AND($H270&gt;=Scale!$B$3,$H270&lt;=Scale!$C$3),Scale!$A$3,IF(AND($H270&gt;=Scale!$B$4,$H270&lt;=Scale!$C$4),Scale!$A$4,IF(AND($H270&gt;=Scale!$B$5,$H270&lt;=Scale!$C$5),Scale!$A$5,IF(AND($H270&gt;=Scale!$B$6,$H270&lt;=Scale!$C$6),Scale!$A$6)))))</f>
        <v>1</v>
      </c>
      <c r="L270" s="7" t="e">
        <f>IF(AND($J270&gt;=Scale!$F$2,$J270&lt;=Scale!$G$2),Scale!$E$2,IF(AND($J270&gt;=Scale!$F$3,$J270&lt;=Scale!$G$3),Scale!$E$3,IF(AND($J270&gt;=Scale!$F$4,$J270&lt;=Scale!$G$4),Scale!$E$4,IF(AND($J270&gt;=Scale!$F$5,$J270&lt;=Scale!$G$5),Scale!$E$5,IF(AND($J270&gt;=Scale!$F$6,$J270&lt;=Scale!$G$6),Scale!$E$6)))))</f>
        <v>#N/A</v>
      </c>
      <c r="M270" s="7">
        <f t="shared" si="9"/>
        <v>4</v>
      </c>
      <c r="N27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0" s="5" t="str">
        <f>IF(Table1[[#This Row],[Priority Rating]]="#N/A","#N/A",IF(Table1[[#This Row],[Priority Rating]]&gt;=Scale!$M$2,Scale!$L$2,IF(Table1[[#This Row],[Priority Rating]]&gt;=Scale!$M$3,Scale!$L$3,IF(Table1[[#This Row],[Priority Rating]]&gt;=Scale!$M$4,Scale!$L$4,"error1"))))</f>
        <v>#N/A</v>
      </c>
    </row>
    <row r="271" spans="1:15" x14ac:dyDescent="0.3">
      <c r="A271" s="3">
        <f t="shared" ca="1" si="8"/>
        <v>270</v>
      </c>
      <c r="B271" t="s">
        <v>12</v>
      </c>
      <c r="C271" t="s">
        <v>22</v>
      </c>
      <c r="D271">
        <v>1224</v>
      </c>
      <c r="E271" t="s">
        <v>106</v>
      </c>
      <c r="F271" t="str">
        <f>VLOOKUP($C271,'Bus Profiles'!$A:$C,MATCH(F$1,'Bus Profiles'!$1:$1,0),FALSE)</f>
        <v>40 ft</v>
      </c>
      <c r="G271" t="str">
        <f>VLOOKUP($C271,'Bus Profiles'!$A:$C,MATCH(G$1,'Bus Profiles'!$1:$1,0),FALSE)</f>
        <v>CNG</v>
      </c>
      <c r="H271">
        <v>1</v>
      </c>
      <c r="I271" s="1"/>
      <c r="J271" s="16" t="e">
        <v>#N/A</v>
      </c>
      <c r="K271" s="7">
        <f>IF(AND($H271&gt;=Scale!$B$2,$H271&lt;=Scale!$C$2),Scale!$A$2,IF(AND($H271&gt;=Scale!$B$3,$H271&lt;=Scale!$C$3),Scale!$A$3,IF(AND($H271&gt;=Scale!$B$4,$H271&lt;=Scale!$C$4),Scale!$A$4,IF(AND($H271&gt;=Scale!$B$5,$H271&lt;=Scale!$C$5),Scale!$A$5,IF(AND($H271&gt;=Scale!$B$6,$H271&lt;=Scale!$C$6),Scale!$A$6)))))</f>
        <v>1</v>
      </c>
      <c r="L271" s="7" t="e">
        <f>IF(AND($J271&gt;=Scale!$F$2,$J271&lt;=Scale!$G$2),Scale!$E$2,IF(AND($J271&gt;=Scale!$F$3,$J271&lt;=Scale!$G$3),Scale!$E$3,IF(AND($J271&gt;=Scale!$F$4,$J271&lt;=Scale!$G$4),Scale!$E$4,IF(AND($J271&gt;=Scale!$F$5,$J271&lt;=Scale!$G$5),Scale!$E$5,IF(AND($J271&gt;=Scale!$F$6,$J271&lt;=Scale!$G$6),Scale!$E$6)))))</f>
        <v>#N/A</v>
      </c>
      <c r="M271" s="7">
        <f t="shared" si="9"/>
        <v>4</v>
      </c>
      <c r="N27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1" s="5" t="str">
        <f>IF(Table1[[#This Row],[Priority Rating]]="#N/A","#N/A",IF(Table1[[#This Row],[Priority Rating]]&gt;=Scale!$M$2,Scale!$L$2,IF(Table1[[#This Row],[Priority Rating]]&gt;=Scale!$M$3,Scale!$L$3,IF(Table1[[#This Row],[Priority Rating]]&gt;=Scale!$M$4,Scale!$L$4,"error1"))))</f>
        <v>#N/A</v>
      </c>
    </row>
    <row r="272" spans="1:15" x14ac:dyDescent="0.3">
      <c r="A272" s="3">
        <f t="shared" ca="1" si="8"/>
        <v>271</v>
      </c>
      <c r="B272" t="s">
        <v>12</v>
      </c>
      <c r="C272" t="s">
        <v>22</v>
      </c>
      <c r="D272">
        <v>1225</v>
      </c>
      <c r="E272" t="s">
        <v>106</v>
      </c>
      <c r="F272" t="str">
        <f>VLOOKUP($C272,'Bus Profiles'!$A:$C,MATCH(F$1,'Bus Profiles'!$1:$1,0),FALSE)</f>
        <v>40 ft</v>
      </c>
      <c r="G272" t="str">
        <f>VLOOKUP($C272,'Bus Profiles'!$A:$C,MATCH(G$1,'Bus Profiles'!$1:$1,0),FALSE)</f>
        <v>CNG</v>
      </c>
      <c r="H272">
        <v>3</v>
      </c>
      <c r="I272" s="1"/>
      <c r="J272" s="16" t="e">
        <v>#N/A</v>
      </c>
      <c r="K272" s="7">
        <f>IF(AND($H272&gt;=Scale!$B$2,$H272&lt;=Scale!$C$2),Scale!$A$2,IF(AND($H272&gt;=Scale!$B$3,$H272&lt;=Scale!$C$3),Scale!$A$3,IF(AND($H272&gt;=Scale!$B$4,$H272&lt;=Scale!$C$4),Scale!$A$4,IF(AND($H272&gt;=Scale!$B$5,$H272&lt;=Scale!$C$5),Scale!$A$5,IF(AND($H272&gt;=Scale!$B$6,$H272&lt;=Scale!$C$6),Scale!$A$6)))))</f>
        <v>2</v>
      </c>
      <c r="L272" s="7" t="e">
        <f>IF(AND($J272&gt;=Scale!$F$2,$J272&lt;=Scale!$G$2),Scale!$E$2,IF(AND($J272&gt;=Scale!$F$3,$J272&lt;=Scale!$G$3),Scale!$E$3,IF(AND($J272&gt;=Scale!$F$4,$J272&lt;=Scale!$G$4),Scale!$E$4,IF(AND($J272&gt;=Scale!$F$5,$J272&lt;=Scale!$G$5),Scale!$E$5,IF(AND($J272&gt;=Scale!$F$6,$J272&lt;=Scale!$G$6),Scale!$E$6)))))</f>
        <v>#N/A</v>
      </c>
      <c r="M272" s="7">
        <f t="shared" si="9"/>
        <v>4</v>
      </c>
      <c r="N27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2" s="5" t="str">
        <f>IF(Table1[[#This Row],[Priority Rating]]="#N/A","#N/A",IF(Table1[[#This Row],[Priority Rating]]&gt;=Scale!$M$2,Scale!$L$2,IF(Table1[[#This Row],[Priority Rating]]&gt;=Scale!$M$3,Scale!$L$3,IF(Table1[[#This Row],[Priority Rating]]&gt;=Scale!$M$4,Scale!$L$4,"error1"))))</f>
        <v>#N/A</v>
      </c>
    </row>
    <row r="273" spans="1:15" x14ac:dyDescent="0.3">
      <c r="A273" s="3">
        <f t="shared" ca="1" si="8"/>
        <v>272</v>
      </c>
      <c r="B273" t="s">
        <v>12</v>
      </c>
      <c r="C273" t="s">
        <v>22</v>
      </c>
      <c r="D273">
        <v>1226</v>
      </c>
      <c r="E273" t="s">
        <v>106</v>
      </c>
      <c r="F273" t="str">
        <f>VLOOKUP($C273,'Bus Profiles'!$A:$C,MATCH(F$1,'Bus Profiles'!$1:$1,0),FALSE)</f>
        <v>40 ft</v>
      </c>
      <c r="G273" t="str">
        <f>VLOOKUP($C273,'Bus Profiles'!$A:$C,MATCH(G$1,'Bus Profiles'!$1:$1,0),FALSE)</f>
        <v>CNG</v>
      </c>
      <c r="H273">
        <v>5</v>
      </c>
      <c r="I273" s="1"/>
      <c r="J273" s="16" t="e">
        <v>#N/A</v>
      </c>
      <c r="K273" s="7">
        <f>IF(AND($H273&gt;=Scale!$B$2,$H273&lt;=Scale!$C$2),Scale!$A$2,IF(AND($H273&gt;=Scale!$B$3,$H273&lt;=Scale!$C$3),Scale!$A$3,IF(AND($H273&gt;=Scale!$B$4,$H273&lt;=Scale!$C$4),Scale!$A$4,IF(AND($H273&gt;=Scale!$B$5,$H273&lt;=Scale!$C$5),Scale!$A$5,IF(AND($H273&gt;=Scale!$B$6,$H273&lt;=Scale!$C$6),Scale!$A$6)))))</f>
        <v>3</v>
      </c>
      <c r="L273" s="7" t="e">
        <f>IF(AND($J273&gt;=Scale!$F$2,$J273&lt;=Scale!$G$2),Scale!$E$2,IF(AND($J273&gt;=Scale!$F$3,$J273&lt;=Scale!$G$3),Scale!$E$3,IF(AND($J273&gt;=Scale!$F$4,$J273&lt;=Scale!$G$4),Scale!$E$4,IF(AND($J273&gt;=Scale!$F$5,$J273&lt;=Scale!$G$5),Scale!$E$5,IF(AND($J273&gt;=Scale!$F$6,$J273&lt;=Scale!$G$6),Scale!$E$6)))))</f>
        <v>#N/A</v>
      </c>
      <c r="M273" s="7">
        <f t="shared" si="9"/>
        <v>4</v>
      </c>
      <c r="N27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3" s="5" t="str">
        <f>IF(Table1[[#This Row],[Priority Rating]]="#N/A","#N/A",IF(Table1[[#This Row],[Priority Rating]]&gt;=Scale!$M$2,Scale!$L$2,IF(Table1[[#This Row],[Priority Rating]]&gt;=Scale!$M$3,Scale!$L$3,IF(Table1[[#This Row],[Priority Rating]]&gt;=Scale!$M$4,Scale!$L$4,"error1"))))</f>
        <v>#N/A</v>
      </c>
    </row>
    <row r="274" spans="1:15" x14ac:dyDescent="0.3">
      <c r="A274" s="3">
        <f t="shared" ca="1" si="8"/>
        <v>273</v>
      </c>
      <c r="B274" t="s">
        <v>12</v>
      </c>
      <c r="C274" t="s">
        <v>22</v>
      </c>
      <c r="D274">
        <v>1227</v>
      </c>
      <c r="E274" t="s">
        <v>106</v>
      </c>
      <c r="F274" t="str">
        <f>VLOOKUP($C274,'Bus Profiles'!$A:$C,MATCH(F$1,'Bus Profiles'!$1:$1,0),FALSE)</f>
        <v>40 ft</v>
      </c>
      <c r="G274" t="str">
        <f>VLOOKUP($C274,'Bus Profiles'!$A:$C,MATCH(G$1,'Bus Profiles'!$1:$1,0),FALSE)</f>
        <v>CNG</v>
      </c>
      <c r="H274">
        <v>2</v>
      </c>
      <c r="I274" s="1"/>
      <c r="J274" s="16" t="e">
        <v>#N/A</v>
      </c>
      <c r="K274" s="7">
        <f>IF(AND($H274&gt;=Scale!$B$2,$H274&lt;=Scale!$C$2),Scale!$A$2,IF(AND($H274&gt;=Scale!$B$3,$H274&lt;=Scale!$C$3),Scale!$A$3,IF(AND($H274&gt;=Scale!$B$4,$H274&lt;=Scale!$C$4),Scale!$A$4,IF(AND($H274&gt;=Scale!$B$5,$H274&lt;=Scale!$C$5),Scale!$A$5,IF(AND($H274&gt;=Scale!$B$6,$H274&lt;=Scale!$C$6),Scale!$A$6)))))</f>
        <v>2</v>
      </c>
      <c r="L274" s="7" t="e">
        <f>IF(AND($J274&gt;=Scale!$F$2,$J274&lt;=Scale!$G$2),Scale!$E$2,IF(AND($J274&gt;=Scale!$F$3,$J274&lt;=Scale!$G$3),Scale!$E$3,IF(AND($J274&gt;=Scale!$F$4,$J274&lt;=Scale!$G$4),Scale!$E$4,IF(AND($J274&gt;=Scale!$F$5,$J274&lt;=Scale!$G$5),Scale!$E$5,IF(AND($J274&gt;=Scale!$F$6,$J274&lt;=Scale!$G$6),Scale!$E$6)))))</f>
        <v>#N/A</v>
      </c>
      <c r="M274" s="7">
        <f t="shared" si="9"/>
        <v>4</v>
      </c>
      <c r="N27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4" s="5" t="str">
        <f>IF(Table1[[#This Row],[Priority Rating]]="#N/A","#N/A",IF(Table1[[#This Row],[Priority Rating]]&gt;=Scale!$M$2,Scale!$L$2,IF(Table1[[#This Row],[Priority Rating]]&gt;=Scale!$M$3,Scale!$L$3,IF(Table1[[#This Row],[Priority Rating]]&gt;=Scale!$M$4,Scale!$L$4,"error1"))))</f>
        <v>#N/A</v>
      </c>
    </row>
    <row r="275" spans="1:15" x14ac:dyDescent="0.3">
      <c r="A275" s="3">
        <f t="shared" ca="1" si="8"/>
        <v>274</v>
      </c>
      <c r="B275" t="s">
        <v>12</v>
      </c>
      <c r="C275" t="s">
        <v>22</v>
      </c>
      <c r="D275">
        <v>1228</v>
      </c>
      <c r="E275" t="s">
        <v>106</v>
      </c>
      <c r="F275" t="str">
        <f>VLOOKUP($C275,'Bus Profiles'!$A:$C,MATCH(F$1,'Bus Profiles'!$1:$1,0),FALSE)</f>
        <v>40 ft</v>
      </c>
      <c r="G275" t="str">
        <f>VLOOKUP($C275,'Bus Profiles'!$A:$C,MATCH(G$1,'Bus Profiles'!$1:$1,0),FALSE)</f>
        <v>CNG</v>
      </c>
      <c r="H275">
        <v>0</v>
      </c>
      <c r="I275" s="1"/>
      <c r="J275" s="16" t="e">
        <v>#N/A</v>
      </c>
      <c r="K275" s="7">
        <f>IF(AND($H275&gt;=Scale!$B$2,$H275&lt;=Scale!$C$2),Scale!$A$2,IF(AND($H275&gt;=Scale!$B$3,$H275&lt;=Scale!$C$3),Scale!$A$3,IF(AND($H275&gt;=Scale!$B$4,$H275&lt;=Scale!$C$4),Scale!$A$4,IF(AND($H275&gt;=Scale!$B$5,$H275&lt;=Scale!$C$5),Scale!$A$5,IF(AND($H275&gt;=Scale!$B$6,$H275&lt;=Scale!$C$6),Scale!$A$6)))))</f>
        <v>1</v>
      </c>
      <c r="L275" s="7" t="e">
        <f>IF(AND($J275&gt;=Scale!$F$2,$J275&lt;=Scale!$G$2),Scale!$E$2,IF(AND($J275&gt;=Scale!$F$3,$J275&lt;=Scale!$G$3),Scale!$E$3,IF(AND($J275&gt;=Scale!$F$4,$J275&lt;=Scale!$G$4),Scale!$E$4,IF(AND($J275&gt;=Scale!$F$5,$J275&lt;=Scale!$G$5),Scale!$E$5,IF(AND($J275&gt;=Scale!$F$6,$J275&lt;=Scale!$G$6),Scale!$E$6)))))</f>
        <v>#N/A</v>
      </c>
      <c r="M275" s="7">
        <f t="shared" si="9"/>
        <v>4</v>
      </c>
      <c r="N27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5" s="5" t="str">
        <f>IF(Table1[[#This Row],[Priority Rating]]="#N/A","#N/A",IF(Table1[[#This Row],[Priority Rating]]&gt;=Scale!$M$2,Scale!$L$2,IF(Table1[[#This Row],[Priority Rating]]&gt;=Scale!$M$3,Scale!$L$3,IF(Table1[[#This Row],[Priority Rating]]&gt;=Scale!$M$4,Scale!$L$4,"error1"))))</f>
        <v>#N/A</v>
      </c>
    </row>
    <row r="276" spans="1:15" x14ac:dyDescent="0.3">
      <c r="A276" s="3">
        <f t="shared" ca="1" si="8"/>
        <v>275</v>
      </c>
      <c r="B276" t="s">
        <v>12</v>
      </c>
      <c r="C276" t="s">
        <v>22</v>
      </c>
      <c r="D276">
        <v>1229</v>
      </c>
      <c r="E276" t="s">
        <v>106</v>
      </c>
      <c r="F276" t="str">
        <f>VLOOKUP($C276,'Bus Profiles'!$A:$C,MATCH(F$1,'Bus Profiles'!$1:$1,0),FALSE)</f>
        <v>40 ft</v>
      </c>
      <c r="G276" t="str">
        <f>VLOOKUP($C276,'Bus Profiles'!$A:$C,MATCH(G$1,'Bus Profiles'!$1:$1,0),FALSE)</f>
        <v>CNG</v>
      </c>
      <c r="H276">
        <v>4</v>
      </c>
      <c r="I276" s="1"/>
      <c r="J276" s="16" t="e">
        <v>#N/A</v>
      </c>
      <c r="K276" s="7">
        <f>IF(AND($H276&gt;=Scale!$B$2,$H276&lt;=Scale!$C$2),Scale!$A$2,IF(AND($H276&gt;=Scale!$B$3,$H276&lt;=Scale!$C$3),Scale!$A$3,IF(AND($H276&gt;=Scale!$B$4,$H276&lt;=Scale!$C$4),Scale!$A$4,IF(AND($H276&gt;=Scale!$B$5,$H276&lt;=Scale!$C$5),Scale!$A$5,IF(AND($H276&gt;=Scale!$B$6,$H276&lt;=Scale!$C$6),Scale!$A$6)))))</f>
        <v>3</v>
      </c>
      <c r="L276" s="7" t="e">
        <f>IF(AND($J276&gt;=Scale!$F$2,$J276&lt;=Scale!$G$2),Scale!$E$2,IF(AND($J276&gt;=Scale!$F$3,$J276&lt;=Scale!$G$3),Scale!$E$3,IF(AND($J276&gt;=Scale!$F$4,$J276&lt;=Scale!$G$4),Scale!$E$4,IF(AND($J276&gt;=Scale!$F$5,$J276&lt;=Scale!$G$5),Scale!$E$5,IF(AND($J276&gt;=Scale!$F$6,$J276&lt;=Scale!$G$6),Scale!$E$6)))))</f>
        <v>#N/A</v>
      </c>
      <c r="M276" s="7">
        <f t="shared" si="9"/>
        <v>4</v>
      </c>
      <c r="N27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6" s="5" t="str">
        <f>IF(Table1[[#This Row],[Priority Rating]]="#N/A","#N/A",IF(Table1[[#This Row],[Priority Rating]]&gt;=Scale!$M$2,Scale!$L$2,IF(Table1[[#This Row],[Priority Rating]]&gt;=Scale!$M$3,Scale!$L$3,IF(Table1[[#This Row],[Priority Rating]]&gt;=Scale!$M$4,Scale!$L$4,"error1"))))</f>
        <v>#N/A</v>
      </c>
    </row>
    <row r="277" spans="1:15" x14ac:dyDescent="0.3">
      <c r="A277" s="3">
        <f t="shared" ca="1" si="8"/>
        <v>276</v>
      </c>
      <c r="B277" t="s">
        <v>12</v>
      </c>
      <c r="C277" t="s">
        <v>22</v>
      </c>
      <c r="D277">
        <v>1230</v>
      </c>
      <c r="E277" t="s">
        <v>106</v>
      </c>
      <c r="F277" t="str">
        <f>VLOOKUP($C277,'Bus Profiles'!$A:$C,MATCH(F$1,'Bus Profiles'!$1:$1,0),FALSE)</f>
        <v>40 ft</v>
      </c>
      <c r="G277" t="str">
        <f>VLOOKUP($C277,'Bus Profiles'!$A:$C,MATCH(G$1,'Bus Profiles'!$1:$1,0),FALSE)</f>
        <v>CNG</v>
      </c>
      <c r="H277">
        <v>2</v>
      </c>
      <c r="I277" s="1"/>
      <c r="J277" s="16" t="e">
        <v>#N/A</v>
      </c>
      <c r="K277" s="7">
        <f>IF(AND($H277&gt;=Scale!$B$2,$H277&lt;=Scale!$C$2),Scale!$A$2,IF(AND($H277&gt;=Scale!$B$3,$H277&lt;=Scale!$C$3),Scale!$A$3,IF(AND($H277&gt;=Scale!$B$4,$H277&lt;=Scale!$C$4),Scale!$A$4,IF(AND($H277&gt;=Scale!$B$5,$H277&lt;=Scale!$C$5),Scale!$A$5,IF(AND($H277&gt;=Scale!$B$6,$H277&lt;=Scale!$C$6),Scale!$A$6)))))</f>
        <v>2</v>
      </c>
      <c r="L277" s="7" t="e">
        <f>IF(AND($J277&gt;=Scale!$F$2,$J277&lt;=Scale!$G$2),Scale!$E$2,IF(AND($J277&gt;=Scale!$F$3,$J277&lt;=Scale!$G$3),Scale!$E$3,IF(AND($J277&gt;=Scale!$F$4,$J277&lt;=Scale!$G$4),Scale!$E$4,IF(AND($J277&gt;=Scale!$F$5,$J277&lt;=Scale!$G$5),Scale!$E$5,IF(AND($J277&gt;=Scale!$F$6,$J277&lt;=Scale!$G$6),Scale!$E$6)))))</f>
        <v>#N/A</v>
      </c>
      <c r="M277" s="7">
        <f t="shared" si="9"/>
        <v>4</v>
      </c>
      <c r="N27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7" s="5" t="str">
        <f>IF(Table1[[#This Row],[Priority Rating]]="#N/A","#N/A",IF(Table1[[#This Row],[Priority Rating]]&gt;=Scale!$M$2,Scale!$L$2,IF(Table1[[#This Row],[Priority Rating]]&gt;=Scale!$M$3,Scale!$L$3,IF(Table1[[#This Row],[Priority Rating]]&gt;=Scale!$M$4,Scale!$L$4,"error1"))))</f>
        <v>#N/A</v>
      </c>
    </row>
    <row r="278" spans="1:15" x14ac:dyDescent="0.3">
      <c r="A278" s="3">
        <f t="shared" ca="1" si="8"/>
        <v>277</v>
      </c>
      <c r="B278" t="s">
        <v>12</v>
      </c>
      <c r="C278" t="s">
        <v>22</v>
      </c>
      <c r="D278">
        <v>1231</v>
      </c>
      <c r="E278" t="s">
        <v>106</v>
      </c>
      <c r="F278" t="str">
        <f>VLOOKUP($C278,'Bus Profiles'!$A:$C,MATCH(F$1,'Bus Profiles'!$1:$1,0),FALSE)</f>
        <v>40 ft</v>
      </c>
      <c r="G278" t="str">
        <f>VLOOKUP($C278,'Bus Profiles'!$A:$C,MATCH(G$1,'Bus Profiles'!$1:$1,0),FALSE)</f>
        <v>CNG</v>
      </c>
      <c r="H278">
        <v>3</v>
      </c>
      <c r="I278" s="1"/>
      <c r="J278" s="16" t="e">
        <v>#N/A</v>
      </c>
      <c r="K278" s="7">
        <f>IF(AND($H278&gt;=Scale!$B$2,$H278&lt;=Scale!$C$2),Scale!$A$2,IF(AND($H278&gt;=Scale!$B$3,$H278&lt;=Scale!$C$3),Scale!$A$3,IF(AND($H278&gt;=Scale!$B$4,$H278&lt;=Scale!$C$4),Scale!$A$4,IF(AND($H278&gt;=Scale!$B$5,$H278&lt;=Scale!$C$5),Scale!$A$5,IF(AND($H278&gt;=Scale!$B$6,$H278&lt;=Scale!$C$6),Scale!$A$6)))))</f>
        <v>2</v>
      </c>
      <c r="L278" s="7" t="e">
        <f>IF(AND($J278&gt;=Scale!$F$2,$J278&lt;=Scale!$G$2),Scale!$E$2,IF(AND($J278&gt;=Scale!$F$3,$J278&lt;=Scale!$G$3),Scale!$E$3,IF(AND($J278&gt;=Scale!$F$4,$J278&lt;=Scale!$G$4),Scale!$E$4,IF(AND($J278&gt;=Scale!$F$5,$J278&lt;=Scale!$G$5),Scale!$E$5,IF(AND($J278&gt;=Scale!$F$6,$J278&lt;=Scale!$G$6),Scale!$E$6)))))</f>
        <v>#N/A</v>
      </c>
      <c r="M278" s="7">
        <f t="shared" si="9"/>
        <v>4</v>
      </c>
      <c r="N27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8" s="5" t="str">
        <f>IF(Table1[[#This Row],[Priority Rating]]="#N/A","#N/A",IF(Table1[[#This Row],[Priority Rating]]&gt;=Scale!$M$2,Scale!$L$2,IF(Table1[[#This Row],[Priority Rating]]&gt;=Scale!$M$3,Scale!$L$3,IF(Table1[[#This Row],[Priority Rating]]&gt;=Scale!$M$4,Scale!$L$4,"error1"))))</f>
        <v>#N/A</v>
      </c>
    </row>
    <row r="279" spans="1:15" x14ac:dyDescent="0.3">
      <c r="A279" s="3">
        <f t="shared" ca="1" si="8"/>
        <v>278</v>
      </c>
      <c r="B279" t="s">
        <v>12</v>
      </c>
      <c r="C279" t="s">
        <v>22</v>
      </c>
      <c r="D279">
        <v>1232</v>
      </c>
      <c r="E279" t="s">
        <v>106</v>
      </c>
      <c r="F279" t="str">
        <f>VLOOKUP($C279,'Bus Profiles'!$A:$C,MATCH(F$1,'Bus Profiles'!$1:$1,0),FALSE)</f>
        <v>40 ft</v>
      </c>
      <c r="G279" t="str">
        <f>VLOOKUP($C279,'Bus Profiles'!$A:$C,MATCH(G$1,'Bus Profiles'!$1:$1,0),FALSE)</f>
        <v>CNG</v>
      </c>
      <c r="H279">
        <v>4</v>
      </c>
      <c r="I279" s="1"/>
      <c r="J279" s="16" t="e">
        <v>#N/A</v>
      </c>
      <c r="K279" s="7">
        <f>IF(AND($H279&gt;=Scale!$B$2,$H279&lt;=Scale!$C$2),Scale!$A$2,IF(AND($H279&gt;=Scale!$B$3,$H279&lt;=Scale!$C$3),Scale!$A$3,IF(AND($H279&gt;=Scale!$B$4,$H279&lt;=Scale!$C$4),Scale!$A$4,IF(AND($H279&gt;=Scale!$B$5,$H279&lt;=Scale!$C$5),Scale!$A$5,IF(AND($H279&gt;=Scale!$B$6,$H279&lt;=Scale!$C$6),Scale!$A$6)))))</f>
        <v>3</v>
      </c>
      <c r="L279" s="7" t="e">
        <f>IF(AND($J279&gt;=Scale!$F$2,$J279&lt;=Scale!$G$2),Scale!$E$2,IF(AND($J279&gt;=Scale!$F$3,$J279&lt;=Scale!$G$3),Scale!$E$3,IF(AND($J279&gt;=Scale!$F$4,$J279&lt;=Scale!$G$4),Scale!$E$4,IF(AND($J279&gt;=Scale!$F$5,$J279&lt;=Scale!$G$5),Scale!$E$5,IF(AND($J279&gt;=Scale!$F$6,$J279&lt;=Scale!$G$6),Scale!$E$6)))))</f>
        <v>#N/A</v>
      </c>
      <c r="M279" s="7">
        <f t="shared" si="9"/>
        <v>4</v>
      </c>
      <c r="N27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79" s="5" t="str">
        <f>IF(Table1[[#This Row],[Priority Rating]]="#N/A","#N/A",IF(Table1[[#This Row],[Priority Rating]]&gt;=Scale!$M$2,Scale!$L$2,IF(Table1[[#This Row],[Priority Rating]]&gt;=Scale!$M$3,Scale!$L$3,IF(Table1[[#This Row],[Priority Rating]]&gt;=Scale!$M$4,Scale!$L$4,"error1"))))</f>
        <v>#N/A</v>
      </c>
    </row>
    <row r="280" spans="1:15" x14ac:dyDescent="0.3">
      <c r="A280" s="3">
        <f t="shared" ca="1" si="8"/>
        <v>279</v>
      </c>
      <c r="B280" t="s">
        <v>12</v>
      </c>
      <c r="C280" t="s">
        <v>22</v>
      </c>
      <c r="D280">
        <v>1233</v>
      </c>
      <c r="E280" t="s">
        <v>106</v>
      </c>
      <c r="F280" t="str">
        <f>VLOOKUP($C280,'Bus Profiles'!$A:$C,MATCH(F$1,'Bus Profiles'!$1:$1,0),FALSE)</f>
        <v>40 ft</v>
      </c>
      <c r="G280" t="str">
        <f>VLOOKUP($C280,'Bus Profiles'!$A:$C,MATCH(G$1,'Bus Profiles'!$1:$1,0),FALSE)</f>
        <v>CNG</v>
      </c>
      <c r="H280">
        <v>6</v>
      </c>
      <c r="I280" s="1"/>
      <c r="J280" s="16" t="e">
        <v>#N/A</v>
      </c>
      <c r="K280" s="7">
        <f>IF(AND($H280&gt;=Scale!$B$2,$H280&lt;=Scale!$C$2),Scale!$A$2,IF(AND($H280&gt;=Scale!$B$3,$H280&lt;=Scale!$C$3),Scale!$A$3,IF(AND($H280&gt;=Scale!$B$4,$H280&lt;=Scale!$C$4),Scale!$A$4,IF(AND($H280&gt;=Scale!$B$5,$H280&lt;=Scale!$C$5),Scale!$A$5,IF(AND($H280&gt;=Scale!$B$6,$H280&lt;=Scale!$C$6),Scale!$A$6)))))</f>
        <v>4</v>
      </c>
      <c r="L280" s="7" t="e">
        <f>IF(AND($J280&gt;=Scale!$F$2,$J280&lt;=Scale!$G$2),Scale!$E$2,IF(AND($J280&gt;=Scale!$F$3,$J280&lt;=Scale!$G$3),Scale!$E$3,IF(AND($J280&gt;=Scale!$F$4,$J280&lt;=Scale!$G$4),Scale!$E$4,IF(AND($J280&gt;=Scale!$F$5,$J280&lt;=Scale!$G$5),Scale!$E$5,IF(AND($J280&gt;=Scale!$F$6,$J280&lt;=Scale!$G$6),Scale!$E$6)))))</f>
        <v>#N/A</v>
      </c>
      <c r="M280" s="7">
        <f t="shared" si="9"/>
        <v>4</v>
      </c>
      <c r="N28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0" s="5" t="str">
        <f>IF(Table1[[#This Row],[Priority Rating]]="#N/A","#N/A",IF(Table1[[#This Row],[Priority Rating]]&gt;=Scale!$M$2,Scale!$L$2,IF(Table1[[#This Row],[Priority Rating]]&gt;=Scale!$M$3,Scale!$L$3,IF(Table1[[#This Row],[Priority Rating]]&gt;=Scale!$M$4,Scale!$L$4,"error1"))))</f>
        <v>#N/A</v>
      </c>
    </row>
    <row r="281" spans="1:15" x14ac:dyDescent="0.3">
      <c r="A281" s="3">
        <f t="shared" ca="1" si="8"/>
        <v>280</v>
      </c>
      <c r="B281" t="s">
        <v>12</v>
      </c>
      <c r="C281" t="s">
        <v>23</v>
      </c>
      <c r="D281">
        <v>1301</v>
      </c>
      <c r="E281" t="s">
        <v>106</v>
      </c>
      <c r="F281" t="str">
        <f>VLOOKUP($C281,'Bus Profiles'!$A:$C,MATCH(F$1,'Bus Profiles'!$1:$1,0),FALSE)</f>
        <v>40 ft</v>
      </c>
      <c r="G281" t="str">
        <f>VLOOKUP($C281,'Bus Profiles'!$A:$C,MATCH(G$1,'Bus Profiles'!$1:$1,0),FALSE)</f>
        <v>CNG</v>
      </c>
      <c r="H281">
        <v>3</v>
      </c>
      <c r="I281" s="1"/>
      <c r="J281" s="16" t="e">
        <v>#N/A</v>
      </c>
      <c r="K281" s="7">
        <f>IF(AND($H281&gt;=Scale!$B$2,$H281&lt;=Scale!$C$2),Scale!$A$2,IF(AND($H281&gt;=Scale!$B$3,$H281&lt;=Scale!$C$3),Scale!$A$3,IF(AND($H281&gt;=Scale!$B$4,$H281&lt;=Scale!$C$4),Scale!$A$4,IF(AND($H281&gt;=Scale!$B$5,$H281&lt;=Scale!$C$5),Scale!$A$5,IF(AND($H281&gt;=Scale!$B$6,$H281&lt;=Scale!$C$6),Scale!$A$6)))))</f>
        <v>2</v>
      </c>
      <c r="L281" s="7" t="e">
        <f>IF(AND($J281&gt;=Scale!$F$2,$J281&lt;=Scale!$G$2),Scale!$E$2,IF(AND($J281&gt;=Scale!$F$3,$J281&lt;=Scale!$G$3),Scale!$E$3,IF(AND($J281&gt;=Scale!$F$4,$J281&lt;=Scale!$G$4),Scale!$E$4,IF(AND($J281&gt;=Scale!$F$5,$J281&lt;=Scale!$G$5),Scale!$E$5,IF(AND($J281&gt;=Scale!$F$6,$J281&lt;=Scale!$G$6),Scale!$E$6)))))</f>
        <v>#N/A</v>
      </c>
      <c r="M281" s="7">
        <f t="shared" si="9"/>
        <v>3</v>
      </c>
      <c r="N28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1" s="5" t="str">
        <f>IF(Table1[[#This Row],[Priority Rating]]="#N/A","#N/A",IF(Table1[[#This Row],[Priority Rating]]&gt;=Scale!$M$2,Scale!$L$2,IF(Table1[[#This Row],[Priority Rating]]&gt;=Scale!$M$3,Scale!$L$3,IF(Table1[[#This Row],[Priority Rating]]&gt;=Scale!$M$4,Scale!$L$4,"error1"))))</f>
        <v>#N/A</v>
      </c>
    </row>
    <row r="282" spans="1:15" x14ac:dyDescent="0.3">
      <c r="A282" s="3">
        <f t="shared" ca="1" si="8"/>
        <v>281</v>
      </c>
      <c r="B282" t="s">
        <v>12</v>
      </c>
      <c r="C282" t="s">
        <v>23</v>
      </c>
      <c r="D282">
        <v>1302</v>
      </c>
      <c r="E282" t="s">
        <v>106</v>
      </c>
      <c r="F282" t="str">
        <f>VLOOKUP($C282,'Bus Profiles'!$A:$C,MATCH(F$1,'Bus Profiles'!$1:$1,0),FALSE)</f>
        <v>40 ft</v>
      </c>
      <c r="G282" t="str">
        <f>VLOOKUP($C282,'Bus Profiles'!$A:$C,MATCH(G$1,'Bus Profiles'!$1:$1,0),FALSE)</f>
        <v>CNG</v>
      </c>
      <c r="H282">
        <v>3</v>
      </c>
      <c r="I282" s="1"/>
      <c r="J282" s="16" t="e">
        <v>#N/A</v>
      </c>
      <c r="K282" s="7">
        <f>IF(AND($H282&gt;=Scale!$B$2,$H282&lt;=Scale!$C$2),Scale!$A$2,IF(AND($H282&gt;=Scale!$B$3,$H282&lt;=Scale!$C$3),Scale!$A$3,IF(AND($H282&gt;=Scale!$B$4,$H282&lt;=Scale!$C$4),Scale!$A$4,IF(AND($H282&gt;=Scale!$B$5,$H282&lt;=Scale!$C$5),Scale!$A$5,IF(AND($H282&gt;=Scale!$B$6,$H282&lt;=Scale!$C$6),Scale!$A$6)))))</f>
        <v>2</v>
      </c>
      <c r="L282" s="7" t="e">
        <f>IF(AND($J282&gt;=Scale!$F$2,$J282&lt;=Scale!$G$2),Scale!$E$2,IF(AND($J282&gt;=Scale!$F$3,$J282&lt;=Scale!$G$3),Scale!$E$3,IF(AND($J282&gt;=Scale!$F$4,$J282&lt;=Scale!$G$4),Scale!$E$4,IF(AND($J282&gt;=Scale!$F$5,$J282&lt;=Scale!$G$5),Scale!$E$5,IF(AND($J282&gt;=Scale!$F$6,$J282&lt;=Scale!$G$6),Scale!$E$6)))))</f>
        <v>#N/A</v>
      </c>
      <c r="M282" s="7">
        <f t="shared" si="9"/>
        <v>3</v>
      </c>
      <c r="N28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2" s="5" t="str">
        <f>IF(Table1[[#This Row],[Priority Rating]]="#N/A","#N/A",IF(Table1[[#This Row],[Priority Rating]]&gt;=Scale!$M$2,Scale!$L$2,IF(Table1[[#This Row],[Priority Rating]]&gt;=Scale!$M$3,Scale!$L$3,IF(Table1[[#This Row],[Priority Rating]]&gt;=Scale!$M$4,Scale!$L$4,"error1"))))</f>
        <v>#N/A</v>
      </c>
    </row>
    <row r="283" spans="1:15" x14ac:dyDescent="0.3">
      <c r="A283" s="3">
        <f t="shared" ca="1" si="8"/>
        <v>282</v>
      </c>
      <c r="B283" t="s">
        <v>12</v>
      </c>
      <c r="C283" t="s">
        <v>23</v>
      </c>
      <c r="D283">
        <v>1303</v>
      </c>
      <c r="E283" t="s">
        <v>106</v>
      </c>
      <c r="F283" t="str">
        <f>VLOOKUP($C283,'Bus Profiles'!$A:$C,MATCH(F$1,'Bus Profiles'!$1:$1,0),FALSE)</f>
        <v>40 ft</v>
      </c>
      <c r="G283" t="str">
        <f>VLOOKUP($C283,'Bus Profiles'!$A:$C,MATCH(G$1,'Bus Profiles'!$1:$1,0),FALSE)</f>
        <v>CNG</v>
      </c>
      <c r="H283">
        <v>3</v>
      </c>
      <c r="I283" s="1"/>
      <c r="J283" s="16" t="e">
        <v>#N/A</v>
      </c>
      <c r="K283" s="7">
        <f>IF(AND($H283&gt;=Scale!$B$2,$H283&lt;=Scale!$C$2),Scale!$A$2,IF(AND($H283&gt;=Scale!$B$3,$H283&lt;=Scale!$C$3),Scale!$A$3,IF(AND($H283&gt;=Scale!$B$4,$H283&lt;=Scale!$C$4),Scale!$A$4,IF(AND($H283&gt;=Scale!$B$5,$H283&lt;=Scale!$C$5),Scale!$A$5,IF(AND($H283&gt;=Scale!$B$6,$H283&lt;=Scale!$C$6),Scale!$A$6)))))</f>
        <v>2</v>
      </c>
      <c r="L283" s="7" t="e">
        <f>IF(AND($J283&gt;=Scale!$F$2,$J283&lt;=Scale!$G$2),Scale!$E$2,IF(AND($J283&gt;=Scale!$F$3,$J283&lt;=Scale!$G$3),Scale!$E$3,IF(AND($J283&gt;=Scale!$F$4,$J283&lt;=Scale!$G$4),Scale!$E$4,IF(AND($J283&gt;=Scale!$F$5,$J283&lt;=Scale!$G$5),Scale!$E$5,IF(AND($J283&gt;=Scale!$F$6,$J283&lt;=Scale!$G$6),Scale!$E$6)))))</f>
        <v>#N/A</v>
      </c>
      <c r="M283" s="7">
        <f t="shared" si="9"/>
        <v>3</v>
      </c>
      <c r="N28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3" s="5" t="str">
        <f>IF(Table1[[#This Row],[Priority Rating]]="#N/A","#N/A",IF(Table1[[#This Row],[Priority Rating]]&gt;=Scale!$M$2,Scale!$L$2,IF(Table1[[#This Row],[Priority Rating]]&gt;=Scale!$M$3,Scale!$L$3,IF(Table1[[#This Row],[Priority Rating]]&gt;=Scale!$M$4,Scale!$L$4,"error1"))))</f>
        <v>#N/A</v>
      </c>
    </row>
    <row r="284" spans="1:15" x14ac:dyDescent="0.3">
      <c r="A284" s="3">
        <f t="shared" ca="1" si="8"/>
        <v>283</v>
      </c>
      <c r="B284" t="s">
        <v>12</v>
      </c>
      <c r="C284" t="s">
        <v>23</v>
      </c>
      <c r="D284">
        <v>1304</v>
      </c>
      <c r="E284" t="s">
        <v>106</v>
      </c>
      <c r="F284" t="str">
        <f>VLOOKUP($C284,'Bus Profiles'!$A:$C,MATCH(F$1,'Bus Profiles'!$1:$1,0),FALSE)</f>
        <v>40 ft</v>
      </c>
      <c r="G284" t="str">
        <f>VLOOKUP($C284,'Bus Profiles'!$A:$C,MATCH(G$1,'Bus Profiles'!$1:$1,0),FALSE)</f>
        <v>CNG</v>
      </c>
      <c r="H284">
        <v>2</v>
      </c>
      <c r="I284" s="1"/>
      <c r="J284" s="16" t="e">
        <v>#N/A</v>
      </c>
      <c r="K284" s="7">
        <f>IF(AND($H284&gt;=Scale!$B$2,$H284&lt;=Scale!$C$2),Scale!$A$2,IF(AND($H284&gt;=Scale!$B$3,$H284&lt;=Scale!$C$3),Scale!$A$3,IF(AND($H284&gt;=Scale!$B$4,$H284&lt;=Scale!$C$4),Scale!$A$4,IF(AND($H284&gt;=Scale!$B$5,$H284&lt;=Scale!$C$5),Scale!$A$5,IF(AND($H284&gt;=Scale!$B$6,$H284&lt;=Scale!$C$6),Scale!$A$6)))))</f>
        <v>2</v>
      </c>
      <c r="L284" s="7" t="e">
        <f>IF(AND($J284&gt;=Scale!$F$2,$J284&lt;=Scale!$G$2),Scale!$E$2,IF(AND($J284&gt;=Scale!$F$3,$J284&lt;=Scale!$G$3),Scale!$E$3,IF(AND($J284&gt;=Scale!$F$4,$J284&lt;=Scale!$G$4),Scale!$E$4,IF(AND($J284&gt;=Scale!$F$5,$J284&lt;=Scale!$G$5),Scale!$E$5,IF(AND($J284&gt;=Scale!$F$6,$J284&lt;=Scale!$G$6),Scale!$E$6)))))</f>
        <v>#N/A</v>
      </c>
      <c r="M284" s="7">
        <f t="shared" si="9"/>
        <v>3</v>
      </c>
      <c r="N28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4" s="5" t="str">
        <f>IF(Table1[[#This Row],[Priority Rating]]="#N/A","#N/A",IF(Table1[[#This Row],[Priority Rating]]&gt;=Scale!$M$2,Scale!$L$2,IF(Table1[[#This Row],[Priority Rating]]&gt;=Scale!$M$3,Scale!$L$3,IF(Table1[[#This Row],[Priority Rating]]&gt;=Scale!$M$4,Scale!$L$4,"error1"))))</f>
        <v>#N/A</v>
      </c>
    </row>
    <row r="285" spans="1:15" x14ac:dyDescent="0.3">
      <c r="A285" s="3">
        <f t="shared" ca="1" si="8"/>
        <v>284</v>
      </c>
      <c r="B285" t="s">
        <v>12</v>
      </c>
      <c r="C285" t="s">
        <v>23</v>
      </c>
      <c r="D285">
        <v>1305</v>
      </c>
      <c r="E285" t="s">
        <v>106</v>
      </c>
      <c r="F285" t="str">
        <f>VLOOKUP($C285,'Bus Profiles'!$A:$C,MATCH(F$1,'Bus Profiles'!$1:$1,0),FALSE)</f>
        <v>40 ft</v>
      </c>
      <c r="G285" t="str">
        <f>VLOOKUP($C285,'Bus Profiles'!$A:$C,MATCH(G$1,'Bus Profiles'!$1:$1,0),FALSE)</f>
        <v>CNG</v>
      </c>
      <c r="H285">
        <v>7</v>
      </c>
      <c r="I285" s="1"/>
      <c r="J285" s="16" t="e">
        <v>#N/A</v>
      </c>
      <c r="K285" s="7">
        <f>IF(AND($H285&gt;=Scale!$B$2,$H285&lt;=Scale!$C$2),Scale!$A$2,IF(AND($H285&gt;=Scale!$B$3,$H285&lt;=Scale!$C$3),Scale!$A$3,IF(AND($H285&gt;=Scale!$B$4,$H285&lt;=Scale!$C$4),Scale!$A$4,IF(AND($H285&gt;=Scale!$B$5,$H285&lt;=Scale!$C$5),Scale!$A$5,IF(AND($H285&gt;=Scale!$B$6,$H285&lt;=Scale!$C$6),Scale!$A$6)))))</f>
        <v>4</v>
      </c>
      <c r="L285" s="7" t="e">
        <f>IF(AND($J285&gt;=Scale!$F$2,$J285&lt;=Scale!$G$2),Scale!$E$2,IF(AND($J285&gt;=Scale!$F$3,$J285&lt;=Scale!$G$3),Scale!$E$3,IF(AND($J285&gt;=Scale!$F$4,$J285&lt;=Scale!$G$4),Scale!$E$4,IF(AND($J285&gt;=Scale!$F$5,$J285&lt;=Scale!$G$5),Scale!$E$5,IF(AND($J285&gt;=Scale!$F$6,$J285&lt;=Scale!$G$6),Scale!$E$6)))))</f>
        <v>#N/A</v>
      </c>
      <c r="M285" s="7">
        <f t="shared" si="9"/>
        <v>3</v>
      </c>
      <c r="N28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5" s="5" t="str">
        <f>IF(Table1[[#This Row],[Priority Rating]]="#N/A","#N/A",IF(Table1[[#This Row],[Priority Rating]]&gt;=Scale!$M$2,Scale!$L$2,IF(Table1[[#This Row],[Priority Rating]]&gt;=Scale!$M$3,Scale!$L$3,IF(Table1[[#This Row],[Priority Rating]]&gt;=Scale!$M$4,Scale!$L$4,"error1"))))</f>
        <v>#N/A</v>
      </c>
    </row>
    <row r="286" spans="1:15" x14ac:dyDescent="0.3">
      <c r="A286" s="3">
        <f t="shared" ca="1" si="8"/>
        <v>285</v>
      </c>
      <c r="B286" t="s">
        <v>12</v>
      </c>
      <c r="C286" t="s">
        <v>23</v>
      </c>
      <c r="D286">
        <v>1306</v>
      </c>
      <c r="E286" t="s">
        <v>106</v>
      </c>
      <c r="F286" t="str">
        <f>VLOOKUP($C286,'Bus Profiles'!$A:$C,MATCH(F$1,'Bus Profiles'!$1:$1,0),FALSE)</f>
        <v>40 ft</v>
      </c>
      <c r="G286" t="str">
        <f>VLOOKUP($C286,'Bus Profiles'!$A:$C,MATCH(G$1,'Bus Profiles'!$1:$1,0),FALSE)</f>
        <v>CNG</v>
      </c>
      <c r="H286">
        <v>1</v>
      </c>
      <c r="I286" s="1"/>
      <c r="J286" s="16" t="e">
        <v>#N/A</v>
      </c>
      <c r="K286" s="7">
        <f>IF(AND($H286&gt;=Scale!$B$2,$H286&lt;=Scale!$C$2),Scale!$A$2,IF(AND($H286&gt;=Scale!$B$3,$H286&lt;=Scale!$C$3),Scale!$A$3,IF(AND($H286&gt;=Scale!$B$4,$H286&lt;=Scale!$C$4),Scale!$A$4,IF(AND($H286&gt;=Scale!$B$5,$H286&lt;=Scale!$C$5),Scale!$A$5,IF(AND($H286&gt;=Scale!$B$6,$H286&lt;=Scale!$C$6),Scale!$A$6)))))</f>
        <v>1</v>
      </c>
      <c r="L286" s="7" t="e">
        <f>IF(AND($J286&gt;=Scale!$F$2,$J286&lt;=Scale!$G$2),Scale!$E$2,IF(AND($J286&gt;=Scale!$F$3,$J286&lt;=Scale!$G$3),Scale!$E$3,IF(AND($J286&gt;=Scale!$F$4,$J286&lt;=Scale!$G$4),Scale!$E$4,IF(AND($J286&gt;=Scale!$F$5,$J286&lt;=Scale!$G$5),Scale!$E$5,IF(AND($J286&gt;=Scale!$F$6,$J286&lt;=Scale!$G$6),Scale!$E$6)))))</f>
        <v>#N/A</v>
      </c>
      <c r="M286" s="7">
        <f t="shared" si="9"/>
        <v>3</v>
      </c>
      <c r="N28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6" s="5" t="str">
        <f>IF(Table1[[#This Row],[Priority Rating]]="#N/A","#N/A",IF(Table1[[#This Row],[Priority Rating]]&gt;=Scale!$M$2,Scale!$L$2,IF(Table1[[#This Row],[Priority Rating]]&gt;=Scale!$M$3,Scale!$L$3,IF(Table1[[#This Row],[Priority Rating]]&gt;=Scale!$M$4,Scale!$L$4,"error1"))))</f>
        <v>#N/A</v>
      </c>
    </row>
    <row r="287" spans="1:15" x14ac:dyDescent="0.3">
      <c r="A287" s="3">
        <f t="shared" ca="1" si="8"/>
        <v>286</v>
      </c>
      <c r="B287" t="s">
        <v>12</v>
      </c>
      <c r="C287" t="s">
        <v>23</v>
      </c>
      <c r="D287">
        <v>1307</v>
      </c>
      <c r="E287" t="s">
        <v>106</v>
      </c>
      <c r="F287" t="str">
        <f>VLOOKUP($C287,'Bus Profiles'!$A:$C,MATCH(F$1,'Bus Profiles'!$1:$1,0),FALSE)</f>
        <v>40 ft</v>
      </c>
      <c r="G287" t="str">
        <f>VLOOKUP($C287,'Bus Profiles'!$A:$C,MATCH(G$1,'Bus Profiles'!$1:$1,0),FALSE)</f>
        <v>CNG</v>
      </c>
      <c r="H287">
        <v>1</v>
      </c>
      <c r="I287" s="1"/>
      <c r="J287" s="16" t="e">
        <v>#N/A</v>
      </c>
      <c r="K287" s="7">
        <f>IF(AND($H287&gt;=Scale!$B$2,$H287&lt;=Scale!$C$2),Scale!$A$2,IF(AND($H287&gt;=Scale!$B$3,$H287&lt;=Scale!$C$3),Scale!$A$3,IF(AND($H287&gt;=Scale!$B$4,$H287&lt;=Scale!$C$4),Scale!$A$4,IF(AND($H287&gt;=Scale!$B$5,$H287&lt;=Scale!$C$5),Scale!$A$5,IF(AND($H287&gt;=Scale!$B$6,$H287&lt;=Scale!$C$6),Scale!$A$6)))))</f>
        <v>1</v>
      </c>
      <c r="L287" s="7" t="e">
        <f>IF(AND($J287&gt;=Scale!$F$2,$J287&lt;=Scale!$G$2),Scale!$E$2,IF(AND($J287&gt;=Scale!$F$3,$J287&lt;=Scale!$G$3),Scale!$E$3,IF(AND($J287&gt;=Scale!$F$4,$J287&lt;=Scale!$G$4),Scale!$E$4,IF(AND($J287&gt;=Scale!$F$5,$J287&lt;=Scale!$G$5),Scale!$E$5,IF(AND($J287&gt;=Scale!$F$6,$J287&lt;=Scale!$G$6),Scale!$E$6)))))</f>
        <v>#N/A</v>
      </c>
      <c r="M287" s="7">
        <f t="shared" si="9"/>
        <v>3</v>
      </c>
      <c r="N28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7" s="5" t="str">
        <f>IF(Table1[[#This Row],[Priority Rating]]="#N/A","#N/A",IF(Table1[[#This Row],[Priority Rating]]&gt;=Scale!$M$2,Scale!$L$2,IF(Table1[[#This Row],[Priority Rating]]&gt;=Scale!$M$3,Scale!$L$3,IF(Table1[[#This Row],[Priority Rating]]&gt;=Scale!$M$4,Scale!$L$4,"error1"))))</f>
        <v>#N/A</v>
      </c>
    </row>
    <row r="288" spans="1:15" x14ac:dyDescent="0.3">
      <c r="A288" s="3">
        <f t="shared" ca="1" si="8"/>
        <v>287</v>
      </c>
      <c r="B288" t="s">
        <v>12</v>
      </c>
      <c r="C288" t="s">
        <v>23</v>
      </c>
      <c r="D288">
        <v>1308</v>
      </c>
      <c r="E288" t="s">
        <v>106</v>
      </c>
      <c r="F288" t="str">
        <f>VLOOKUP($C288,'Bus Profiles'!$A:$C,MATCH(F$1,'Bus Profiles'!$1:$1,0),FALSE)</f>
        <v>40 ft</v>
      </c>
      <c r="G288" t="str">
        <f>VLOOKUP($C288,'Bus Profiles'!$A:$C,MATCH(G$1,'Bus Profiles'!$1:$1,0),FALSE)</f>
        <v>CNG</v>
      </c>
      <c r="H288">
        <v>9</v>
      </c>
      <c r="I288" s="1"/>
      <c r="J288" s="16" t="e">
        <v>#N/A</v>
      </c>
      <c r="K288" s="7">
        <f>IF(AND($H288&gt;=Scale!$B$2,$H288&lt;=Scale!$C$2),Scale!$A$2,IF(AND($H288&gt;=Scale!$B$3,$H288&lt;=Scale!$C$3),Scale!$A$3,IF(AND($H288&gt;=Scale!$B$4,$H288&lt;=Scale!$C$4),Scale!$A$4,IF(AND($H288&gt;=Scale!$B$5,$H288&lt;=Scale!$C$5),Scale!$A$5,IF(AND($H288&gt;=Scale!$B$6,$H288&lt;=Scale!$C$6),Scale!$A$6)))))</f>
        <v>5</v>
      </c>
      <c r="L288" s="7" t="e">
        <f>IF(AND($J288&gt;=Scale!$F$2,$J288&lt;=Scale!$G$2),Scale!$E$2,IF(AND($J288&gt;=Scale!$F$3,$J288&lt;=Scale!$G$3),Scale!$E$3,IF(AND($J288&gt;=Scale!$F$4,$J288&lt;=Scale!$G$4),Scale!$E$4,IF(AND($J288&gt;=Scale!$F$5,$J288&lt;=Scale!$G$5),Scale!$E$5,IF(AND($J288&gt;=Scale!$F$6,$J288&lt;=Scale!$G$6),Scale!$E$6)))))</f>
        <v>#N/A</v>
      </c>
      <c r="M288" s="7">
        <f t="shared" si="9"/>
        <v>3</v>
      </c>
      <c r="N28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8" s="5" t="str">
        <f>IF(Table1[[#This Row],[Priority Rating]]="#N/A","#N/A",IF(Table1[[#This Row],[Priority Rating]]&gt;=Scale!$M$2,Scale!$L$2,IF(Table1[[#This Row],[Priority Rating]]&gt;=Scale!$M$3,Scale!$L$3,IF(Table1[[#This Row],[Priority Rating]]&gt;=Scale!$M$4,Scale!$L$4,"error1"))))</f>
        <v>#N/A</v>
      </c>
    </row>
    <row r="289" spans="1:15" x14ac:dyDescent="0.3">
      <c r="A289" s="3">
        <f t="shared" ca="1" si="8"/>
        <v>288</v>
      </c>
      <c r="B289" t="s">
        <v>12</v>
      </c>
      <c r="C289" t="s">
        <v>23</v>
      </c>
      <c r="D289">
        <v>1309</v>
      </c>
      <c r="E289" t="s">
        <v>106</v>
      </c>
      <c r="F289" t="str">
        <f>VLOOKUP($C289,'Bus Profiles'!$A:$C,MATCH(F$1,'Bus Profiles'!$1:$1,0),FALSE)</f>
        <v>40 ft</v>
      </c>
      <c r="G289" t="str">
        <f>VLOOKUP($C289,'Bus Profiles'!$A:$C,MATCH(G$1,'Bus Profiles'!$1:$1,0),FALSE)</f>
        <v>CNG</v>
      </c>
      <c r="H289">
        <v>4</v>
      </c>
      <c r="I289" s="1"/>
      <c r="J289" s="16" t="e">
        <v>#N/A</v>
      </c>
      <c r="K289" s="7">
        <f>IF(AND($H289&gt;=Scale!$B$2,$H289&lt;=Scale!$C$2),Scale!$A$2,IF(AND($H289&gt;=Scale!$B$3,$H289&lt;=Scale!$C$3),Scale!$A$3,IF(AND($H289&gt;=Scale!$B$4,$H289&lt;=Scale!$C$4),Scale!$A$4,IF(AND($H289&gt;=Scale!$B$5,$H289&lt;=Scale!$C$5),Scale!$A$5,IF(AND($H289&gt;=Scale!$B$6,$H289&lt;=Scale!$C$6),Scale!$A$6)))))</f>
        <v>3</v>
      </c>
      <c r="L289" s="7" t="e">
        <f>IF(AND($J289&gt;=Scale!$F$2,$J289&lt;=Scale!$G$2),Scale!$E$2,IF(AND($J289&gt;=Scale!$F$3,$J289&lt;=Scale!$G$3),Scale!$E$3,IF(AND($J289&gt;=Scale!$F$4,$J289&lt;=Scale!$G$4),Scale!$E$4,IF(AND($J289&gt;=Scale!$F$5,$J289&lt;=Scale!$G$5),Scale!$E$5,IF(AND($J289&gt;=Scale!$F$6,$J289&lt;=Scale!$G$6),Scale!$E$6)))))</f>
        <v>#N/A</v>
      </c>
      <c r="M289" s="7">
        <f t="shared" si="9"/>
        <v>3</v>
      </c>
      <c r="N28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89" s="5" t="str">
        <f>IF(Table1[[#This Row],[Priority Rating]]="#N/A","#N/A",IF(Table1[[#This Row],[Priority Rating]]&gt;=Scale!$M$2,Scale!$L$2,IF(Table1[[#This Row],[Priority Rating]]&gt;=Scale!$M$3,Scale!$L$3,IF(Table1[[#This Row],[Priority Rating]]&gt;=Scale!$M$4,Scale!$L$4,"error1"))))</f>
        <v>#N/A</v>
      </c>
    </row>
    <row r="290" spans="1:15" x14ac:dyDescent="0.3">
      <c r="A290" s="3">
        <f t="shared" ca="1" si="8"/>
        <v>289</v>
      </c>
      <c r="B290" t="s">
        <v>12</v>
      </c>
      <c r="C290" t="s">
        <v>23</v>
      </c>
      <c r="D290">
        <v>1310</v>
      </c>
      <c r="E290" t="s">
        <v>106</v>
      </c>
      <c r="F290" t="str">
        <f>VLOOKUP($C290,'Bus Profiles'!$A:$C,MATCH(F$1,'Bus Profiles'!$1:$1,0),FALSE)</f>
        <v>40 ft</v>
      </c>
      <c r="G290" t="str">
        <f>VLOOKUP($C290,'Bus Profiles'!$A:$C,MATCH(G$1,'Bus Profiles'!$1:$1,0),FALSE)</f>
        <v>CNG</v>
      </c>
      <c r="H290">
        <v>4</v>
      </c>
      <c r="I290" s="1"/>
      <c r="J290" s="16" t="e">
        <v>#N/A</v>
      </c>
      <c r="K290" s="7">
        <f>IF(AND($H290&gt;=Scale!$B$2,$H290&lt;=Scale!$C$2),Scale!$A$2,IF(AND($H290&gt;=Scale!$B$3,$H290&lt;=Scale!$C$3),Scale!$A$3,IF(AND($H290&gt;=Scale!$B$4,$H290&lt;=Scale!$C$4),Scale!$A$4,IF(AND($H290&gt;=Scale!$B$5,$H290&lt;=Scale!$C$5),Scale!$A$5,IF(AND($H290&gt;=Scale!$B$6,$H290&lt;=Scale!$C$6),Scale!$A$6)))))</f>
        <v>3</v>
      </c>
      <c r="L290" s="7" t="e">
        <f>IF(AND($J290&gt;=Scale!$F$2,$J290&lt;=Scale!$G$2),Scale!$E$2,IF(AND($J290&gt;=Scale!$F$3,$J290&lt;=Scale!$G$3),Scale!$E$3,IF(AND($J290&gt;=Scale!$F$4,$J290&lt;=Scale!$G$4),Scale!$E$4,IF(AND($J290&gt;=Scale!$F$5,$J290&lt;=Scale!$G$5),Scale!$E$5,IF(AND($J290&gt;=Scale!$F$6,$J290&lt;=Scale!$G$6),Scale!$E$6)))))</f>
        <v>#N/A</v>
      </c>
      <c r="M290" s="7">
        <f t="shared" si="9"/>
        <v>3</v>
      </c>
      <c r="N29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0" s="5" t="str">
        <f>IF(Table1[[#This Row],[Priority Rating]]="#N/A","#N/A",IF(Table1[[#This Row],[Priority Rating]]&gt;=Scale!$M$2,Scale!$L$2,IF(Table1[[#This Row],[Priority Rating]]&gt;=Scale!$M$3,Scale!$L$3,IF(Table1[[#This Row],[Priority Rating]]&gt;=Scale!$M$4,Scale!$L$4,"error1"))))</f>
        <v>#N/A</v>
      </c>
    </row>
    <row r="291" spans="1:15" x14ac:dyDescent="0.3">
      <c r="A291" s="3">
        <f t="shared" ca="1" si="8"/>
        <v>290</v>
      </c>
      <c r="B291" t="s">
        <v>12</v>
      </c>
      <c r="C291" t="s">
        <v>23</v>
      </c>
      <c r="D291">
        <v>1311</v>
      </c>
      <c r="E291" t="s">
        <v>106</v>
      </c>
      <c r="F291" t="str">
        <f>VLOOKUP($C291,'Bus Profiles'!$A:$C,MATCH(F$1,'Bus Profiles'!$1:$1,0),FALSE)</f>
        <v>40 ft</v>
      </c>
      <c r="G291" t="str">
        <f>VLOOKUP($C291,'Bus Profiles'!$A:$C,MATCH(G$1,'Bus Profiles'!$1:$1,0),FALSE)</f>
        <v>CNG</v>
      </c>
      <c r="H291">
        <v>3</v>
      </c>
      <c r="I291" s="1"/>
      <c r="J291" s="16" t="e">
        <v>#N/A</v>
      </c>
      <c r="K291" s="7">
        <f>IF(AND($H291&gt;=Scale!$B$2,$H291&lt;=Scale!$C$2),Scale!$A$2,IF(AND($H291&gt;=Scale!$B$3,$H291&lt;=Scale!$C$3),Scale!$A$3,IF(AND($H291&gt;=Scale!$B$4,$H291&lt;=Scale!$C$4),Scale!$A$4,IF(AND($H291&gt;=Scale!$B$5,$H291&lt;=Scale!$C$5),Scale!$A$5,IF(AND($H291&gt;=Scale!$B$6,$H291&lt;=Scale!$C$6),Scale!$A$6)))))</f>
        <v>2</v>
      </c>
      <c r="L291" s="7" t="e">
        <f>IF(AND($J291&gt;=Scale!$F$2,$J291&lt;=Scale!$G$2),Scale!$E$2,IF(AND($J291&gt;=Scale!$F$3,$J291&lt;=Scale!$G$3),Scale!$E$3,IF(AND($J291&gt;=Scale!$F$4,$J291&lt;=Scale!$G$4),Scale!$E$4,IF(AND($J291&gt;=Scale!$F$5,$J291&lt;=Scale!$G$5),Scale!$E$5,IF(AND($J291&gt;=Scale!$F$6,$J291&lt;=Scale!$G$6),Scale!$E$6)))))</f>
        <v>#N/A</v>
      </c>
      <c r="M291" s="7">
        <f t="shared" si="9"/>
        <v>3</v>
      </c>
      <c r="N29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1" s="5" t="str">
        <f>IF(Table1[[#This Row],[Priority Rating]]="#N/A","#N/A",IF(Table1[[#This Row],[Priority Rating]]&gt;=Scale!$M$2,Scale!$L$2,IF(Table1[[#This Row],[Priority Rating]]&gt;=Scale!$M$3,Scale!$L$3,IF(Table1[[#This Row],[Priority Rating]]&gt;=Scale!$M$4,Scale!$L$4,"error1"))))</f>
        <v>#N/A</v>
      </c>
    </row>
    <row r="292" spans="1:15" x14ac:dyDescent="0.3">
      <c r="A292" s="3">
        <f t="shared" ca="1" si="8"/>
        <v>291</v>
      </c>
      <c r="B292" t="s">
        <v>12</v>
      </c>
      <c r="C292" t="s">
        <v>23</v>
      </c>
      <c r="D292">
        <v>1312</v>
      </c>
      <c r="E292" t="s">
        <v>106</v>
      </c>
      <c r="F292" t="str">
        <f>VLOOKUP($C292,'Bus Profiles'!$A:$C,MATCH(F$1,'Bus Profiles'!$1:$1,0),FALSE)</f>
        <v>40 ft</v>
      </c>
      <c r="G292" t="str">
        <f>VLOOKUP($C292,'Bus Profiles'!$A:$C,MATCH(G$1,'Bus Profiles'!$1:$1,0),FALSE)</f>
        <v>CNG</v>
      </c>
      <c r="H292">
        <v>11</v>
      </c>
      <c r="I292" s="1"/>
      <c r="J292" s="16" t="e">
        <v>#N/A</v>
      </c>
      <c r="K292" s="7">
        <f>IF(AND($H292&gt;=Scale!$B$2,$H292&lt;=Scale!$C$2),Scale!$A$2,IF(AND($H292&gt;=Scale!$B$3,$H292&lt;=Scale!$C$3),Scale!$A$3,IF(AND($H292&gt;=Scale!$B$4,$H292&lt;=Scale!$C$4),Scale!$A$4,IF(AND($H292&gt;=Scale!$B$5,$H292&lt;=Scale!$C$5),Scale!$A$5,IF(AND($H292&gt;=Scale!$B$6,$H292&lt;=Scale!$C$6),Scale!$A$6)))))</f>
        <v>5</v>
      </c>
      <c r="L292" s="7" t="e">
        <f>IF(AND($J292&gt;=Scale!$F$2,$J292&lt;=Scale!$G$2),Scale!$E$2,IF(AND($J292&gt;=Scale!$F$3,$J292&lt;=Scale!$G$3),Scale!$E$3,IF(AND($J292&gt;=Scale!$F$4,$J292&lt;=Scale!$G$4),Scale!$E$4,IF(AND($J292&gt;=Scale!$F$5,$J292&lt;=Scale!$G$5),Scale!$E$5,IF(AND($J292&gt;=Scale!$F$6,$J292&lt;=Scale!$G$6),Scale!$E$6)))))</f>
        <v>#N/A</v>
      </c>
      <c r="M292" s="7">
        <f t="shared" si="9"/>
        <v>3</v>
      </c>
      <c r="N29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2" s="5" t="str">
        <f>IF(Table1[[#This Row],[Priority Rating]]="#N/A","#N/A",IF(Table1[[#This Row],[Priority Rating]]&gt;=Scale!$M$2,Scale!$L$2,IF(Table1[[#This Row],[Priority Rating]]&gt;=Scale!$M$3,Scale!$L$3,IF(Table1[[#This Row],[Priority Rating]]&gt;=Scale!$M$4,Scale!$L$4,"error1"))))</f>
        <v>#N/A</v>
      </c>
    </row>
    <row r="293" spans="1:15" x14ac:dyDescent="0.3">
      <c r="A293" s="3">
        <f t="shared" ca="1" si="8"/>
        <v>292</v>
      </c>
      <c r="B293" t="s">
        <v>12</v>
      </c>
      <c r="C293" t="s">
        <v>23</v>
      </c>
      <c r="D293">
        <v>1313</v>
      </c>
      <c r="E293" t="s">
        <v>106</v>
      </c>
      <c r="F293" t="str">
        <f>VLOOKUP($C293,'Bus Profiles'!$A:$C,MATCH(F$1,'Bus Profiles'!$1:$1,0),FALSE)</f>
        <v>40 ft</v>
      </c>
      <c r="G293" t="str">
        <f>VLOOKUP($C293,'Bus Profiles'!$A:$C,MATCH(G$1,'Bus Profiles'!$1:$1,0),FALSE)</f>
        <v>CNG</v>
      </c>
      <c r="H293">
        <v>1</v>
      </c>
      <c r="I293" s="1"/>
      <c r="J293" s="16" t="e">
        <v>#N/A</v>
      </c>
      <c r="K293" s="7">
        <f>IF(AND($H293&gt;=Scale!$B$2,$H293&lt;=Scale!$C$2),Scale!$A$2,IF(AND($H293&gt;=Scale!$B$3,$H293&lt;=Scale!$C$3),Scale!$A$3,IF(AND($H293&gt;=Scale!$B$4,$H293&lt;=Scale!$C$4),Scale!$A$4,IF(AND($H293&gt;=Scale!$B$5,$H293&lt;=Scale!$C$5),Scale!$A$5,IF(AND($H293&gt;=Scale!$B$6,$H293&lt;=Scale!$C$6),Scale!$A$6)))))</f>
        <v>1</v>
      </c>
      <c r="L293" s="7" t="e">
        <f>IF(AND($J293&gt;=Scale!$F$2,$J293&lt;=Scale!$G$2),Scale!$E$2,IF(AND($J293&gt;=Scale!$F$3,$J293&lt;=Scale!$G$3),Scale!$E$3,IF(AND($J293&gt;=Scale!$F$4,$J293&lt;=Scale!$G$4),Scale!$E$4,IF(AND($J293&gt;=Scale!$F$5,$J293&lt;=Scale!$G$5),Scale!$E$5,IF(AND($J293&gt;=Scale!$F$6,$J293&lt;=Scale!$G$6),Scale!$E$6)))))</f>
        <v>#N/A</v>
      </c>
      <c r="M293" s="7">
        <f t="shared" si="9"/>
        <v>3</v>
      </c>
      <c r="N29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3" s="5" t="str">
        <f>IF(Table1[[#This Row],[Priority Rating]]="#N/A","#N/A",IF(Table1[[#This Row],[Priority Rating]]&gt;=Scale!$M$2,Scale!$L$2,IF(Table1[[#This Row],[Priority Rating]]&gt;=Scale!$M$3,Scale!$L$3,IF(Table1[[#This Row],[Priority Rating]]&gt;=Scale!$M$4,Scale!$L$4,"error1"))))</f>
        <v>#N/A</v>
      </c>
    </row>
    <row r="294" spans="1:15" x14ac:dyDescent="0.3">
      <c r="A294" s="3">
        <f t="shared" ca="1" si="8"/>
        <v>293</v>
      </c>
      <c r="B294" t="s">
        <v>12</v>
      </c>
      <c r="C294" t="s">
        <v>23</v>
      </c>
      <c r="D294">
        <v>1314</v>
      </c>
      <c r="E294" t="s">
        <v>106</v>
      </c>
      <c r="F294" t="str">
        <f>VLOOKUP($C294,'Bus Profiles'!$A:$C,MATCH(F$1,'Bus Profiles'!$1:$1,0),FALSE)</f>
        <v>40 ft</v>
      </c>
      <c r="G294" t="str">
        <f>VLOOKUP($C294,'Bus Profiles'!$A:$C,MATCH(G$1,'Bus Profiles'!$1:$1,0),FALSE)</f>
        <v>CNG</v>
      </c>
      <c r="H294">
        <v>1</v>
      </c>
      <c r="I294" s="1"/>
      <c r="J294" s="16" t="e">
        <v>#N/A</v>
      </c>
      <c r="K294" s="7">
        <f>IF(AND($H294&gt;=Scale!$B$2,$H294&lt;=Scale!$C$2),Scale!$A$2,IF(AND($H294&gt;=Scale!$B$3,$H294&lt;=Scale!$C$3),Scale!$A$3,IF(AND($H294&gt;=Scale!$B$4,$H294&lt;=Scale!$C$4),Scale!$A$4,IF(AND($H294&gt;=Scale!$B$5,$H294&lt;=Scale!$C$5),Scale!$A$5,IF(AND($H294&gt;=Scale!$B$6,$H294&lt;=Scale!$C$6),Scale!$A$6)))))</f>
        <v>1</v>
      </c>
      <c r="L294" s="7" t="e">
        <f>IF(AND($J294&gt;=Scale!$F$2,$J294&lt;=Scale!$G$2),Scale!$E$2,IF(AND($J294&gt;=Scale!$F$3,$J294&lt;=Scale!$G$3),Scale!$E$3,IF(AND($J294&gt;=Scale!$F$4,$J294&lt;=Scale!$G$4),Scale!$E$4,IF(AND($J294&gt;=Scale!$F$5,$J294&lt;=Scale!$G$5),Scale!$E$5,IF(AND($J294&gt;=Scale!$F$6,$J294&lt;=Scale!$G$6),Scale!$E$6)))))</f>
        <v>#N/A</v>
      </c>
      <c r="M294" s="7">
        <f t="shared" si="9"/>
        <v>3</v>
      </c>
      <c r="N29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4" s="5" t="str">
        <f>IF(Table1[[#This Row],[Priority Rating]]="#N/A","#N/A",IF(Table1[[#This Row],[Priority Rating]]&gt;=Scale!$M$2,Scale!$L$2,IF(Table1[[#This Row],[Priority Rating]]&gt;=Scale!$M$3,Scale!$L$3,IF(Table1[[#This Row],[Priority Rating]]&gt;=Scale!$M$4,Scale!$L$4,"error1"))))</f>
        <v>#N/A</v>
      </c>
    </row>
    <row r="295" spans="1:15" x14ac:dyDescent="0.3">
      <c r="A295" s="3">
        <f t="shared" ca="1" si="8"/>
        <v>294</v>
      </c>
      <c r="B295" t="s">
        <v>12</v>
      </c>
      <c r="C295" t="s">
        <v>23</v>
      </c>
      <c r="D295">
        <v>1315</v>
      </c>
      <c r="E295" t="s">
        <v>106</v>
      </c>
      <c r="F295" t="str">
        <f>VLOOKUP($C295,'Bus Profiles'!$A:$C,MATCH(F$1,'Bus Profiles'!$1:$1,0),FALSE)</f>
        <v>40 ft</v>
      </c>
      <c r="G295" t="str">
        <f>VLOOKUP($C295,'Bus Profiles'!$A:$C,MATCH(G$1,'Bus Profiles'!$1:$1,0),FALSE)</f>
        <v>CNG</v>
      </c>
      <c r="H295">
        <v>5</v>
      </c>
      <c r="I295" s="1"/>
      <c r="J295" s="16" t="e">
        <v>#N/A</v>
      </c>
      <c r="K295" s="7">
        <f>IF(AND($H295&gt;=Scale!$B$2,$H295&lt;=Scale!$C$2),Scale!$A$2,IF(AND($H295&gt;=Scale!$B$3,$H295&lt;=Scale!$C$3),Scale!$A$3,IF(AND($H295&gt;=Scale!$B$4,$H295&lt;=Scale!$C$4),Scale!$A$4,IF(AND($H295&gt;=Scale!$B$5,$H295&lt;=Scale!$C$5),Scale!$A$5,IF(AND($H295&gt;=Scale!$B$6,$H295&lt;=Scale!$C$6),Scale!$A$6)))))</f>
        <v>3</v>
      </c>
      <c r="L295" s="7" t="e">
        <f>IF(AND($J295&gt;=Scale!$F$2,$J295&lt;=Scale!$G$2),Scale!$E$2,IF(AND($J295&gt;=Scale!$F$3,$J295&lt;=Scale!$G$3),Scale!$E$3,IF(AND($J295&gt;=Scale!$F$4,$J295&lt;=Scale!$G$4),Scale!$E$4,IF(AND($J295&gt;=Scale!$F$5,$J295&lt;=Scale!$G$5),Scale!$E$5,IF(AND($J295&gt;=Scale!$F$6,$J295&lt;=Scale!$G$6),Scale!$E$6)))))</f>
        <v>#N/A</v>
      </c>
      <c r="M295" s="7">
        <f t="shared" si="9"/>
        <v>3</v>
      </c>
      <c r="N29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5" s="5" t="str">
        <f>IF(Table1[[#This Row],[Priority Rating]]="#N/A","#N/A",IF(Table1[[#This Row],[Priority Rating]]&gt;=Scale!$M$2,Scale!$L$2,IF(Table1[[#This Row],[Priority Rating]]&gt;=Scale!$M$3,Scale!$L$3,IF(Table1[[#This Row],[Priority Rating]]&gt;=Scale!$M$4,Scale!$L$4,"error1"))))</f>
        <v>#N/A</v>
      </c>
    </row>
    <row r="296" spans="1:15" x14ac:dyDescent="0.3">
      <c r="A296" s="3">
        <f t="shared" ca="1" si="8"/>
        <v>295</v>
      </c>
      <c r="B296" t="s">
        <v>12</v>
      </c>
      <c r="C296" t="s">
        <v>23</v>
      </c>
      <c r="D296">
        <v>1316</v>
      </c>
      <c r="E296" t="s">
        <v>106</v>
      </c>
      <c r="F296" t="str">
        <f>VLOOKUP($C296,'Bus Profiles'!$A:$C,MATCH(F$1,'Bus Profiles'!$1:$1,0),FALSE)</f>
        <v>40 ft</v>
      </c>
      <c r="G296" t="str">
        <f>VLOOKUP($C296,'Bus Profiles'!$A:$C,MATCH(G$1,'Bus Profiles'!$1:$1,0),FALSE)</f>
        <v>CNG</v>
      </c>
      <c r="H296">
        <v>5</v>
      </c>
      <c r="I296" s="1"/>
      <c r="J296" s="16" t="e">
        <v>#N/A</v>
      </c>
      <c r="K296" s="7">
        <f>IF(AND($H296&gt;=Scale!$B$2,$H296&lt;=Scale!$C$2),Scale!$A$2,IF(AND($H296&gt;=Scale!$B$3,$H296&lt;=Scale!$C$3),Scale!$A$3,IF(AND($H296&gt;=Scale!$B$4,$H296&lt;=Scale!$C$4),Scale!$A$4,IF(AND($H296&gt;=Scale!$B$5,$H296&lt;=Scale!$C$5),Scale!$A$5,IF(AND($H296&gt;=Scale!$B$6,$H296&lt;=Scale!$C$6),Scale!$A$6)))))</f>
        <v>3</v>
      </c>
      <c r="L296" s="7" t="e">
        <f>IF(AND($J296&gt;=Scale!$F$2,$J296&lt;=Scale!$G$2),Scale!$E$2,IF(AND($J296&gt;=Scale!$F$3,$J296&lt;=Scale!$G$3),Scale!$E$3,IF(AND($J296&gt;=Scale!$F$4,$J296&lt;=Scale!$G$4),Scale!$E$4,IF(AND($J296&gt;=Scale!$F$5,$J296&lt;=Scale!$G$5),Scale!$E$5,IF(AND($J296&gt;=Scale!$F$6,$J296&lt;=Scale!$G$6),Scale!$E$6)))))</f>
        <v>#N/A</v>
      </c>
      <c r="M296" s="7">
        <f t="shared" si="9"/>
        <v>3</v>
      </c>
      <c r="N29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6" s="5" t="str">
        <f>IF(Table1[[#This Row],[Priority Rating]]="#N/A","#N/A",IF(Table1[[#This Row],[Priority Rating]]&gt;=Scale!$M$2,Scale!$L$2,IF(Table1[[#This Row],[Priority Rating]]&gt;=Scale!$M$3,Scale!$L$3,IF(Table1[[#This Row],[Priority Rating]]&gt;=Scale!$M$4,Scale!$L$4,"error1"))))</f>
        <v>#N/A</v>
      </c>
    </row>
    <row r="297" spans="1:15" x14ac:dyDescent="0.3">
      <c r="A297" s="3">
        <f t="shared" ca="1" si="8"/>
        <v>296</v>
      </c>
      <c r="B297" t="s">
        <v>12</v>
      </c>
      <c r="C297" t="s">
        <v>23</v>
      </c>
      <c r="D297">
        <v>1317</v>
      </c>
      <c r="E297" t="s">
        <v>106</v>
      </c>
      <c r="F297" t="str">
        <f>VLOOKUP($C297,'Bus Profiles'!$A:$C,MATCH(F$1,'Bus Profiles'!$1:$1,0),FALSE)</f>
        <v>40 ft</v>
      </c>
      <c r="G297" t="str">
        <f>VLOOKUP($C297,'Bus Profiles'!$A:$C,MATCH(G$1,'Bus Profiles'!$1:$1,0),FALSE)</f>
        <v>CNG</v>
      </c>
      <c r="H297">
        <v>1</v>
      </c>
      <c r="I297" s="1"/>
      <c r="J297" s="16" t="e">
        <v>#N/A</v>
      </c>
      <c r="K297" s="7">
        <f>IF(AND($H297&gt;=Scale!$B$2,$H297&lt;=Scale!$C$2),Scale!$A$2,IF(AND($H297&gt;=Scale!$B$3,$H297&lt;=Scale!$C$3),Scale!$A$3,IF(AND($H297&gt;=Scale!$B$4,$H297&lt;=Scale!$C$4),Scale!$A$4,IF(AND($H297&gt;=Scale!$B$5,$H297&lt;=Scale!$C$5),Scale!$A$5,IF(AND($H297&gt;=Scale!$B$6,$H297&lt;=Scale!$C$6),Scale!$A$6)))))</f>
        <v>1</v>
      </c>
      <c r="L297" s="7" t="e">
        <f>IF(AND($J297&gt;=Scale!$F$2,$J297&lt;=Scale!$G$2),Scale!$E$2,IF(AND($J297&gt;=Scale!$F$3,$J297&lt;=Scale!$G$3),Scale!$E$3,IF(AND($J297&gt;=Scale!$F$4,$J297&lt;=Scale!$G$4),Scale!$E$4,IF(AND($J297&gt;=Scale!$F$5,$J297&lt;=Scale!$G$5),Scale!$E$5,IF(AND($J297&gt;=Scale!$F$6,$J297&lt;=Scale!$G$6),Scale!$E$6)))))</f>
        <v>#N/A</v>
      </c>
      <c r="M297" s="7">
        <f t="shared" si="9"/>
        <v>3</v>
      </c>
      <c r="N29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7" s="5" t="str">
        <f>IF(Table1[[#This Row],[Priority Rating]]="#N/A","#N/A",IF(Table1[[#This Row],[Priority Rating]]&gt;=Scale!$M$2,Scale!$L$2,IF(Table1[[#This Row],[Priority Rating]]&gt;=Scale!$M$3,Scale!$L$3,IF(Table1[[#This Row],[Priority Rating]]&gt;=Scale!$M$4,Scale!$L$4,"error1"))))</f>
        <v>#N/A</v>
      </c>
    </row>
    <row r="298" spans="1:15" x14ac:dyDescent="0.3">
      <c r="A298" s="3">
        <f t="shared" ca="1" si="8"/>
        <v>297</v>
      </c>
      <c r="B298" t="s">
        <v>12</v>
      </c>
      <c r="C298" t="s">
        <v>23</v>
      </c>
      <c r="D298">
        <v>1318</v>
      </c>
      <c r="E298" t="s">
        <v>106</v>
      </c>
      <c r="F298" t="str">
        <f>VLOOKUP($C298,'Bus Profiles'!$A:$C,MATCH(F$1,'Bus Profiles'!$1:$1,0),FALSE)</f>
        <v>40 ft</v>
      </c>
      <c r="G298" t="str">
        <f>VLOOKUP($C298,'Bus Profiles'!$A:$C,MATCH(G$1,'Bus Profiles'!$1:$1,0),FALSE)</f>
        <v>CNG</v>
      </c>
      <c r="H298">
        <v>1</v>
      </c>
      <c r="I298" s="1"/>
      <c r="J298" s="16" t="e">
        <v>#N/A</v>
      </c>
      <c r="K298" s="7">
        <f>IF(AND($H298&gt;=Scale!$B$2,$H298&lt;=Scale!$C$2),Scale!$A$2,IF(AND($H298&gt;=Scale!$B$3,$H298&lt;=Scale!$C$3),Scale!$A$3,IF(AND($H298&gt;=Scale!$B$4,$H298&lt;=Scale!$C$4),Scale!$A$4,IF(AND($H298&gt;=Scale!$B$5,$H298&lt;=Scale!$C$5),Scale!$A$5,IF(AND($H298&gt;=Scale!$B$6,$H298&lt;=Scale!$C$6),Scale!$A$6)))))</f>
        <v>1</v>
      </c>
      <c r="L298" s="7" t="e">
        <f>IF(AND($J298&gt;=Scale!$F$2,$J298&lt;=Scale!$G$2),Scale!$E$2,IF(AND($J298&gt;=Scale!$F$3,$J298&lt;=Scale!$G$3),Scale!$E$3,IF(AND($J298&gt;=Scale!$F$4,$J298&lt;=Scale!$G$4),Scale!$E$4,IF(AND($J298&gt;=Scale!$F$5,$J298&lt;=Scale!$G$5),Scale!$E$5,IF(AND($J298&gt;=Scale!$F$6,$J298&lt;=Scale!$G$6),Scale!$E$6)))))</f>
        <v>#N/A</v>
      </c>
      <c r="M298" s="7">
        <f t="shared" si="9"/>
        <v>3</v>
      </c>
      <c r="N29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8" s="5" t="str">
        <f>IF(Table1[[#This Row],[Priority Rating]]="#N/A","#N/A",IF(Table1[[#This Row],[Priority Rating]]&gt;=Scale!$M$2,Scale!$L$2,IF(Table1[[#This Row],[Priority Rating]]&gt;=Scale!$M$3,Scale!$L$3,IF(Table1[[#This Row],[Priority Rating]]&gt;=Scale!$M$4,Scale!$L$4,"error1"))))</f>
        <v>#N/A</v>
      </c>
    </row>
    <row r="299" spans="1:15" x14ac:dyDescent="0.3">
      <c r="A299" s="3">
        <f t="shared" ca="1" si="8"/>
        <v>298</v>
      </c>
      <c r="B299" t="s">
        <v>12</v>
      </c>
      <c r="C299" t="s">
        <v>23</v>
      </c>
      <c r="D299">
        <v>1319</v>
      </c>
      <c r="E299" t="s">
        <v>106</v>
      </c>
      <c r="F299" t="str">
        <f>VLOOKUP($C299,'Bus Profiles'!$A:$C,MATCH(F$1,'Bus Profiles'!$1:$1,0),FALSE)</f>
        <v>40 ft</v>
      </c>
      <c r="G299" t="str">
        <f>VLOOKUP($C299,'Bus Profiles'!$A:$C,MATCH(G$1,'Bus Profiles'!$1:$1,0),FALSE)</f>
        <v>CNG</v>
      </c>
      <c r="H299">
        <v>2</v>
      </c>
      <c r="I299" s="1"/>
      <c r="J299" s="16" t="e">
        <v>#N/A</v>
      </c>
      <c r="K299" s="7">
        <f>IF(AND($H299&gt;=Scale!$B$2,$H299&lt;=Scale!$C$2),Scale!$A$2,IF(AND($H299&gt;=Scale!$B$3,$H299&lt;=Scale!$C$3),Scale!$A$3,IF(AND($H299&gt;=Scale!$B$4,$H299&lt;=Scale!$C$4),Scale!$A$4,IF(AND($H299&gt;=Scale!$B$5,$H299&lt;=Scale!$C$5),Scale!$A$5,IF(AND($H299&gt;=Scale!$B$6,$H299&lt;=Scale!$C$6),Scale!$A$6)))))</f>
        <v>2</v>
      </c>
      <c r="L299" s="7" t="e">
        <f>IF(AND($J299&gt;=Scale!$F$2,$J299&lt;=Scale!$G$2),Scale!$E$2,IF(AND($J299&gt;=Scale!$F$3,$J299&lt;=Scale!$G$3),Scale!$E$3,IF(AND($J299&gt;=Scale!$F$4,$J299&lt;=Scale!$G$4),Scale!$E$4,IF(AND($J299&gt;=Scale!$F$5,$J299&lt;=Scale!$G$5),Scale!$E$5,IF(AND($J299&gt;=Scale!$F$6,$J299&lt;=Scale!$G$6),Scale!$E$6)))))</f>
        <v>#N/A</v>
      </c>
      <c r="M299" s="7">
        <f t="shared" si="9"/>
        <v>3</v>
      </c>
      <c r="N29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299" s="5" t="str">
        <f>IF(Table1[[#This Row],[Priority Rating]]="#N/A","#N/A",IF(Table1[[#This Row],[Priority Rating]]&gt;=Scale!$M$2,Scale!$L$2,IF(Table1[[#This Row],[Priority Rating]]&gt;=Scale!$M$3,Scale!$L$3,IF(Table1[[#This Row],[Priority Rating]]&gt;=Scale!$M$4,Scale!$L$4,"error1"))))</f>
        <v>#N/A</v>
      </c>
    </row>
    <row r="300" spans="1:15" x14ac:dyDescent="0.3">
      <c r="A300" s="3">
        <f t="shared" ca="1" si="8"/>
        <v>299</v>
      </c>
      <c r="B300" t="s">
        <v>12</v>
      </c>
      <c r="C300" t="s">
        <v>23</v>
      </c>
      <c r="D300">
        <v>1320</v>
      </c>
      <c r="E300" t="s">
        <v>106</v>
      </c>
      <c r="F300" t="str">
        <f>VLOOKUP($C300,'Bus Profiles'!$A:$C,MATCH(F$1,'Bus Profiles'!$1:$1,0),FALSE)</f>
        <v>40 ft</v>
      </c>
      <c r="G300" t="str">
        <f>VLOOKUP($C300,'Bus Profiles'!$A:$C,MATCH(G$1,'Bus Profiles'!$1:$1,0),FALSE)</f>
        <v>CNG</v>
      </c>
      <c r="H300">
        <v>5</v>
      </c>
      <c r="I300" s="1"/>
      <c r="J300" s="16" t="e">
        <v>#N/A</v>
      </c>
      <c r="K300" s="7">
        <f>IF(AND($H300&gt;=Scale!$B$2,$H300&lt;=Scale!$C$2),Scale!$A$2,IF(AND($H300&gt;=Scale!$B$3,$H300&lt;=Scale!$C$3),Scale!$A$3,IF(AND($H300&gt;=Scale!$B$4,$H300&lt;=Scale!$C$4),Scale!$A$4,IF(AND($H300&gt;=Scale!$B$5,$H300&lt;=Scale!$C$5),Scale!$A$5,IF(AND($H300&gt;=Scale!$B$6,$H300&lt;=Scale!$C$6),Scale!$A$6)))))</f>
        <v>3</v>
      </c>
      <c r="L300" s="7" t="e">
        <f>IF(AND($J300&gt;=Scale!$F$2,$J300&lt;=Scale!$G$2),Scale!$E$2,IF(AND($J300&gt;=Scale!$F$3,$J300&lt;=Scale!$G$3),Scale!$E$3,IF(AND($J300&gt;=Scale!$F$4,$J300&lt;=Scale!$G$4),Scale!$E$4,IF(AND($J300&gt;=Scale!$F$5,$J300&lt;=Scale!$G$5),Scale!$E$5,IF(AND($J300&gt;=Scale!$F$6,$J300&lt;=Scale!$G$6),Scale!$E$6)))))</f>
        <v>#N/A</v>
      </c>
      <c r="M300" s="7">
        <f t="shared" si="9"/>
        <v>3</v>
      </c>
      <c r="N30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0" s="5" t="str">
        <f>IF(Table1[[#This Row],[Priority Rating]]="#N/A","#N/A",IF(Table1[[#This Row],[Priority Rating]]&gt;=Scale!$M$2,Scale!$L$2,IF(Table1[[#This Row],[Priority Rating]]&gt;=Scale!$M$3,Scale!$L$3,IF(Table1[[#This Row],[Priority Rating]]&gt;=Scale!$M$4,Scale!$L$4,"error1"))))</f>
        <v>#N/A</v>
      </c>
    </row>
    <row r="301" spans="1:15" x14ac:dyDescent="0.3">
      <c r="A301" s="3">
        <f t="shared" ca="1" si="8"/>
        <v>300</v>
      </c>
      <c r="B301" t="s">
        <v>12</v>
      </c>
      <c r="C301" t="s">
        <v>23</v>
      </c>
      <c r="D301">
        <v>1321</v>
      </c>
      <c r="E301" t="s">
        <v>106</v>
      </c>
      <c r="F301" t="str">
        <f>VLOOKUP($C301,'Bus Profiles'!$A:$C,MATCH(F$1,'Bus Profiles'!$1:$1,0),FALSE)</f>
        <v>40 ft</v>
      </c>
      <c r="G301" t="str">
        <f>VLOOKUP($C301,'Bus Profiles'!$A:$C,MATCH(G$1,'Bus Profiles'!$1:$1,0),FALSE)</f>
        <v>CNG</v>
      </c>
      <c r="H301">
        <v>2</v>
      </c>
      <c r="I301" s="1"/>
      <c r="J301" s="16" t="e">
        <v>#N/A</v>
      </c>
      <c r="K301" s="7">
        <f>IF(AND($H301&gt;=Scale!$B$2,$H301&lt;=Scale!$C$2),Scale!$A$2,IF(AND($H301&gt;=Scale!$B$3,$H301&lt;=Scale!$C$3),Scale!$A$3,IF(AND($H301&gt;=Scale!$B$4,$H301&lt;=Scale!$C$4),Scale!$A$4,IF(AND($H301&gt;=Scale!$B$5,$H301&lt;=Scale!$C$5),Scale!$A$5,IF(AND($H301&gt;=Scale!$B$6,$H301&lt;=Scale!$C$6),Scale!$A$6)))))</f>
        <v>2</v>
      </c>
      <c r="L301" s="7" t="e">
        <f>IF(AND($J301&gt;=Scale!$F$2,$J301&lt;=Scale!$G$2),Scale!$E$2,IF(AND($J301&gt;=Scale!$F$3,$J301&lt;=Scale!$G$3),Scale!$E$3,IF(AND($J301&gt;=Scale!$F$4,$J301&lt;=Scale!$G$4),Scale!$E$4,IF(AND($J301&gt;=Scale!$F$5,$J301&lt;=Scale!$G$5),Scale!$E$5,IF(AND($J301&gt;=Scale!$F$6,$J301&lt;=Scale!$G$6),Scale!$E$6)))))</f>
        <v>#N/A</v>
      </c>
      <c r="M301" s="7">
        <f t="shared" si="9"/>
        <v>3</v>
      </c>
      <c r="N30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1" s="5" t="str">
        <f>IF(Table1[[#This Row],[Priority Rating]]="#N/A","#N/A",IF(Table1[[#This Row],[Priority Rating]]&gt;=Scale!$M$2,Scale!$L$2,IF(Table1[[#This Row],[Priority Rating]]&gt;=Scale!$M$3,Scale!$L$3,IF(Table1[[#This Row],[Priority Rating]]&gt;=Scale!$M$4,Scale!$L$4,"error1"))))</f>
        <v>#N/A</v>
      </c>
    </row>
    <row r="302" spans="1:15" x14ac:dyDescent="0.3">
      <c r="A302" s="3">
        <f t="shared" ca="1" si="8"/>
        <v>301</v>
      </c>
      <c r="B302" t="s">
        <v>12</v>
      </c>
      <c r="C302" t="s">
        <v>23</v>
      </c>
      <c r="D302">
        <v>1322</v>
      </c>
      <c r="E302" t="s">
        <v>106</v>
      </c>
      <c r="F302" t="str">
        <f>VLOOKUP($C302,'Bus Profiles'!$A:$C,MATCH(F$1,'Bus Profiles'!$1:$1,0),FALSE)</f>
        <v>40 ft</v>
      </c>
      <c r="G302" t="str">
        <f>VLOOKUP($C302,'Bus Profiles'!$A:$C,MATCH(G$1,'Bus Profiles'!$1:$1,0),FALSE)</f>
        <v>CNG</v>
      </c>
      <c r="H302">
        <v>1</v>
      </c>
      <c r="I302" s="1"/>
      <c r="J302" s="16" t="e">
        <v>#N/A</v>
      </c>
      <c r="K302" s="7">
        <f>IF(AND($H302&gt;=Scale!$B$2,$H302&lt;=Scale!$C$2),Scale!$A$2,IF(AND($H302&gt;=Scale!$B$3,$H302&lt;=Scale!$C$3),Scale!$A$3,IF(AND($H302&gt;=Scale!$B$4,$H302&lt;=Scale!$C$4),Scale!$A$4,IF(AND($H302&gt;=Scale!$B$5,$H302&lt;=Scale!$C$5),Scale!$A$5,IF(AND($H302&gt;=Scale!$B$6,$H302&lt;=Scale!$C$6),Scale!$A$6)))))</f>
        <v>1</v>
      </c>
      <c r="L302" s="7" t="e">
        <f>IF(AND($J302&gt;=Scale!$F$2,$J302&lt;=Scale!$G$2),Scale!$E$2,IF(AND($J302&gt;=Scale!$F$3,$J302&lt;=Scale!$G$3),Scale!$E$3,IF(AND($J302&gt;=Scale!$F$4,$J302&lt;=Scale!$G$4),Scale!$E$4,IF(AND($J302&gt;=Scale!$F$5,$J302&lt;=Scale!$G$5),Scale!$E$5,IF(AND($J302&gt;=Scale!$F$6,$J302&lt;=Scale!$G$6),Scale!$E$6)))))</f>
        <v>#N/A</v>
      </c>
      <c r="M302" s="7">
        <f t="shared" si="9"/>
        <v>3</v>
      </c>
      <c r="N30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2" s="5" t="str">
        <f>IF(Table1[[#This Row],[Priority Rating]]="#N/A","#N/A",IF(Table1[[#This Row],[Priority Rating]]&gt;=Scale!$M$2,Scale!$L$2,IF(Table1[[#This Row],[Priority Rating]]&gt;=Scale!$M$3,Scale!$L$3,IF(Table1[[#This Row],[Priority Rating]]&gt;=Scale!$M$4,Scale!$L$4,"error1"))))</f>
        <v>#N/A</v>
      </c>
    </row>
    <row r="303" spans="1:15" x14ac:dyDescent="0.3">
      <c r="A303" s="3">
        <f t="shared" ca="1" si="8"/>
        <v>302</v>
      </c>
      <c r="B303" t="s">
        <v>12</v>
      </c>
      <c r="C303" t="s">
        <v>23</v>
      </c>
      <c r="D303">
        <v>1323</v>
      </c>
      <c r="E303" t="s">
        <v>106</v>
      </c>
      <c r="F303" t="str">
        <f>VLOOKUP($C303,'Bus Profiles'!$A:$C,MATCH(F$1,'Bus Profiles'!$1:$1,0),FALSE)</f>
        <v>40 ft</v>
      </c>
      <c r="G303" t="str">
        <f>VLOOKUP($C303,'Bus Profiles'!$A:$C,MATCH(G$1,'Bus Profiles'!$1:$1,0),FALSE)</f>
        <v>CNG</v>
      </c>
      <c r="H303">
        <v>1</v>
      </c>
      <c r="I303" s="1"/>
      <c r="J303" s="16" t="e">
        <v>#N/A</v>
      </c>
      <c r="K303" s="7">
        <f>IF(AND($H303&gt;=Scale!$B$2,$H303&lt;=Scale!$C$2),Scale!$A$2,IF(AND($H303&gt;=Scale!$B$3,$H303&lt;=Scale!$C$3),Scale!$A$3,IF(AND($H303&gt;=Scale!$B$4,$H303&lt;=Scale!$C$4),Scale!$A$4,IF(AND($H303&gt;=Scale!$B$5,$H303&lt;=Scale!$C$5),Scale!$A$5,IF(AND($H303&gt;=Scale!$B$6,$H303&lt;=Scale!$C$6),Scale!$A$6)))))</f>
        <v>1</v>
      </c>
      <c r="L303" s="7" t="e">
        <f>IF(AND($J303&gt;=Scale!$F$2,$J303&lt;=Scale!$G$2),Scale!$E$2,IF(AND($J303&gt;=Scale!$F$3,$J303&lt;=Scale!$G$3),Scale!$E$3,IF(AND($J303&gt;=Scale!$F$4,$J303&lt;=Scale!$G$4),Scale!$E$4,IF(AND($J303&gt;=Scale!$F$5,$J303&lt;=Scale!$G$5),Scale!$E$5,IF(AND($J303&gt;=Scale!$F$6,$J303&lt;=Scale!$G$6),Scale!$E$6)))))</f>
        <v>#N/A</v>
      </c>
      <c r="M303" s="7">
        <f t="shared" si="9"/>
        <v>3</v>
      </c>
      <c r="N30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3" s="5" t="str">
        <f>IF(Table1[[#This Row],[Priority Rating]]="#N/A","#N/A",IF(Table1[[#This Row],[Priority Rating]]&gt;=Scale!$M$2,Scale!$L$2,IF(Table1[[#This Row],[Priority Rating]]&gt;=Scale!$M$3,Scale!$L$3,IF(Table1[[#This Row],[Priority Rating]]&gt;=Scale!$M$4,Scale!$L$4,"error1"))))</f>
        <v>#N/A</v>
      </c>
    </row>
    <row r="304" spans="1:15" x14ac:dyDescent="0.3">
      <c r="A304" s="3">
        <f t="shared" ca="1" si="8"/>
        <v>303</v>
      </c>
      <c r="B304" t="s">
        <v>12</v>
      </c>
      <c r="C304" t="s">
        <v>23</v>
      </c>
      <c r="D304">
        <v>1324</v>
      </c>
      <c r="E304" t="s">
        <v>106</v>
      </c>
      <c r="F304" t="str">
        <f>VLOOKUP($C304,'Bus Profiles'!$A:$C,MATCH(F$1,'Bus Profiles'!$1:$1,0),FALSE)</f>
        <v>40 ft</v>
      </c>
      <c r="G304" t="str">
        <f>VLOOKUP($C304,'Bus Profiles'!$A:$C,MATCH(G$1,'Bus Profiles'!$1:$1,0),FALSE)</f>
        <v>CNG</v>
      </c>
      <c r="H304">
        <v>4</v>
      </c>
      <c r="I304" s="1"/>
      <c r="J304" s="16" t="e">
        <v>#N/A</v>
      </c>
      <c r="K304" s="7">
        <f>IF(AND($H304&gt;=Scale!$B$2,$H304&lt;=Scale!$C$2),Scale!$A$2,IF(AND($H304&gt;=Scale!$B$3,$H304&lt;=Scale!$C$3),Scale!$A$3,IF(AND($H304&gt;=Scale!$B$4,$H304&lt;=Scale!$C$4),Scale!$A$4,IF(AND($H304&gt;=Scale!$B$5,$H304&lt;=Scale!$C$5),Scale!$A$5,IF(AND($H304&gt;=Scale!$B$6,$H304&lt;=Scale!$C$6),Scale!$A$6)))))</f>
        <v>3</v>
      </c>
      <c r="L304" s="7" t="e">
        <f>IF(AND($J304&gt;=Scale!$F$2,$J304&lt;=Scale!$G$2),Scale!$E$2,IF(AND($J304&gt;=Scale!$F$3,$J304&lt;=Scale!$G$3),Scale!$E$3,IF(AND($J304&gt;=Scale!$F$4,$J304&lt;=Scale!$G$4),Scale!$E$4,IF(AND($J304&gt;=Scale!$F$5,$J304&lt;=Scale!$G$5),Scale!$E$5,IF(AND($J304&gt;=Scale!$F$6,$J304&lt;=Scale!$G$6),Scale!$E$6)))))</f>
        <v>#N/A</v>
      </c>
      <c r="M304" s="7">
        <f t="shared" si="9"/>
        <v>3</v>
      </c>
      <c r="N30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4" s="5" t="str">
        <f>IF(Table1[[#This Row],[Priority Rating]]="#N/A","#N/A",IF(Table1[[#This Row],[Priority Rating]]&gt;=Scale!$M$2,Scale!$L$2,IF(Table1[[#This Row],[Priority Rating]]&gt;=Scale!$M$3,Scale!$L$3,IF(Table1[[#This Row],[Priority Rating]]&gt;=Scale!$M$4,Scale!$L$4,"error1"))))</f>
        <v>#N/A</v>
      </c>
    </row>
    <row r="305" spans="1:15" x14ac:dyDescent="0.3">
      <c r="A305" s="3">
        <f t="shared" ca="1" si="8"/>
        <v>304</v>
      </c>
      <c r="B305" t="s">
        <v>12</v>
      </c>
      <c r="C305" t="s">
        <v>23</v>
      </c>
      <c r="D305">
        <v>1325</v>
      </c>
      <c r="E305" t="s">
        <v>106</v>
      </c>
      <c r="F305" t="str">
        <f>VLOOKUP($C305,'Bus Profiles'!$A:$C,MATCH(F$1,'Bus Profiles'!$1:$1,0),FALSE)</f>
        <v>40 ft</v>
      </c>
      <c r="G305" t="str">
        <f>VLOOKUP($C305,'Bus Profiles'!$A:$C,MATCH(G$1,'Bus Profiles'!$1:$1,0),FALSE)</f>
        <v>CNG</v>
      </c>
      <c r="H305">
        <v>1</v>
      </c>
      <c r="I305" s="1"/>
      <c r="J305" s="16" t="e">
        <v>#N/A</v>
      </c>
      <c r="K305" s="7">
        <f>IF(AND($H305&gt;=Scale!$B$2,$H305&lt;=Scale!$C$2),Scale!$A$2,IF(AND($H305&gt;=Scale!$B$3,$H305&lt;=Scale!$C$3),Scale!$A$3,IF(AND($H305&gt;=Scale!$B$4,$H305&lt;=Scale!$C$4),Scale!$A$4,IF(AND($H305&gt;=Scale!$B$5,$H305&lt;=Scale!$C$5),Scale!$A$5,IF(AND($H305&gt;=Scale!$B$6,$H305&lt;=Scale!$C$6),Scale!$A$6)))))</f>
        <v>1</v>
      </c>
      <c r="L305" s="7" t="e">
        <f>IF(AND($J305&gt;=Scale!$F$2,$J305&lt;=Scale!$G$2),Scale!$E$2,IF(AND($J305&gt;=Scale!$F$3,$J305&lt;=Scale!$G$3),Scale!$E$3,IF(AND($J305&gt;=Scale!$F$4,$J305&lt;=Scale!$G$4),Scale!$E$4,IF(AND($J305&gt;=Scale!$F$5,$J305&lt;=Scale!$G$5),Scale!$E$5,IF(AND($J305&gt;=Scale!$F$6,$J305&lt;=Scale!$G$6),Scale!$E$6)))))</f>
        <v>#N/A</v>
      </c>
      <c r="M305" s="7">
        <f t="shared" si="9"/>
        <v>3</v>
      </c>
      <c r="N30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5" s="5" t="str">
        <f>IF(Table1[[#This Row],[Priority Rating]]="#N/A","#N/A",IF(Table1[[#This Row],[Priority Rating]]&gt;=Scale!$M$2,Scale!$L$2,IF(Table1[[#This Row],[Priority Rating]]&gt;=Scale!$M$3,Scale!$L$3,IF(Table1[[#This Row],[Priority Rating]]&gt;=Scale!$M$4,Scale!$L$4,"error1"))))</f>
        <v>#N/A</v>
      </c>
    </row>
    <row r="306" spans="1:15" x14ac:dyDescent="0.3">
      <c r="A306" s="3">
        <f t="shared" ca="1" si="8"/>
        <v>305</v>
      </c>
      <c r="B306" t="s">
        <v>12</v>
      </c>
      <c r="C306" t="s">
        <v>23</v>
      </c>
      <c r="D306">
        <v>1327</v>
      </c>
      <c r="E306" t="s">
        <v>106</v>
      </c>
      <c r="F306" t="str">
        <f>VLOOKUP($C306,'Bus Profiles'!$A:$C,MATCH(F$1,'Bus Profiles'!$1:$1,0),FALSE)</f>
        <v>40 ft</v>
      </c>
      <c r="G306" t="str">
        <f>VLOOKUP($C306,'Bus Profiles'!$A:$C,MATCH(G$1,'Bus Profiles'!$1:$1,0),FALSE)</f>
        <v>CNG</v>
      </c>
      <c r="H306">
        <v>2</v>
      </c>
      <c r="I306" s="1"/>
      <c r="J306" s="16" t="e">
        <v>#N/A</v>
      </c>
      <c r="K306" s="7">
        <f>IF(AND($H306&gt;=Scale!$B$2,$H306&lt;=Scale!$C$2),Scale!$A$2,IF(AND($H306&gt;=Scale!$B$3,$H306&lt;=Scale!$C$3),Scale!$A$3,IF(AND($H306&gt;=Scale!$B$4,$H306&lt;=Scale!$C$4),Scale!$A$4,IF(AND($H306&gt;=Scale!$B$5,$H306&lt;=Scale!$C$5),Scale!$A$5,IF(AND($H306&gt;=Scale!$B$6,$H306&lt;=Scale!$C$6),Scale!$A$6)))))</f>
        <v>2</v>
      </c>
      <c r="L306" s="7" t="e">
        <f>IF(AND($J306&gt;=Scale!$F$2,$J306&lt;=Scale!$G$2),Scale!$E$2,IF(AND($J306&gt;=Scale!$F$3,$J306&lt;=Scale!$G$3),Scale!$E$3,IF(AND($J306&gt;=Scale!$F$4,$J306&lt;=Scale!$G$4),Scale!$E$4,IF(AND($J306&gt;=Scale!$F$5,$J306&lt;=Scale!$G$5),Scale!$E$5,IF(AND($J306&gt;=Scale!$F$6,$J306&lt;=Scale!$G$6),Scale!$E$6)))))</f>
        <v>#N/A</v>
      </c>
      <c r="M306" s="7">
        <f t="shared" si="9"/>
        <v>3</v>
      </c>
      <c r="N30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6" s="5" t="str">
        <f>IF(Table1[[#This Row],[Priority Rating]]="#N/A","#N/A",IF(Table1[[#This Row],[Priority Rating]]&gt;=Scale!$M$2,Scale!$L$2,IF(Table1[[#This Row],[Priority Rating]]&gt;=Scale!$M$3,Scale!$L$3,IF(Table1[[#This Row],[Priority Rating]]&gt;=Scale!$M$4,Scale!$L$4,"error1"))))</f>
        <v>#N/A</v>
      </c>
    </row>
    <row r="307" spans="1:15" x14ac:dyDescent="0.3">
      <c r="A307" s="3">
        <f t="shared" ca="1" si="8"/>
        <v>306</v>
      </c>
      <c r="B307" t="s">
        <v>12</v>
      </c>
      <c r="C307" t="s">
        <v>23</v>
      </c>
      <c r="D307">
        <v>1328</v>
      </c>
      <c r="E307" t="s">
        <v>106</v>
      </c>
      <c r="F307" t="str">
        <f>VLOOKUP($C307,'Bus Profiles'!$A:$C,MATCH(F$1,'Bus Profiles'!$1:$1,0),FALSE)</f>
        <v>40 ft</v>
      </c>
      <c r="G307" t="str">
        <f>VLOOKUP($C307,'Bus Profiles'!$A:$C,MATCH(G$1,'Bus Profiles'!$1:$1,0),FALSE)</f>
        <v>CNG</v>
      </c>
      <c r="H307">
        <v>1</v>
      </c>
      <c r="I307" s="1"/>
      <c r="J307" s="16" t="e">
        <v>#N/A</v>
      </c>
      <c r="K307" s="7">
        <f>IF(AND($H307&gt;=Scale!$B$2,$H307&lt;=Scale!$C$2),Scale!$A$2,IF(AND($H307&gt;=Scale!$B$3,$H307&lt;=Scale!$C$3),Scale!$A$3,IF(AND($H307&gt;=Scale!$B$4,$H307&lt;=Scale!$C$4),Scale!$A$4,IF(AND($H307&gt;=Scale!$B$5,$H307&lt;=Scale!$C$5),Scale!$A$5,IF(AND($H307&gt;=Scale!$B$6,$H307&lt;=Scale!$C$6),Scale!$A$6)))))</f>
        <v>1</v>
      </c>
      <c r="L307" s="7" t="e">
        <f>IF(AND($J307&gt;=Scale!$F$2,$J307&lt;=Scale!$G$2),Scale!$E$2,IF(AND($J307&gt;=Scale!$F$3,$J307&lt;=Scale!$G$3),Scale!$E$3,IF(AND($J307&gt;=Scale!$F$4,$J307&lt;=Scale!$G$4),Scale!$E$4,IF(AND($J307&gt;=Scale!$F$5,$J307&lt;=Scale!$G$5),Scale!$E$5,IF(AND($J307&gt;=Scale!$F$6,$J307&lt;=Scale!$G$6),Scale!$E$6)))))</f>
        <v>#N/A</v>
      </c>
      <c r="M307" s="7">
        <f t="shared" si="9"/>
        <v>3</v>
      </c>
      <c r="N30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7" s="5" t="str">
        <f>IF(Table1[[#This Row],[Priority Rating]]="#N/A","#N/A",IF(Table1[[#This Row],[Priority Rating]]&gt;=Scale!$M$2,Scale!$L$2,IF(Table1[[#This Row],[Priority Rating]]&gt;=Scale!$M$3,Scale!$L$3,IF(Table1[[#This Row],[Priority Rating]]&gt;=Scale!$M$4,Scale!$L$4,"error1"))))</f>
        <v>#N/A</v>
      </c>
    </row>
    <row r="308" spans="1:15" x14ac:dyDescent="0.3">
      <c r="A308" s="3">
        <f t="shared" ca="1" si="8"/>
        <v>307</v>
      </c>
      <c r="B308" t="s">
        <v>12</v>
      </c>
      <c r="C308" t="s">
        <v>23</v>
      </c>
      <c r="D308">
        <v>1329</v>
      </c>
      <c r="E308" t="s">
        <v>106</v>
      </c>
      <c r="F308" t="str">
        <f>VLOOKUP($C308,'Bus Profiles'!$A:$C,MATCH(F$1,'Bus Profiles'!$1:$1,0),FALSE)</f>
        <v>40 ft</v>
      </c>
      <c r="G308" t="str">
        <f>VLOOKUP($C308,'Bus Profiles'!$A:$C,MATCH(G$1,'Bus Profiles'!$1:$1,0),FALSE)</f>
        <v>CNG</v>
      </c>
      <c r="H308">
        <v>4</v>
      </c>
      <c r="I308" s="1"/>
      <c r="J308" s="16" t="e">
        <v>#N/A</v>
      </c>
      <c r="K308" s="7">
        <f>IF(AND($H308&gt;=Scale!$B$2,$H308&lt;=Scale!$C$2),Scale!$A$2,IF(AND($H308&gt;=Scale!$B$3,$H308&lt;=Scale!$C$3),Scale!$A$3,IF(AND($H308&gt;=Scale!$B$4,$H308&lt;=Scale!$C$4),Scale!$A$4,IF(AND($H308&gt;=Scale!$B$5,$H308&lt;=Scale!$C$5),Scale!$A$5,IF(AND($H308&gt;=Scale!$B$6,$H308&lt;=Scale!$C$6),Scale!$A$6)))))</f>
        <v>3</v>
      </c>
      <c r="L308" s="7" t="e">
        <f>IF(AND($J308&gt;=Scale!$F$2,$J308&lt;=Scale!$G$2),Scale!$E$2,IF(AND($J308&gt;=Scale!$F$3,$J308&lt;=Scale!$G$3),Scale!$E$3,IF(AND($J308&gt;=Scale!$F$4,$J308&lt;=Scale!$G$4),Scale!$E$4,IF(AND($J308&gt;=Scale!$F$5,$J308&lt;=Scale!$G$5),Scale!$E$5,IF(AND($J308&gt;=Scale!$F$6,$J308&lt;=Scale!$G$6),Scale!$E$6)))))</f>
        <v>#N/A</v>
      </c>
      <c r="M308" s="7">
        <f t="shared" si="9"/>
        <v>3</v>
      </c>
      <c r="N30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8" s="5" t="str">
        <f>IF(Table1[[#This Row],[Priority Rating]]="#N/A","#N/A",IF(Table1[[#This Row],[Priority Rating]]&gt;=Scale!$M$2,Scale!$L$2,IF(Table1[[#This Row],[Priority Rating]]&gt;=Scale!$M$3,Scale!$L$3,IF(Table1[[#This Row],[Priority Rating]]&gt;=Scale!$M$4,Scale!$L$4,"error1"))))</f>
        <v>#N/A</v>
      </c>
    </row>
    <row r="309" spans="1:15" x14ac:dyDescent="0.3">
      <c r="A309" s="3">
        <f t="shared" ca="1" si="8"/>
        <v>308</v>
      </c>
      <c r="B309" t="s">
        <v>12</v>
      </c>
      <c r="C309" t="s">
        <v>23</v>
      </c>
      <c r="D309">
        <v>1330</v>
      </c>
      <c r="E309" t="s">
        <v>106</v>
      </c>
      <c r="F309" t="str">
        <f>VLOOKUP($C309,'Bus Profiles'!$A:$C,MATCH(F$1,'Bus Profiles'!$1:$1,0),FALSE)</f>
        <v>40 ft</v>
      </c>
      <c r="G309" t="str">
        <f>VLOOKUP($C309,'Bus Profiles'!$A:$C,MATCH(G$1,'Bus Profiles'!$1:$1,0),FALSE)</f>
        <v>CNG</v>
      </c>
      <c r="H309">
        <v>0</v>
      </c>
      <c r="I309" s="1"/>
      <c r="J309" s="16" t="e">
        <v>#N/A</v>
      </c>
      <c r="K309" s="7">
        <f>IF(AND($H309&gt;=Scale!$B$2,$H309&lt;=Scale!$C$2),Scale!$A$2,IF(AND($H309&gt;=Scale!$B$3,$H309&lt;=Scale!$C$3),Scale!$A$3,IF(AND($H309&gt;=Scale!$B$4,$H309&lt;=Scale!$C$4),Scale!$A$4,IF(AND($H309&gt;=Scale!$B$5,$H309&lt;=Scale!$C$5),Scale!$A$5,IF(AND($H309&gt;=Scale!$B$6,$H309&lt;=Scale!$C$6),Scale!$A$6)))))</f>
        <v>1</v>
      </c>
      <c r="L309" s="7" t="e">
        <f>IF(AND($J309&gt;=Scale!$F$2,$J309&lt;=Scale!$G$2),Scale!$E$2,IF(AND($J309&gt;=Scale!$F$3,$J309&lt;=Scale!$G$3),Scale!$E$3,IF(AND($J309&gt;=Scale!$F$4,$J309&lt;=Scale!$G$4),Scale!$E$4,IF(AND($J309&gt;=Scale!$F$5,$J309&lt;=Scale!$G$5),Scale!$E$5,IF(AND($J309&gt;=Scale!$F$6,$J309&lt;=Scale!$G$6),Scale!$E$6)))))</f>
        <v>#N/A</v>
      </c>
      <c r="M309" s="7">
        <f t="shared" si="9"/>
        <v>3</v>
      </c>
      <c r="N30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09" s="5" t="str">
        <f>IF(Table1[[#This Row],[Priority Rating]]="#N/A","#N/A",IF(Table1[[#This Row],[Priority Rating]]&gt;=Scale!$M$2,Scale!$L$2,IF(Table1[[#This Row],[Priority Rating]]&gt;=Scale!$M$3,Scale!$L$3,IF(Table1[[#This Row],[Priority Rating]]&gt;=Scale!$M$4,Scale!$L$4,"error1"))))</f>
        <v>#N/A</v>
      </c>
    </row>
    <row r="310" spans="1:15" x14ac:dyDescent="0.3">
      <c r="A310" s="3">
        <f t="shared" ca="1" si="8"/>
        <v>309</v>
      </c>
      <c r="B310" t="s">
        <v>12</v>
      </c>
      <c r="C310" t="s">
        <v>23</v>
      </c>
      <c r="D310">
        <v>1331</v>
      </c>
      <c r="E310" t="s">
        <v>106</v>
      </c>
      <c r="F310" t="str">
        <f>VLOOKUP($C310,'Bus Profiles'!$A:$C,MATCH(F$1,'Bus Profiles'!$1:$1,0),FALSE)</f>
        <v>40 ft</v>
      </c>
      <c r="G310" t="str">
        <f>VLOOKUP($C310,'Bus Profiles'!$A:$C,MATCH(G$1,'Bus Profiles'!$1:$1,0),FALSE)</f>
        <v>CNG</v>
      </c>
      <c r="H310">
        <v>3</v>
      </c>
      <c r="I310" s="1"/>
      <c r="J310" s="16" t="e">
        <v>#N/A</v>
      </c>
      <c r="K310" s="7">
        <f>IF(AND($H310&gt;=Scale!$B$2,$H310&lt;=Scale!$C$2),Scale!$A$2,IF(AND($H310&gt;=Scale!$B$3,$H310&lt;=Scale!$C$3),Scale!$A$3,IF(AND($H310&gt;=Scale!$B$4,$H310&lt;=Scale!$C$4),Scale!$A$4,IF(AND($H310&gt;=Scale!$B$5,$H310&lt;=Scale!$C$5),Scale!$A$5,IF(AND($H310&gt;=Scale!$B$6,$H310&lt;=Scale!$C$6),Scale!$A$6)))))</f>
        <v>2</v>
      </c>
      <c r="L310" s="7" t="e">
        <f>IF(AND($J310&gt;=Scale!$F$2,$J310&lt;=Scale!$G$2),Scale!$E$2,IF(AND($J310&gt;=Scale!$F$3,$J310&lt;=Scale!$G$3),Scale!$E$3,IF(AND($J310&gt;=Scale!$F$4,$J310&lt;=Scale!$G$4),Scale!$E$4,IF(AND($J310&gt;=Scale!$F$5,$J310&lt;=Scale!$G$5),Scale!$E$5,IF(AND($J310&gt;=Scale!$F$6,$J310&lt;=Scale!$G$6),Scale!$E$6)))))</f>
        <v>#N/A</v>
      </c>
      <c r="M310" s="7">
        <f t="shared" si="9"/>
        <v>3</v>
      </c>
      <c r="N31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0" s="5" t="str">
        <f>IF(Table1[[#This Row],[Priority Rating]]="#N/A","#N/A",IF(Table1[[#This Row],[Priority Rating]]&gt;=Scale!$M$2,Scale!$L$2,IF(Table1[[#This Row],[Priority Rating]]&gt;=Scale!$M$3,Scale!$L$3,IF(Table1[[#This Row],[Priority Rating]]&gt;=Scale!$M$4,Scale!$L$4,"error1"))))</f>
        <v>#N/A</v>
      </c>
    </row>
    <row r="311" spans="1:15" x14ac:dyDescent="0.3">
      <c r="A311" s="3">
        <f t="shared" ca="1" si="8"/>
        <v>310</v>
      </c>
      <c r="B311" t="s">
        <v>12</v>
      </c>
      <c r="C311" t="s">
        <v>33</v>
      </c>
      <c r="D311">
        <v>1523</v>
      </c>
      <c r="E311" t="s">
        <v>106</v>
      </c>
      <c r="F311" t="str">
        <f>VLOOKUP($C311,'Bus Profiles'!$A:$C,MATCH(F$1,'Bus Profiles'!$1:$1,0),FALSE)</f>
        <v>40 ft</v>
      </c>
      <c r="G311" t="str">
        <f>VLOOKUP($C311,'Bus Profiles'!$A:$C,MATCH(G$1,'Bus Profiles'!$1:$1,0),FALSE)</f>
        <v>CNG</v>
      </c>
      <c r="H311">
        <v>0</v>
      </c>
      <c r="I311" s="1"/>
      <c r="J311" s="16" t="e">
        <v>#N/A</v>
      </c>
      <c r="K311" s="7">
        <f>IF(AND($H311&gt;=Scale!$B$2,$H311&lt;=Scale!$C$2),Scale!$A$2,IF(AND($H311&gt;=Scale!$B$3,$H311&lt;=Scale!$C$3),Scale!$A$3,IF(AND($H311&gt;=Scale!$B$4,$H311&lt;=Scale!$C$4),Scale!$A$4,IF(AND($H311&gt;=Scale!$B$5,$H311&lt;=Scale!$C$5),Scale!$A$5,IF(AND($H311&gt;=Scale!$B$6,$H311&lt;=Scale!$C$6),Scale!$A$6)))))</f>
        <v>1</v>
      </c>
      <c r="L311" s="7" t="e">
        <f>IF(AND($J311&gt;=Scale!$F$2,$J311&lt;=Scale!$G$2),Scale!$E$2,IF(AND($J311&gt;=Scale!$F$3,$J311&lt;=Scale!$G$3),Scale!$E$3,IF(AND($J311&gt;=Scale!$F$4,$J311&lt;=Scale!$G$4),Scale!$E$4,IF(AND($J311&gt;=Scale!$F$5,$J311&lt;=Scale!$G$5),Scale!$E$5,IF(AND($J311&gt;=Scale!$F$6,$J311&lt;=Scale!$G$6),Scale!$E$6)))))</f>
        <v>#N/A</v>
      </c>
      <c r="M311" s="7">
        <f t="shared" si="9"/>
        <v>1</v>
      </c>
      <c r="N31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1" s="5" t="str">
        <f>IF(Table1[[#This Row],[Priority Rating]]="#N/A","#N/A",IF(Table1[[#This Row],[Priority Rating]]&gt;=Scale!$M$2,Scale!$L$2,IF(Table1[[#This Row],[Priority Rating]]&gt;=Scale!$M$3,Scale!$L$3,IF(Table1[[#This Row],[Priority Rating]]&gt;=Scale!$M$4,Scale!$L$4,"error1"))))</f>
        <v>#N/A</v>
      </c>
    </row>
    <row r="312" spans="1:15" x14ac:dyDescent="0.3">
      <c r="A312" s="3">
        <f t="shared" ca="1" si="8"/>
        <v>311</v>
      </c>
      <c r="B312" t="s">
        <v>12</v>
      </c>
      <c r="C312" t="s">
        <v>33</v>
      </c>
      <c r="D312">
        <v>1524</v>
      </c>
      <c r="E312" t="s">
        <v>106</v>
      </c>
      <c r="F312" t="str">
        <f>VLOOKUP($C312,'Bus Profiles'!$A:$C,MATCH(F$1,'Bus Profiles'!$1:$1,0),FALSE)</f>
        <v>40 ft</v>
      </c>
      <c r="G312" t="str">
        <f>VLOOKUP($C312,'Bus Profiles'!$A:$C,MATCH(G$1,'Bus Profiles'!$1:$1,0),FALSE)</f>
        <v>CNG</v>
      </c>
      <c r="H312">
        <v>0</v>
      </c>
      <c r="I312" s="1"/>
      <c r="J312" s="16" t="e">
        <v>#N/A</v>
      </c>
      <c r="K312" s="7">
        <f>IF(AND($H312&gt;=Scale!$B$2,$H312&lt;=Scale!$C$2),Scale!$A$2,IF(AND($H312&gt;=Scale!$B$3,$H312&lt;=Scale!$C$3),Scale!$A$3,IF(AND($H312&gt;=Scale!$B$4,$H312&lt;=Scale!$C$4),Scale!$A$4,IF(AND($H312&gt;=Scale!$B$5,$H312&lt;=Scale!$C$5),Scale!$A$5,IF(AND($H312&gt;=Scale!$B$6,$H312&lt;=Scale!$C$6),Scale!$A$6)))))</f>
        <v>1</v>
      </c>
      <c r="L312" s="7" t="e">
        <f>IF(AND($J312&gt;=Scale!$F$2,$J312&lt;=Scale!$G$2),Scale!$E$2,IF(AND($J312&gt;=Scale!$F$3,$J312&lt;=Scale!$G$3),Scale!$E$3,IF(AND($J312&gt;=Scale!$F$4,$J312&lt;=Scale!$G$4),Scale!$E$4,IF(AND($J312&gt;=Scale!$F$5,$J312&lt;=Scale!$G$5),Scale!$E$5,IF(AND($J312&gt;=Scale!$F$6,$J312&lt;=Scale!$G$6),Scale!$E$6)))))</f>
        <v>#N/A</v>
      </c>
      <c r="M312" s="7">
        <f t="shared" si="9"/>
        <v>1</v>
      </c>
      <c r="N31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2" s="5" t="str">
        <f>IF(Table1[[#This Row],[Priority Rating]]="#N/A","#N/A",IF(Table1[[#This Row],[Priority Rating]]&gt;=Scale!$M$2,Scale!$L$2,IF(Table1[[#This Row],[Priority Rating]]&gt;=Scale!$M$3,Scale!$L$3,IF(Table1[[#This Row],[Priority Rating]]&gt;=Scale!$M$4,Scale!$L$4,"error1"))))</f>
        <v>#N/A</v>
      </c>
    </row>
    <row r="313" spans="1:15" x14ac:dyDescent="0.3">
      <c r="A313" s="3">
        <f t="shared" ca="1" si="8"/>
        <v>312</v>
      </c>
      <c r="B313" t="s">
        <v>12</v>
      </c>
      <c r="C313" t="s">
        <v>33</v>
      </c>
      <c r="D313">
        <v>1525</v>
      </c>
      <c r="E313" t="s">
        <v>106</v>
      </c>
      <c r="F313" t="str">
        <f>VLOOKUP($C313,'Bus Profiles'!$A:$C,MATCH(F$1,'Bus Profiles'!$1:$1,0),FALSE)</f>
        <v>40 ft</v>
      </c>
      <c r="G313" t="str">
        <f>VLOOKUP($C313,'Bus Profiles'!$A:$C,MATCH(G$1,'Bus Profiles'!$1:$1,0),FALSE)</f>
        <v>CNG</v>
      </c>
      <c r="H313">
        <v>0</v>
      </c>
      <c r="I313" s="1"/>
      <c r="J313" s="16" t="e">
        <v>#N/A</v>
      </c>
      <c r="K313" s="7">
        <f>IF(AND($H313&gt;=Scale!$B$2,$H313&lt;=Scale!$C$2),Scale!$A$2,IF(AND($H313&gt;=Scale!$B$3,$H313&lt;=Scale!$C$3),Scale!$A$3,IF(AND($H313&gt;=Scale!$B$4,$H313&lt;=Scale!$C$4),Scale!$A$4,IF(AND($H313&gt;=Scale!$B$5,$H313&lt;=Scale!$C$5),Scale!$A$5,IF(AND($H313&gt;=Scale!$B$6,$H313&lt;=Scale!$C$6),Scale!$A$6)))))</f>
        <v>1</v>
      </c>
      <c r="L313" s="7" t="e">
        <f>IF(AND($J313&gt;=Scale!$F$2,$J313&lt;=Scale!$G$2),Scale!$E$2,IF(AND($J313&gt;=Scale!$F$3,$J313&lt;=Scale!$G$3),Scale!$E$3,IF(AND($J313&gt;=Scale!$F$4,$J313&lt;=Scale!$G$4),Scale!$E$4,IF(AND($J313&gt;=Scale!$F$5,$J313&lt;=Scale!$G$5),Scale!$E$5,IF(AND($J313&gt;=Scale!$F$6,$J313&lt;=Scale!$G$6),Scale!$E$6)))))</f>
        <v>#N/A</v>
      </c>
      <c r="M313" s="7">
        <f t="shared" si="9"/>
        <v>1</v>
      </c>
      <c r="N31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3" s="5" t="str">
        <f>IF(Table1[[#This Row],[Priority Rating]]="#N/A","#N/A",IF(Table1[[#This Row],[Priority Rating]]&gt;=Scale!$M$2,Scale!$L$2,IF(Table1[[#This Row],[Priority Rating]]&gt;=Scale!$M$3,Scale!$L$3,IF(Table1[[#This Row],[Priority Rating]]&gt;=Scale!$M$4,Scale!$L$4,"error1"))))</f>
        <v>#N/A</v>
      </c>
    </row>
    <row r="314" spans="1:15" x14ac:dyDescent="0.3">
      <c r="A314" s="3">
        <f t="shared" ca="1" si="8"/>
        <v>313</v>
      </c>
      <c r="B314" t="s">
        <v>12</v>
      </c>
      <c r="C314" t="s">
        <v>33</v>
      </c>
      <c r="D314">
        <v>1528</v>
      </c>
      <c r="E314" t="s">
        <v>106</v>
      </c>
      <c r="F314" t="str">
        <f>VLOOKUP($C314,'Bus Profiles'!$A:$C,MATCH(F$1,'Bus Profiles'!$1:$1,0),FALSE)</f>
        <v>40 ft</v>
      </c>
      <c r="G314" t="str">
        <f>VLOOKUP($C314,'Bus Profiles'!$A:$C,MATCH(G$1,'Bus Profiles'!$1:$1,0),FALSE)</f>
        <v>CNG</v>
      </c>
      <c r="H314">
        <v>1</v>
      </c>
      <c r="I314" s="1"/>
      <c r="J314" s="16" t="e">
        <v>#N/A</v>
      </c>
      <c r="K314" s="7">
        <f>IF(AND($H314&gt;=Scale!$B$2,$H314&lt;=Scale!$C$2),Scale!$A$2,IF(AND($H314&gt;=Scale!$B$3,$H314&lt;=Scale!$C$3),Scale!$A$3,IF(AND($H314&gt;=Scale!$B$4,$H314&lt;=Scale!$C$4),Scale!$A$4,IF(AND($H314&gt;=Scale!$B$5,$H314&lt;=Scale!$C$5),Scale!$A$5,IF(AND($H314&gt;=Scale!$B$6,$H314&lt;=Scale!$C$6),Scale!$A$6)))))</f>
        <v>1</v>
      </c>
      <c r="L314" s="7" t="e">
        <f>IF(AND($J314&gt;=Scale!$F$2,$J314&lt;=Scale!$G$2),Scale!$E$2,IF(AND($J314&gt;=Scale!$F$3,$J314&lt;=Scale!$G$3),Scale!$E$3,IF(AND($J314&gt;=Scale!$F$4,$J314&lt;=Scale!$G$4),Scale!$E$4,IF(AND($J314&gt;=Scale!$F$5,$J314&lt;=Scale!$G$5),Scale!$E$5,IF(AND($J314&gt;=Scale!$F$6,$J314&lt;=Scale!$G$6),Scale!$E$6)))))</f>
        <v>#N/A</v>
      </c>
      <c r="M314" s="7">
        <f t="shared" si="9"/>
        <v>1</v>
      </c>
      <c r="N31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4" s="5" t="str">
        <f>IF(Table1[[#This Row],[Priority Rating]]="#N/A","#N/A",IF(Table1[[#This Row],[Priority Rating]]&gt;=Scale!$M$2,Scale!$L$2,IF(Table1[[#This Row],[Priority Rating]]&gt;=Scale!$M$3,Scale!$L$3,IF(Table1[[#This Row],[Priority Rating]]&gt;=Scale!$M$4,Scale!$L$4,"error1"))))</f>
        <v>#N/A</v>
      </c>
    </row>
    <row r="315" spans="1:15" x14ac:dyDescent="0.3">
      <c r="A315" s="3">
        <f t="shared" ca="1" si="8"/>
        <v>314</v>
      </c>
      <c r="B315" t="s">
        <v>12</v>
      </c>
      <c r="C315" t="s">
        <v>24</v>
      </c>
      <c r="D315">
        <v>2000</v>
      </c>
      <c r="E315" t="s">
        <v>107</v>
      </c>
      <c r="F315" t="str">
        <f>VLOOKUP($C315,'Bus Profiles'!$A:$C,MATCH(F$1,'Bus Profiles'!$1:$1,0),FALSE)</f>
        <v>40 ft</v>
      </c>
      <c r="G315" t="str">
        <f>VLOOKUP($C315,'Bus Profiles'!$A:$C,MATCH(G$1,'Bus Profiles'!$1:$1,0),FALSE)</f>
        <v>Diesel</v>
      </c>
      <c r="H315">
        <v>0</v>
      </c>
      <c r="I315" s="1"/>
      <c r="J315" s="16" t="e">
        <v>#N/A</v>
      </c>
      <c r="K315" s="7">
        <f>IF(AND($H315&gt;=Scale!$B$2,$H315&lt;=Scale!$C$2),Scale!$A$2,IF(AND($H315&gt;=Scale!$B$3,$H315&lt;=Scale!$C$3),Scale!$A$3,IF(AND($H315&gt;=Scale!$B$4,$H315&lt;=Scale!$C$4),Scale!$A$4,IF(AND($H315&gt;=Scale!$B$5,$H315&lt;=Scale!$C$5),Scale!$A$5,IF(AND($H315&gt;=Scale!$B$6,$H315&lt;=Scale!$C$6),Scale!$A$6)))))</f>
        <v>1</v>
      </c>
      <c r="L315" s="7" t="e">
        <f>IF(AND($J315&gt;=Scale!$F$2,$J315&lt;=Scale!$G$2),Scale!$E$2,IF(AND($J315&gt;=Scale!$F$3,$J315&lt;=Scale!$G$3),Scale!$E$3,IF(AND($J315&gt;=Scale!$F$4,$J315&lt;=Scale!$G$4),Scale!$E$4,IF(AND($J315&gt;=Scale!$F$5,$J315&lt;=Scale!$G$5),Scale!$E$5,IF(AND($J315&gt;=Scale!$F$6,$J315&lt;=Scale!$G$6),Scale!$E$6)))))</f>
        <v>#N/A</v>
      </c>
      <c r="M315" s="7">
        <f t="shared" si="9"/>
        <v>16</v>
      </c>
      <c r="N31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5" s="5" t="str">
        <f>IF(Table1[[#This Row],[Priority Rating]]="#N/A","#N/A",IF(Table1[[#This Row],[Priority Rating]]&gt;=Scale!$M$2,Scale!$L$2,IF(Table1[[#This Row],[Priority Rating]]&gt;=Scale!$M$3,Scale!$L$3,IF(Table1[[#This Row],[Priority Rating]]&gt;=Scale!$M$4,Scale!$L$4,"error1"))))</f>
        <v>#N/A</v>
      </c>
    </row>
    <row r="316" spans="1:15" x14ac:dyDescent="0.3">
      <c r="A316" s="3">
        <f t="shared" ca="1" si="8"/>
        <v>315</v>
      </c>
      <c r="B316" t="s">
        <v>12</v>
      </c>
      <c r="C316" t="s">
        <v>24</v>
      </c>
      <c r="D316">
        <v>2001</v>
      </c>
      <c r="E316" t="s">
        <v>106</v>
      </c>
      <c r="F316" t="str">
        <f>VLOOKUP($C316,'Bus Profiles'!$A:$C,MATCH(F$1,'Bus Profiles'!$1:$1,0),FALSE)</f>
        <v>40 ft</v>
      </c>
      <c r="G316" t="str">
        <f>VLOOKUP($C316,'Bus Profiles'!$A:$C,MATCH(G$1,'Bus Profiles'!$1:$1,0),FALSE)</f>
        <v>Diesel</v>
      </c>
      <c r="H316">
        <v>13</v>
      </c>
      <c r="I316" s="1"/>
      <c r="J316" s="16" t="e">
        <v>#N/A</v>
      </c>
      <c r="K316" s="7">
        <f>IF(AND($H316&gt;=Scale!$B$2,$H316&lt;=Scale!$C$2),Scale!$A$2,IF(AND($H316&gt;=Scale!$B$3,$H316&lt;=Scale!$C$3),Scale!$A$3,IF(AND($H316&gt;=Scale!$B$4,$H316&lt;=Scale!$C$4),Scale!$A$4,IF(AND($H316&gt;=Scale!$B$5,$H316&lt;=Scale!$C$5),Scale!$A$5,IF(AND($H316&gt;=Scale!$B$6,$H316&lt;=Scale!$C$6),Scale!$A$6)))))</f>
        <v>5</v>
      </c>
      <c r="L316" s="7" t="e">
        <f>IF(AND($J316&gt;=Scale!$F$2,$J316&lt;=Scale!$G$2),Scale!$E$2,IF(AND($J316&gt;=Scale!$F$3,$J316&lt;=Scale!$G$3),Scale!$E$3,IF(AND($J316&gt;=Scale!$F$4,$J316&lt;=Scale!$G$4),Scale!$E$4,IF(AND($J316&gt;=Scale!$F$5,$J316&lt;=Scale!$G$5),Scale!$E$5,IF(AND($J316&gt;=Scale!$F$6,$J316&lt;=Scale!$G$6),Scale!$E$6)))))</f>
        <v>#N/A</v>
      </c>
      <c r="M316" s="7">
        <f t="shared" si="9"/>
        <v>16</v>
      </c>
      <c r="N31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6" s="5" t="str">
        <f>IF(Table1[[#This Row],[Priority Rating]]="#N/A","#N/A",IF(Table1[[#This Row],[Priority Rating]]&gt;=Scale!$M$2,Scale!$L$2,IF(Table1[[#This Row],[Priority Rating]]&gt;=Scale!$M$3,Scale!$L$3,IF(Table1[[#This Row],[Priority Rating]]&gt;=Scale!$M$4,Scale!$L$4,"error1"))))</f>
        <v>#N/A</v>
      </c>
    </row>
    <row r="317" spans="1:15" x14ac:dyDescent="0.3">
      <c r="A317" s="3">
        <f t="shared" ca="1" si="8"/>
        <v>316</v>
      </c>
      <c r="B317" t="s">
        <v>12</v>
      </c>
      <c r="C317" t="s">
        <v>24</v>
      </c>
      <c r="D317">
        <v>2002</v>
      </c>
      <c r="E317" t="s">
        <v>106</v>
      </c>
      <c r="F317" t="str">
        <f>VLOOKUP($C317,'Bus Profiles'!$A:$C,MATCH(F$1,'Bus Profiles'!$1:$1,0),FALSE)</f>
        <v>40 ft</v>
      </c>
      <c r="G317" t="str">
        <f>VLOOKUP($C317,'Bus Profiles'!$A:$C,MATCH(G$1,'Bus Profiles'!$1:$1,0),FALSE)</f>
        <v>Diesel</v>
      </c>
      <c r="H317">
        <v>5</v>
      </c>
      <c r="I317" s="1"/>
      <c r="J317" s="16" t="e">
        <v>#N/A</v>
      </c>
      <c r="K317" s="7">
        <f>IF(AND($H317&gt;=Scale!$B$2,$H317&lt;=Scale!$C$2),Scale!$A$2,IF(AND($H317&gt;=Scale!$B$3,$H317&lt;=Scale!$C$3),Scale!$A$3,IF(AND($H317&gt;=Scale!$B$4,$H317&lt;=Scale!$C$4),Scale!$A$4,IF(AND($H317&gt;=Scale!$B$5,$H317&lt;=Scale!$C$5),Scale!$A$5,IF(AND($H317&gt;=Scale!$B$6,$H317&lt;=Scale!$C$6),Scale!$A$6)))))</f>
        <v>3</v>
      </c>
      <c r="L317" s="7" t="e">
        <f>IF(AND($J317&gt;=Scale!$F$2,$J317&lt;=Scale!$G$2),Scale!$E$2,IF(AND($J317&gt;=Scale!$F$3,$J317&lt;=Scale!$G$3),Scale!$E$3,IF(AND($J317&gt;=Scale!$F$4,$J317&lt;=Scale!$G$4),Scale!$E$4,IF(AND($J317&gt;=Scale!$F$5,$J317&lt;=Scale!$G$5),Scale!$E$5,IF(AND($J317&gt;=Scale!$F$6,$J317&lt;=Scale!$G$6),Scale!$E$6)))))</f>
        <v>#N/A</v>
      </c>
      <c r="M317" s="7">
        <f t="shared" si="9"/>
        <v>16</v>
      </c>
      <c r="N31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7" s="5" t="str">
        <f>IF(Table1[[#This Row],[Priority Rating]]="#N/A","#N/A",IF(Table1[[#This Row],[Priority Rating]]&gt;=Scale!$M$2,Scale!$L$2,IF(Table1[[#This Row],[Priority Rating]]&gt;=Scale!$M$3,Scale!$L$3,IF(Table1[[#This Row],[Priority Rating]]&gt;=Scale!$M$4,Scale!$L$4,"error1"))))</f>
        <v>#N/A</v>
      </c>
    </row>
    <row r="318" spans="1:15" x14ac:dyDescent="0.3">
      <c r="A318" s="3">
        <f t="shared" ca="1" si="8"/>
        <v>317</v>
      </c>
      <c r="B318" t="s">
        <v>12</v>
      </c>
      <c r="C318" t="s">
        <v>24</v>
      </c>
      <c r="D318">
        <v>2003</v>
      </c>
      <c r="E318" t="s">
        <v>106</v>
      </c>
      <c r="F318" t="str">
        <f>VLOOKUP($C318,'Bus Profiles'!$A:$C,MATCH(F$1,'Bus Profiles'!$1:$1,0),FALSE)</f>
        <v>40 ft</v>
      </c>
      <c r="G318" t="str">
        <f>VLOOKUP($C318,'Bus Profiles'!$A:$C,MATCH(G$1,'Bus Profiles'!$1:$1,0),FALSE)</f>
        <v>Diesel</v>
      </c>
      <c r="H318">
        <v>7</v>
      </c>
      <c r="I318" s="1"/>
      <c r="J318" s="16" t="e">
        <v>#N/A</v>
      </c>
      <c r="K318" s="7">
        <f>IF(AND($H318&gt;=Scale!$B$2,$H318&lt;=Scale!$C$2),Scale!$A$2,IF(AND($H318&gt;=Scale!$B$3,$H318&lt;=Scale!$C$3),Scale!$A$3,IF(AND($H318&gt;=Scale!$B$4,$H318&lt;=Scale!$C$4),Scale!$A$4,IF(AND($H318&gt;=Scale!$B$5,$H318&lt;=Scale!$C$5),Scale!$A$5,IF(AND($H318&gt;=Scale!$B$6,$H318&lt;=Scale!$C$6),Scale!$A$6)))))</f>
        <v>4</v>
      </c>
      <c r="L318" s="7" t="e">
        <f>IF(AND($J318&gt;=Scale!$F$2,$J318&lt;=Scale!$G$2),Scale!$E$2,IF(AND($J318&gt;=Scale!$F$3,$J318&lt;=Scale!$G$3),Scale!$E$3,IF(AND($J318&gt;=Scale!$F$4,$J318&lt;=Scale!$G$4),Scale!$E$4,IF(AND($J318&gt;=Scale!$F$5,$J318&lt;=Scale!$G$5),Scale!$E$5,IF(AND($J318&gt;=Scale!$F$6,$J318&lt;=Scale!$G$6),Scale!$E$6)))))</f>
        <v>#N/A</v>
      </c>
      <c r="M318" s="7">
        <f t="shared" si="9"/>
        <v>16</v>
      </c>
      <c r="N31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8" s="5" t="str">
        <f>IF(Table1[[#This Row],[Priority Rating]]="#N/A","#N/A",IF(Table1[[#This Row],[Priority Rating]]&gt;=Scale!$M$2,Scale!$L$2,IF(Table1[[#This Row],[Priority Rating]]&gt;=Scale!$M$3,Scale!$L$3,IF(Table1[[#This Row],[Priority Rating]]&gt;=Scale!$M$4,Scale!$L$4,"error1"))))</f>
        <v>#N/A</v>
      </c>
    </row>
    <row r="319" spans="1:15" x14ac:dyDescent="0.3">
      <c r="A319" s="3">
        <f t="shared" ca="1" si="8"/>
        <v>318</v>
      </c>
      <c r="B319" t="s">
        <v>12</v>
      </c>
      <c r="C319" t="s">
        <v>24</v>
      </c>
      <c r="D319">
        <v>2004</v>
      </c>
      <c r="E319" t="s">
        <v>106</v>
      </c>
      <c r="F319" t="str">
        <f>VLOOKUP($C319,'Bus Profiles'!$A:$C,MATCH(F$1,'Bus Profiles'!$1:$1,0),FALSE)</f>
        <v>40 ft</v>
      </c>
      <c r="G319" t="str">
        <f>VLOOKUP($C319,'Bus Profiles'!$A:$C,MATCH(G$1,'Bus Profiles'!$1:$1,0),FALSE)</f>
        <v>Diesel</v>
      </c>
      <c r="H319">
        <v>12</v>
      </c>
      <c r="I319" s="1"/>
      <c r="J319" s="16" t="e">
        <v>#N/A</v>
      </c>
      <c r="K319" s="7">
        <f>IF(AND($H319&gt;=Scale!$B$2,$H319&lt;=Scale!$C$2),Scale!$A$2,IF(AND($H319&gt;=Scale!$B$3,$H319&lt;=Scale!$C$3),Scale!$A$3,IF(AND($H319&gt;=Scale!$B$4,$H319&lt;=Scale!$C$4),Scale!$A$4,IF(AND($H319&gt;=Scale!$B$5,$H319&lt;=Scale!$C$5),Scale!$A$5,IF(AND($H319&gt;=Scale!$B$6,$H319&lt;=Scale!$C$6),Scale!$A$6)))))</f>
        <v>5</v>
      </c>
      <c r="L319" s="7" t="e">
        <f>IF(AND($J319&gt;=Scale!$F$2,$J319&lt;=Scale!$G$2),Scale!$E$2,IF(AND($J319&gt;=Scale!$F$3,$J319&lt;=Scale!$G$3),Scale!$E$3,IF(AND($J319&gt;=Scale!$F$4,$J319&lt;=Scale!$G$4),Scale!$E$4,IF(AND($J319&gt;=Scale!$F$5,$J319&lt;=Scale!$G$5),Scale!$E$5,IF(AND($J319&gt;=Scale!$F$6,$J319&lt;=Scale!$G$6),Scale!$E$6)))))</f>
        <v>#N/A</v>
      </c>
      <c r="M319" s="7">
        <f t="shared" si="9"/>
        <v>16</v>
      </c>
      <c r="N31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19" s="5" t="str">
        <f>IF(Table1[[#This Row],[Priority Rating]]="#N/A","#N/A",IF(Table1[[#This Row],[Priority Rating]]&gt;=Scale!$M$2,Scale!$L$2,IF(Table1[[#This Row],[Priority Rating]]&gt;=Scale!$M$3,Scale!$L$3,IF(Table1[[#This Row],[Priority Rating]]&gt;=Scale!$M$4,Scale!$L$4,"error1"))))</f>
        <v>#N/A</v>
      </c>
    </row>
    <row r="320" spans="1:15" x14ac:dyDescent="0.3">
      <c r="A320" s="3">
        <f t="shared" ca="1" si="8"/>
        <v>319</v>
      </c>
      <c r="B320" t="s">
        <v>12</v>
      </c>
      <c r="C320" t="s">
        <v>24</v>
      </c>
      <c r="D320">
        <v>2005</v>
      </c>
      <c r="E320" t="s">
        <v>106</v>
      </c>
      <c r="F320" t="str">
        <f>VLOOKUP($C320,'Bus Profiles'!$A:$C,MATCH(F$1,'Bus Profiles'!$1:$1,0),FALSE)</f>
        <v>40 ft</v>
      </c>
      <c r="G320" t="str">
        <f>VLOOKUP($C320,'Bus Profiles'!$A:$C,MATCH(G$1,'Bus Profiles'!$1:$1,0),FALSE)</f>
        <v>Diesel</v>
      </c>
      <c r="H320">
        <v>5</v>
      </c>
      <c r="I320" s="1"/>
      <c r="J320" s="16" t="e">
        <v>#N/A</v>
      </c>
      <c r="K320" s="7">
        <f>IF(AND($H320&gt;=Scale!$B$2,$H320&lt;=Scale!$C$2),Scale!$A$2,IF(AND($H320&gt;=Scale!$B$3,$H320&lt;=Scale!$C$3),Scale!$A$3,IF(AND($H320&gt;=Scale!$B$4,$H320&lt;=Scale!$C$4),Scale!$A$4,IF(AND($H320&gt;=Scale!$B$5,$H320&lt;=Scale!$C$5),Scale!$A$5,IF(AND($H320&gt;=Scale!$B$6,$H320&lt;=Scale!$C$6),Scale!$A$6)))))</f>
        <v>3</v>
      </c>
      <c r="L320" s="7" t="e">
        <f>IF(AND($J320&gt;=Scale!$F$2,$J320&lt;=Scale!$G$2),Scale!$E$2,IF(AND($J320&gt;=Scale!$F$3,$J320&lt;=Scale!$G$3),Scale!$E$3,IF(AND($J320&gt;=Scale!$F$4,$J320&lt;=Scale!$G$4),Scale!$E$4,IF(AND($J320&gt;=Scale!$F$5,$J320&lt;=Scale!$G$5),Scale!$E$5,IF(AND($J320&gt;=Scale!$F$6,$J320&lt;=Scale!$G$6),Scale!$E$6)))))</f>
        <v>#N/A</v>
      </c>
      <c r="M320" s="7">
        <f t="shared" si="9"/>
        <v>16</v>
      </c>
      <c r="N32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0" s="5" t="str">
        <f>IF(Table1[[#This Row],[Priority Rating]]="#N/A","#N/A",IF(Table1[[#This Row],[Priority Rating]]&gt;=Scale!$M$2,Scale!$L$2,IF(Table1[[#This Row],[Priority Rating]]&gt;=Scale!$M$3,Scale!$L$3,IF(Table1[[#This Row],[Priority Rating]]&gt;=Scale!$M$4,Scale!$L$4,"error1"))))</f>
        <v>#N/A</v>
      </c>
    </row>
    <row r="321" spans="1:15" x14ac:dyDescent="0.3">
      <c r="A321" s="3">
        <f t="shared" ca="1" si="8"/>
        <v>320</v>
      </c>
      <c r="B321" t="s">
        <v>12</v>
      </c>
      <c r="C321" t="s">
        <v>24</v>
      </c>
      <c r="D321">
        <v>2006</v>
      </c>
      <c r="E321" t="s">
        <v>107</v>
      </c>
      <c r="F321" t="str">
        <f>VLOOKUP($C321,'Bus Profiles'!$A:$C,MATCH(F$1,'Bus Profiles'!$1:$1,0),FALSE)</f>
        <v>40 ft</v>
      </c>
      <c r="G321" t="str">
        <f>VLOOKUP($C321,'Bus Profiles'!$A:$C,MATCH(G$1,'Bus Profiles'!$1:$1,0),FALSE)</f>
        <v>Diesel</v>
      </c>
      <c r="H321">
        <v>5</v>
      </c>
      <c r="I321" s="1"/>
      <c r="J321" s="16" t="e">
        <v>#N/A</v>
      </c>
      <c r="K321" s="7">
        <f>IF(AND($H321&gt;=Scale!$B$2,$H321&lt;=Scale!$C$2),Scale!$A$2,IF(AND($H321&gt;=Scale!$B$3,$H321&lt;=Scale!$C$3),Scale!$A$3,IF(AND($H321&gt;=Scale!$B$4,$H321&lt;=Scale!$C$4),Scale!$A$4,IF(AND($H321&gt;=Scale!$B$5,$H321&lt;=Scale!$C$5),Scale!$A$5,IF(AND($H321&gt;=Scale!$B$6,$H321&lt;=Scale!$C$6),Scale!$A$6)))))</f>
        <v>3</v>
      </c>
      <c r="L321" s="7" t="e">
        <f>IF(AND($J321&gt;=Scale!$F$2,$J321&lt;=Scale!$G$2),Scale!$E$2,IF(AND($J321&gt;=Scale!$F$3,$J321&lt;=Scale!$G$3),Scale!$E$3,IF(AND($J321&gt;=Scale!$F$4,$J321&lt;=Scale!$G$4),Scale!$E$4,IF(AND($J321&gt;=Scale!$F$5,$J321&lt;=Scale!$G$5),Scale!$E$5,IF(AND($J321&gt;=Scale!$F$6,$J321&lt;=Scale!$G$6),Scale!$E$6)))))</f>
        <v>#N/A</v>
      </c>
      <c r="M321" s="7">
        <f t="shared" si="9"/>
        <v>16</v>
      </c>
      <c r="N32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1" s="5" t="str">
        <f>IF(Table1[[#This Row],[Priority Rating]]="#N/A","#N/A",IF(Table1[[#This Row],[Priority Rating]]&gt;=Scale!$M$2,Scale!$L$2,IF(Table1[[#This Row],[Priority Rating]]&gt;=Scale!$M$3,Scale!$L$3,IF(Table1[[#This Row],[Priority Rating]]&gt;=Scale!$M$4,Scale!$L$4,"error1"))))</f>
        <v>#N/A</v>
      </c>
    </row>
    <row r="322" spans="1:15" x14ac:dyDescent="0.3">
      <c r="A322" s="3">
        <f t="shared" ref="A322:A384" ca="1" si="10">CELL("row",A321)</f>
        <v>321</v>
      </c>
      <c r="B322" t="s">
        <v>12</v>
      </c>
      <c r="C322" t="s">
        <v>24</v>
      </c>
      <c r="D322">
        <v>2007</v>
      </c>
      <c r="E322" t="s">
        <v>106</v>
      </c>
      <c r="F322" t="str">
        <f>VLOOKUP($C322,'Bus Profiles'!$A:$C,MATCH(F$1,'Bus Profiles'!$1:$1,0),FALSE)</f>
        <v>40 ft</v>
      </c>
      <c r="G322" t="str">
        <f>VLOOKUP($C322,'Bus Profiles'!$A:$C,MATCH(G$1,'Bus Profiles'!$1:$1,0),FALSE)</f>
        <v>Diesel</v>
      </c>
      <c r="H322">
        <v>10</v>
      </c>
      <c r="I322" s="1"/>
      <c r="J322" s="16" t="e">
        <v>#N/A</v>
      </c>
      <c r="K322" s="7">
        <f>IF(AND($H322&gt;=Scale!$B$2,$H322&lt;=Scale!$C$2),Scale!$A$2,IF(AND($H322&gt;=Scale!$B$3,$H322&lt;=Scale!$C$3),Scale!$A$3,IF(AND($H322&gt;=Scale!$B$4,$H322&lt;=Scale!$C$4),Scale!$A$4,IF(AND($H322&gt;=Scale!$B$5,$H322&lt;=Scale!$C$5),Scale!$A$5,IF(AND($H322&gt;=Scale!$B$6,$H322&lt;=Scale!$C$6),Scale!$A$6)))))</f>
        <v>5</v>
      </c>
      <c r="L322" s="7" t="e">
        <f>IF(AND($J322&gt;=Scale!$F$2,$J322&lt;=Scale!$G$2),Scale!$E$2,IF(AND($J322&gt;=Scale!$F$3,$J322&lt;=Scale!$G$3),Scale!$E$3,IF(AND($J322&gt;=Scale!$F$4,$J322&lt;=Scale!$G$4),Scale!$E$4,IF(AND($J322&gt;=Scale!$F$5,$J322&lt;=Scale!$G$5),Scale!$E$5,IF(AND($J322&gt;=Scale!$F$6,$J322&lt;=Scale!$G$6),Scale!$E$6)))))</f>
        <v>#N/A</v>
      </c>
      <c r="M322" s="7">
        <f t="shared" ref="M322:M385" si="11">16-IF(LEFT(D322,1)="2",MID(D322,2,1),IF(LEFT(D322,1)="9",(LEFT(D322,2)-100),LEFT(D322,2)))</f>
        <v>16</v>
      </c>
      <c r="N32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2" s="5" t="str">
        <f>IF(Table1[[#This Row],[Priority Rating]]="#N/A","#N/A",IF(Table1[[#This Row],[Priority Rating]]&gt;=Scale!$M$2,Scale!$L$2,IF(Table1[[#This Row],[Priority Rating]]&gt;=Scale!$M$3,Scale!$L$3,IF(Table1[[#This Row],[Priority Rating]]&gt;=Scale!$M$4,Scale!$L$4,"error1"))))</f>
        <v>#N/A</v>
      </c>
    </row>
    <row r="323" spans="1:15" x14ac:dyDescent="0.3">
      <c r="A323" s="3">
        <f t="shared" ca="1" si="10"/>
        <v>322</v>
      </c>
      <c r="B323" t="s">
        <v>12</v>
      </c>
      <c r="C323" t="s">
        <v>24</v>
      </c>
      <c r="D323">
        <v>2008</v>
      </c>
      <c r="E323" t="s">
        <v>106</v>
      </c>
      <c r="F323" t="str">
        <f>VLOOKUP($C323,'Bus Profiles'!$A:$C,MATCH(F$1,'Bus Profiles'!$1:$1,0),FALSE)</f>
        <v>40 ft</v>
      </c>
      <c r="G323" t="str">
        <f>VLOOKUP($C323,'Bus Profiles'!$A:$C,MATCH(G$1,'Bus Profiles'!$1:$1,0),FALSE)</f>
        <v>Diesel</v>
      </c>
      <c r="H323">
        <v>5</v>
      </c>
      <c r="I323" s="1"/>
      <c r="J323" s="16" t="e">
        <v>#N/A</v>
      </c>
      <c r="K323" s="7">
        <f>IF(AND($H323&gt;=Scale!$B$2,$H323&lt;=Scale!$C$2),Scale!$A$2,IF(AND($H323&gt;=Scale!$B$3,$H323&lt;=Scale!$C$3),Scale!$A$3,IF(AND($H323&gt;=Scale!$B$4,$H323&lt;=Scale!$C$4),Scale!$A$4,IF(AND($H323&gt;=Scale!$B$5,$H323&lt;=Scale!$C$5),Scale!$A$5,IF(AND($H323&gt;=Scale!$B$6,$H323&lt;=Scale!$C$6),Scale!$A$6)))))</f>
        <v>3</v>
      </c>
      <c r="L323" s="7" t="e">
        <f>IF(AND($J323&gt;=Scale!$F$2,$J323&lt;=Scale!$G$2),Scale!$E$2,IF(AND($J323&gt;=Scale!$F$3,$J323&lt;=Scale!$G$3),Scale!$E$3,IF(AND($J323&gt;=Scale!$F$4,$J323&lt;=Scale!$G$4),Scale!$E$4,IF(AND($J323&gt;=Scale!$F$5,$J323&lt;=Scale!$G$5),Scale!$E$5,IF(AND($J323&gt;=Scale!$F$6,$J323&lt;=Scale!$G$6),Scale!$E$6)))))</f>
        <v>#N/A</v>
      </c>
      <c r="M323" s="7">
        <f t="shared" si="11"/>
        <v>16</v>
      </c>
      <c r="N32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3" s="5" t="str">
        <f>IF(Table1[[#This Row],[Priority Rating]]="#N/A","#N/A",IF(Table1[[#This Row],[Priority Rating]]&gt;=Scale!$M$2,Scale!$L$2,IF(Table1[[#This Row],[Priority Rating]]&gt;=Scale!$M$3,Scale!$L$3,IF(Table1[[#This Row],[Priority Rating]]&gt;=Scale!$M$4,Scale!$L$4,"error1"))))</f>
        <v>#N/A</v>
      </c>
    </row>
    <row r="324" spans="1:15" x14ac:dyDescent="0.3">
      <c r="A324" s="3">
        <f t="shared" ca="1" si="10"/>
        <v>323</v>
      </c>
      <c r="B324" t="s">
        <v>12</v>
      </c>
      <c r="C324" t="s">
        <v>24</v>
      </c>
      <c r="D324">
        <v>2009</v>
      </c>
      <c r="E324" t="s">
        <v>106</v>
      </c>
      <c r="F324" t="str">
        <f>VLOOKUP($C324,'Bus Profiles'!$A:$C,MATCH(F$1,'Bus Profiles'!$1:$1,0),FALSE)</f>
        <v>40 ft</v>
      </c>
      <c r="G324" t="str">
        <f>VLOOKUP($C324,'Bus Profiles'!$A:$C,MATCH(G$1,'Bus Profiles'!$1:$1,0),FALSE)</f>
        <v>Diesel</v>
      </c>
      <c r="H324">
        <v>4</v>
      </c>
      <c r="I324" s="1"/>
      <c r="J324" s="16" t="e">
        <v>#N/A</v>
      </c>
      <c r="K324" s="7">
        <f>IF(AND($H324&gt;=Scale!$B$2,$H324&lt;=Scale!$C$2),Scale!$A$2,IF(AND($H324&gt;=Scale!$B$3,$H324&lt;=Scale!$C$3),Scale!$A$3,IF(AND($H324&gt;=Scale!$B$4,$H324&lt;=Scale!$C$4),Scale!$A$4,IF(AND($H324&gt;=Scale!$B$5,$H324&lt;=Scale!$C$5),Scale!$A$5,IF(AND($H324&gt;=Scale!$B$6,$H324&lt;=Scale!$C$6),Scale!$A$6)))))</f>
        <v>3</v>
      </c>
      <c r="L324" s="7" t="e">
        <f>IF(AND($J324&gt;=Scale!$F$2,$J324&lt;=Scale!$G$2),Scale!$E$2,IF(AND($J324&gt;=Scale!$F$3,$J324&lt;=Scale!$G$3),Scale!$E$3,IF(AND($J324&gt;=Scale!$F$4,$J324&lt;=Scale!$G$4),Scale!$E$4,IF(AND($J324&gt;=Scale!$F$5,$J324&lt;=Scale!$G$5),Scale!$E$5,IF(AND($J324&gt;=Scale!$F$6,$J324&lt;=Scale!$G$6),Scale!$E$6)))))</f>
        <v>#N/A</v>
      </c>
      <c r="M324" s="7">
        <f t="shared" si="11"/>
        <v>16</v>
      </c>
      <c r="N32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4" s="5" t="str">
        <f>IF(Table1[[#This Row],[Priority Rating]]="#N/A","#N/A",IF(Table1[[#This Row],[Priority Rating]]&gt;=Scale!$M$2,Scale!$L$2,IF(Table1[[#This Row],[Priority Rating]]&gt;=Scale!$M$3,Scale!$L$3,IF(Table1[[#This Row],[Priority Rating]]&gt;=Scale!$M$4,Scale!$L$4,"error1"))))</f>
        <v>#N/A</v>
      </c>
    </row>
    <row r="325" spans="1:15" x14ac:dyDescent="0.3">
      <c r="A325" s="3">
        <f t="shared" ca="1" si="10"/>
        <v>324</v>
      </c>
      <c r="B325" t="s">
        <v>12</v>
      </c>
      <c r="C325" t="s">
        <v>24</v>
      </c>
      <c r="D325">
        <v>2010</v>
      </c>
      <c r="E325" t="s">
        <v>106</v>
      </c>
      <c r="F325" t="str">
        <f>VLOOKUP($C325,'Bus Profiles'!$A:$C,MATCH(F$1,'Bus Profiles'!$1:$1,0),FALSE)</f>
        <v>40 ft</v>
      </c>
      <c r="G325" t="str">
        <f>VLOOKUP($C325,'Bus Profiles'!$A:$C,MATCH(G$1,'Bus Profiles'!$1:$1,0),FALSE)</f>
        <v>Diesel</v>
      </c>
      <c r="H325">
        <v>3</v>
      </c>
      <c r="I325" s="1"/>
      <c r="J325" s="16" t="e">
        <v>#N/A</v>
      </c>
      <c r="K325" s="7">
        <f>IF(AND($H325&gt;=Scale!$B$2,$H325&lt;=Scale!$C$2),Scale!$A$2,IF(AND($H325&gt;=Scale!$B$3,$H325&lt;=Scale!$C$3),Scale!$A$3,IF(AND($H325&gt;=Scale!$B$4,$H325&lt;=Scale!$C$4),Scale!$A$4,IF(AND($H325&gt;=Scale!$B$5,$H325&lt;=Scale!$C$5),Scale!$A$5,IF(AND($H325&gt;=Scale!$B$6,$H325&lt;=Scale!$C$6),Scale!$A$6)))))</f>
        <v>2</v>
      </c>
      <c r="L325" s="7" t="e">
        <f>IF(AND($J325&gt;=Scale!$F$2,$J325&lt;=Scale!$G$2),Scale!$E$2,IF(AND($J325&gt;=Scale!$F$3,$J325&lt;=Scale!$G$3),Scale!$E$3,IF(AND($J325&gt;=Scale!$F$4,$J325&lt;=Scale!$G$4),Scale!$E$4,IF(AND($J325&gt;=Scale!$F$5,$J325&lt;=Scale!$G$5),Scale!$E$5,IF(AND($J325&gt;=Scale!$F$6,$J325&lt;=Scale!$G$6),Scale!$E$6)))))</f>
        <v>#N/A</v>
      </c>
      <c r="M325" s="7">
        <f t="shared" si="11"/>
        <v>16</v>
      </c>
      <c r="N32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5" s="5" t="str">
        <f>IF(Table1[[#This Row],[Priority Rating]]="#N/A","#N/A",IF(Table1[[#This Row],[Priority Rating]]&gt;=Scale!$M$2,Scale!$L$2,IF(Table1[[#This Row],[Priority Rating]]&gt;=Scale!$M$3,Scale!$L$3,IF(Table1[[#This Row],[Priority Rating]]&gt;=Scale!$M$4,Scale!$L$4,"error1"))))</f>
        <v>#N/A</v>
      </c>
    </row>
    <row r="326" spans="1:15" x14ac:dyDescent="0.3">
      <c r="A326" s="3">
        <f t="shared" ca="1" si="10"/>
        <v>325</v>
      </c>
      <c r="B326" t="s">
        <v>12</v>
      </c>
      <c r="C326" t="s">
        <v>24</v>
      </c>
      <c r="D326">
        <v>2011</v>
      </c>
      <c r="E326" t="s">
        <v>106</v>
      </c>
      <c r="F326" t="str">
        <f>VLOOKUP($C326,'Bus Profiles'!$A:$C,MATCH(F$1,'Bus Profiles'!$1:$1,0),FALSE)</f>
        <v>40 ft</v>
      </c>
      <c r="G326" t="str">
        <f>VLOOKUP($C326,'Bus Profiles'!$A:$C,MATCH(G$1,'Bus Profiles'!$1:$1,0),FALSE)</f>
        <v>Diesel</v>
      </c>
      <c r="H326">
        <v>10</v>
      </c>
      <c r="I326" s="1"/>
      <c r="J326" s="16" t="e">
        <v>#N/A</v>
      </c>
      <c r="K326" s="7">
        <f>IF(AND($H326&gt;=Scale!$B$2,$H326&lt;=Scale!$C$2),Scale!$A$2,IF(AND($H326&gt;=Scale!$B$3,$H326&lt;=Scale!$C$3),Scale!$A$3,IF(AND($H326&gt;=Scale!$B$4,$H326&lt;=Scale!$C$4),Scale!$A$4,IF(AND($H326&gt;=Scale!$B$5,$H326&lt;=Scale!$C$5),Scale!$A$5,IF(AND($H326&gt;=Scale!$B$6,$H326&lt;=Scale!$C$6),Scale!$A$6)))))</f>
        <v>5</v>
      </c>
      <c r="L326" s="7" t="e">
        <f>IF(AND($J326&gt;=Scale!$F$2,$J326&lt;=Scale!$G$2),Scale!$E$2,IF(AND($J326&gt;=Scale!$F$3,$J326&lt;=Scale!$G$3),Scale!$E$3,IF(AND($J326&gt;=Scale!$F$4,$J326&lt;=Scale!$G$4),Scale!$E$4,IF(AND($J326&gt;=Scale!$F$5,$J326&lt;=Scale!$G$5),Scale!$E$5,IF(AND($J326&gt;=Scale!$F$6,$J326&lt;=Scale!$G$6),Scale!$E$6)))))</f>
        <v>#N/A</v>
      </c>
      <c r="M326" s="7">
        <f t="shared" si="11"/>
        <v>16</v>
      </c>
      <c r="N32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6" s="5" t="str">
        <f>IF(Table1[[#This Row],[Priority Rating]]="#N/A","#N/A",IF(Table1[[#This Row],[Priority Rating]]&gt;=Scale!$M$2,Scale!$L$2,IF(Table1[[#This Row],[Priority Rating]]&gt;=Scale!$M$3,Scale!$L$3,IF(Table1[[#This Row],[Priority Rating]]&gt;=Scale!$M$4,Scale!$L$4,"error1"))))</f>
        <v>#N/A</v>
      </c>
    </row>
    <row r="327" spans="1:15" x14ac:dyDescent="0.3">
      <c r="A327" s="3">
        <f t="shared" ca="1" si="10"/>
        <v>326</v>
      </c>
      <c r="B327" t="s">
        <v>12</v>
      </c>
      <c r="C327" t="s">
        <v>24</v>
      </c>
      <c r="D327">
        <v>2012</v>
      </c>
      <c r="E327" t="s">
        <v>107</v>
      </c>
      <c r="F327" t="str">
        <f>VLOOKUP($C327,'Bus Profiles'!$A:$C,MATCH(F$1,'Bus Profiles'!$1:$1,0),FALSE)</f>
        <v>40 ft</v>
      </c>
      <c r="G327" t="str">
        <f>VLOOKUP($C327,'Bus Profiles'!$A:$C,MATCH(G$1,'Bus Profiles'!$1:$1,0),FALSE)</f>
        <v>Diesel</v>
      </c>
      <c r="H327">
        <v>12</v>
      </c>
      <c r="I327" s="1"/>
      <c r="J327" s="16" t="e">
        <v>#N/A</v>
      </c>
      <c r="K327" s="7">
        <f>IF(AND($H327&gt;=Scale!$B$2,$H327&lt;=Scale!$C$2),Scale!$A$2,IF(AND($H327&gt;=Scale!$B$3,$H327&lt;=Scale!$C$3),Scale!$A$3,IF(AND($H327&gt;=Scale!$B$4,$H327&lt;=Scale!$C$4),Scale!$A$4,IF(AND($H327&gt;=Scale!$B$5,$H327&lt;=Scale!$C$5),Scale!$A$5,IF(AND($H327&gt;=Scale!$B$6,$H327&lt;=Scale!$C$6),Scale!$A$6)))))</f>
        <v>5</v>
      </c>
      <c r="L327" s="7" t="e">
        <f>IF(AND($J327&gt;=Scale!$F$2,$J327&lt;=Scale!$G$2),Scale!$E$2,IF(AND($J327&gt;=Scale!$F$3,$J327&lt;=Scale!$G$3),Scale!$E$3,IF(AND($J327&gt;=Scale!$F$4,$J327&lt;=Scale!$G$4),Scale!$E$4,IF(AND($J327&gt;=Scale!$F$5,$J327&lt;=Scale!$G$5),Scale!$E$5,IF(AND($J327&gt;=Scale!$F$6,$J327&lt;=Scale!$G$6),Scale!$E$6)))))</f>
        <v>#N/A</v>
      </c>
      <c r="M327" s="7">
        <f t="shared" si="11"/>
        <v>16</v>
      </c>
      <c r="N32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7" s="5" t="str">
        <f>IF(Table1[[#This Row],[Priority Rating]]="#N/A","#N/A",IF(Table1[[#This Row],[Priority Rating]]&gt;=Scale!$M$2,Scale!$L$2,IF(Table1[[#This Row],[Priority Rating]]&gt;=Scale!$M$3,Scale!$L$3,IF(Table1[[#This Row],[Priority Rating]]&gt;=Scale!$M$4,Scale!$L$4,"error1"))))</f>
        <v>#N/A</v>
      </c>
    </row>
    <row r="328" spans="1:15" x14ac:dyDescent="0.3">
      <c r="A328" s="3">
        <f t="shared" ca="1" si="10"/>
        <v>327</v>
      </c>
      <c r="B328" t="s">
        <v>12</v>
      </c>
      <c r="C328" t="s">
        <v>24</v>
      </c>
      <c r="D328">
        <v>2013</v>
      </c>
      <c r="E328" t="s">
        <v>107</v>
      </c>
      <c r="F328" t="str">
        <f>VLOOKUP($C328,'Bus Profiles'!$A:$C,MATCH(F$1,'Bus Profiles'!$1:$1,0),FALSE)</f>
        <v>40 ft</v>
      </c>
      <c r="G328" t="str">
        <f>VLOOKUP($C328,'Bus Profiles'!$A:$C,MATCH(G$1,'Bus Profiles'!$1:$1,0),FALSE)</f>
        <v>Diesel</v>
      </c>
      <c r="H328">
        <v>11</v>
      </c>
      <c r="I328" s="1"/>
      <c r="J328" s="16" t="e">
        <v>#N/A</v>
      </c>
      <c r="K328" s="7">
        <f>IF(AND($H328&gt;=Scale!$B$2,$H328&lt;=Scale!$C$2),Scale!$A$2,IF(AND($H328&gt;=Scale!$B$3,$H328&lt;=Scale!$C$3),Scale!$A$3,IF(AND($H328&gt;=Scale!$B$4,$H328&lt;=Scale!$C$4),Scale!$A$4,IF(AND($H328&gt;=Scale!$B$5,$H328&lt;=Scale!$C$5),Scale!$A$5,IF(AND($H328&gt;=Scale!$B$6,$H328&lt;=Scale!$C$6),Scale!$A$6)))))</f>
        <v>5</v>
      </c>
      <c r="L328" s="7" t="e">
        <f>IF(AND($J328&gt;=Scale!$F$2,$J328&lt;=Scale!$G$2),Scale!$E$2,IF(AND($J328&gt;=Scale!$F$3,$J328&lt;=Scale!$G$3),Scale!$E$3,IF(AND($J328&gt;=Scale!$F$4,$J328&lt;=Scale!$G$4),Scale!$E$4,IF(AND($J328&gt;=Scale!$F$5,$J328&lt;=Scale!$G$5),Scale!$E$5,IF(AND($J328&gt;=Scale!$F$6,$J328&lt;=Scale!$G$6),Scale!$E$6)))))</f>
        <v>#N/A</v>
      </c>
      <c r="M328" s="7">
        <f t="shared" si="11"/>
        <v>16</v>
      </c>
      <c r="N32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8" s="5" t="str">
        <f>IF(Table1[[#This Row],[Priority Rating]]="#N/A","#N/A",IF(Table1[[#This Row],[Priority Rating]]&gt;=Scale!$M$2,Scale!$L$2,IF(Table1[[#This Row],[Priority Rating]]&gt;=Scale!$M$3,Scale!$L$3,IF(Table1[[#This Row],[Priority Rating]]&gt;=Scale!$M$4,Scale!$L$4,"error1"))))</f>
        <v>#N/A</v>
      </c>
    </row>
    <row r="329" spans="1:15" x14ac:dyDescent="0.3">
      <c r="A329" s="3">
        <f t="shared" ca="1" si="10"/>
        <v>328</v>
      </c>
      <c r="B329" t="s">
        <v>12</v>
      </c>
      <c r="C329" t="s">
        <v>24</v>
      </c>
      <c r="D329">
        <v>2014</v>
      </c>
      <c r="E329" t="s">
        <v>107</v>
      </c>
      <c r="F329" t="str">
        <f>VLOOKUP($C329,'Bus Profiles'!$A:$C,MATCH(F$1,'Bus Profiles'!$1:$1,0),FALSE)</f>
        <v>40 ft</v>
      </c>
      <c r="G329" t="str">
        <f>VLOOKUP($C329,'Bus Profiles'!$A:$C,MATCH(G$1,'Bus Profiles'!$1:$1,0),FALSE)</f>
        <v>Diesel</v>
      </c>
      <c r="H329">
        <v>8</v>
      </c>
      <c r="I329" s="1"/>
      <c r="J329" s="16" t="e">
        <v>#N/A</v>
      </c>
      <c r="K329" s="7">
        <f>IF(AND($H329&gt;=Scale!$B$2,$H329&lt;=Scale!$C$2),Scale!$A$2,IF(AND($H329&gt;=Scale!$B$3,$H329&lt;=Scale!$C$3),Scale!$A$3,IF(AND($H329&gt;=Scale!$B$4,$H329&lt;=Scale!$C$4),Scale!$A$4,IF(AND($H329&gt;=Scale!$B$5,$H329&lt;=Scale!$C$5),Scale!$A$5,IF(AND($H329&gt;=Scale!$B$6,$H329&lt;=Scale!$C$6),Scale!$A$6)))))</f>
        <v>5</v>
      </c>
      <c r="L329" s="7" t="e">
        <f>IF(AND($J329&gt;=Scale!$F$2,$J329&lt;=Scale!$G$2),Scale!$E$2,IF(AND($J329&gt;=Scale!$F$3,$J329&lt;=Scale!$G$3),Scale!$E$3,IF(AND($J329&gt;=Scale!$F$4,$J329&lt;=Scale!$G$4),Scale!$E$4,IF(AND($J329&gt;=Scale!$F$5,$J329&lt;=Scale!$G$5),Scale!$E$5,IF(AND($J329&gt;=Scale!$F$6,$J329&lt;=Scale!$G$6),Scale!$E$6)))))</f>
        <v>#N/A</v>
      </c>
      <c r="M329" s="7">
        <f t="shared" si="11"/>
        <v>16</v>
      </c>
      <c r="N32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29" s="5" t="str">
        <f>IF(Table1[[#This Row],[Priority Rating]]="#N/A","#N/A",IF(Table1[[#This Row],[Priority Rating]]&gt;=Scale!$M$2,Scale!$L$2,IF(Table1[[#This Row],[Priority Rating]]&gt;=Scale!$M$3,Scale!$L$3,IF(Table1[[#This Row],[Priority Rating]]&gt;=Scale!$M$4,Scale!$L$4,"error1"))))</f>
        <v>#N/A</v>
      </c>
    </row>
    <row r="330" spans="1:15" x14ac:dyDescent="0.3">
      <c r="A330" s="3">
        <f t="shared" ca="1" si="10"/>
        <v>329</v>
      </c>
      <c r="B330" t="s">
        <v>12</v>
      </c>
      <c r="C330" t="s">
        <v>24</v>
      </c>
      <c r="D330">
        <v>2015</v>
      </c>
      <c r="E330" t="s">
        <v>107</v>
      </c>
      <c r="F330" t="str">
        <f>VLOOKUP($C330,'Bus Profiles'!$A:$C,MATCH(F$1,'Bus Profiles'!$1:$1,0),FALSE)</f>
        <v>40 ft</v>
      </c>
      <c r="G330" t="str">
        <f>VLOOKUP($C330,'Bus Profiles'!$A:$C,MATCH(G$1,'Bus Profiles'!$1:$1,0),FALSE)</f>
        <v>Diesel</v>
      </c>
      <c r="H330">
        <v>9</v>
      </c>
      <c r="I330" s="1"/>
      <c r="J330" s="16" t="e">
        <v>#N/A</v>
      </c>
      <c r="K330" s="7">
        <f>IF(AND($H330&gt;=Scale!$B$2,$H330&lt;=Scale!$C$2),Scale!$A$2,IF(AND($H330&gt;=Scale!$B$3,$H330&lt;=Scale!$C$3),Scale!$A$3,IF(AND($H330&gt;=Scale!$B$4,$H330&lt;=Scale!$C$4),Scale!$A$4,IF(AND($H330&gt;=Scale!$B$5,$H330&lt;=Scale!$C$5),Scale!$A$5,IF(AND($H330&gt;=Scale!$B$6,$H330&lt;=Scale!$C$6),Scale!$A$6)))))</f>
        <v>5</v>
      </c>
      <c r="L330" s="7" t="e">
        <f>IF(AND($J330&gt;=Scale!$F$2,$J330&lt;=Scale!$G$2),Scale!$E$2,IF(AND($J330&gt;=Scale!$F$3,$J330&lt;=Scale!$G$3),Scale!$E$3,IF(AND($J330&gt;=Scale!$F$4,$J330&lt;=Scale!$G$4),Scale!$E$4,IF(AND($J330&gt;=Scale!$F$5,$J330&lt;=Scale!$G$5),Scale!$E$5,IF(AND($J330&gt;=Scale!$F$6,$J330&lt;=Scale!$G$6),Scale!$E$6)))))</f>
        <v>#N/A</v>
      </c>
      <c r="M330" s="7">
        <f t="shared" si="11"/>
        <v>16</v>
      </c>
      <c r="N33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0" s="5" t="str">
        <f>IF(Table1[[#This Row],[Priority Rating]]="#N/A","#N/A",IF(Table1[[#This Row],[Priority Rating]]&gt;=Scale!$M$2,Scale!$L$2,IF(Table1[[#This Row],[Priority Rating]]&gt;=Scale!$M$3,Scale!$L$3,IF(Table1[[#This Row],[Priority Rating]]&gt;=Scale!$M$4,Scale!$L$4,"error1"))))</f>
        <v>#N/A</v>
      </c>
    </row>
    <row r="331" spans="1:15" x14ac:dyDescent="0.3">
      <c r="A331" s="3">
        <f t="shared" ca="1" si="10"/>
        <v>330</v>
      </c>
      <c r="B331" t="s">
        <v>12</v>
      </c>
      <c r="C331" t="s">
        <v>24</v>
      </c>
      <c r="D331">
        <v>2016</v>
      </c>
      <c r="E331" t="s">
        <v>107</v>
      </c>
      <c r="F331" t="str">
        <f>VLOOKUP($C331,'Bus Profiles'!$A:$C,MATCH(F$1,'Bus Profiles'!$1:$1,0),FALSE)</f>
        <v>40 ft</v>
      </c>
      <c r="G331" t="str">
        <f>VLOOKUP($C331,'Bus Profiles'!$A:$C,MATCH(G$1,'Bus Profiles'!$1:$1,0),FALSE)</f>
        <v>Diesel</v>
      </c>
      <c r="H331">
        <v>11</v>
      </c>
      <c r="I331" s="1"/>
      <c r="J331" s="16" t="e">
        <v>#N/A</v>
      </c>
      <c r="K331" s="7">
        <f>IF(AND($H331&gt;=Scale!$B$2,$H331&lt;=Scale!$C$2),Scale!$A$2,IF(AND($H331&gt;=Scale!$B$3,$H331&lt;=Scale!$C$3),Scale!$A$3,IF(AND($H331&gt;=Scale!$B$4,$H331&lt;=Scale!$C$4),Scale!$A$4,IF(AND($H331&gt;=Scale!$B$5,$H331&lt;=Scale!$C$5),Scale!$A$5,IF(AND($H331&gt;=Scale!$B$6,$H331&lt;=Scale!$C$6),Scale!$A$6)))))</f>
        <v>5</v>
      </c>
      <c r="L331" s="7" t="e">
        <f>IF(AND($J331&gt;=Scale!$F$2,$J331&lt;=Scale!$G$2),Scale!$E$2,IF(AND($J331&gt;=Scale!$F$3,$J331&lt;=Scale!$G$3),Scale!$E$3,IF(AND($J331&gt;=Scale!$F$4,$J331&lt;=Scale!$G$4),Scale!$E$4,IF(AND($J331&gt;=Scale!$F$5,$J331&lt;=Scale!$G$5),Scale!$E$5,IF(AND($J331&gt;=Scale!$F$6,$J331&lt;=Scale!$G$6),Scale!$E$6)))))</f>
        <v>#N/A</v>
      </c>
      <c r="M331" s="7">
        <f t="shared" si="11"/>
        <v>16</v>
      </c>
      <c r="N33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1" s="5" t="str">
        <f>IF(Table1[[#This Row],[Priority Rating]]="#N/A","#N/A",IF(Table1[[#This Row],[Priority Rating]]&gt;=Scale!$M$2,Scale!$L$2,IF(Table1[[#This Row],[Priority Rating]]&gt;=Scale!$M$3,Scale!$L$3,IF(Table1[[#This Row],[Priority Rating]]&gt;=Scale!$M$4,Scale!$L$4,"error1"))))</f>
        <v>#N/A</v>
      </c>
    </row>
    <row r="332" spans="1:15" x14ac:dyDescent="0.3">
      <c r="A332" s="3">
        <f t="shared" ca="1" si="10"/>
        <v>331</v>
      </c>
      <c r="B332" t="s">
        <v>12</v>
      </c>
      <c r="C332" t="s">
        <v>24</v>
      </c>
      <c r="D332">
        <v>2017</v>
      </c>
      <c r="E332" t="s">
        <v>107</v>
      </c>
      <c r="F332" t="str">
        <f>VLOOKUP($C332,'Bus Profiles'!$A:$C,MATCH(F$1,'Bus Profiles'!$1:$1,0),FALSE)</f>
        <v>40 ft</v>
      </c>
      <c r="G332" t="str">
        <f>VLOOKUP($C332,'Bus Profiles'!$A:$C,MATCH(G$1,'Bus Profiles'!$1:$1,0),FALSE)</f>
        <v>Diesel</v>
      </c>
      <c r="H332">
        <v>2</v>
      </c>
      <c r="I332" s="1"/>
      <c r="J332" s="16" t="e">
        <v>#N/A</v>
      </c>
      <c r="K332" s="7">
        <f>IF(AND($H332&gt;=Scale!$B$2,$H332&lt;=Scale!$C$2),Scale!$A$2,IF(AND($H332&gt;=Scale!$B$3,$H332&lt;=Scale!$C$3),Scale!$A$3,IF(AND($H332&gt;=Scale!$B$4,$H332&lt;=Scale!$C$4),Scale!$A$4,IF(AND($H332&gt;=Scale!$B$5,$H332&lt;=Scale!$C$5),Scale!$A$5,IF(AND($H332&gt;=Scale!$B$6,$H332&lt;=Scale!$C$6),Scale!$A$6)))))</f>
        <v>2</v>
      </c>
      <c r="L332" s="7" t="e">
        <f>IF(AND($J332&gt;=Scale!$F$2,$J332&lt;=Scale!$G$2),Scale!$E$2,IF(AND($J332&gt;=Scale!$F$3,$J332&lt;=Scale!$G$3),Scale!$E$3,IF(AND($J332&gt;=Scale!$F$4,$J332&lt;=Scale!$G$4),Scale!$E$4,IF(AND($J332&gt;=Scale!$F$5,$J332&lt;=Scale!$G$5),Scale!$E$5,IF(AND($J332&gt;=Scale!$F$6,$J332&lt;=Scale!$G$6),Scale!$E$6)))))</f>
        <v>#N/A</v>
      </c>
      <c r="M332" s="7">
        <f t="shared" si="11"/>
        <v>16</v>
      </c>
      <c r="N33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2" s="5" t="str">
        <f>IF(Table1[[#This Row],[Priority Rating]]="#N/A","#N/A",IF(Table1[[#This Row],[Priority Rating]]&gt;=Scale!$M$2,Scale!$L$2,IF(Table1[[#This Row],[Priority Rating]]&gt;=Scale!$M$3,Scale!$L$3,IF(Table1[[#This Row],[Priority Rating]]&gt;=Scale!$M$4,Scale!$L$4,"error1"))))</f>
        <v>#N/A</v>
      </c>
    </row>
    <row r="333" spans="1:15" x14ac:dyDescent="0.3">
      <c r="A333" s="3">
        <f t="shared" ca="1" si="10"/>
        <v>332</v>
      </c>
      <c r="B333" t="s">
        <v>12</v>
      </c>
      <c r="C333" t="s">
        <v>24</v>
      </c>
      <c r="D333">
        <v>2018</v>
      </c>
      <c r="E333" t="s">
        <v>107</v>
      </c>
      <c r="F333" t="str">
        <f>VLOOKUP($C333,'Bus Profiles'!$A:$C,MATCH(F$1,'Bus Profiles'!$1:$1,0),FALSE)</f>
        <v>40 ft</v>
      </c>
      <c r="G333" t="str">
        <f>VLOOKUP($C333,'Bus Profiles'!$A:$C,MATCH(G$1,'Bus Profiles'!$1:$1,0),FALSE)</f>
        <v>Diesel</v>
      </c>
      <c r="H333">
        <v>4</v>
      </c>
      <c r="I333" s="1"/>
      <c r="J333" s="16" t="e">
        <v>#N/A</v>
      </c>
      <c r="K333" s="7">
        <f>IF(AND($H333&gt;=Scale!$B$2,$H333&lt;=Scale!$C$2),Scale!$A$2,IF(AND($H333&gt;=Scale!$B$3,$H333&lt;=Scale!$C$3),Scale!$A$3,IF(AND($H333&gt;=Scale!$B$4,$H333&lt;=Scale!$C$4),Scale!$A$4,IF(AND($H333&gt;=Scale!$B$5,$H333&lt;=Scale!$C$5),Scale!$A$5,IF(AND($H333&gt;=Scale!$B$6,$H333&lt;=Scale!$C$6),Scale!$A$6)))))</f>
        <v>3</v>
      </c>
      <c r="L333" s="7" t="e">
        <f>IF(AND($J333&gt;=Scale!$F$2,$J333&lt;=Scale!$G$2),Scale!$E$2,IF(AND($J333&gt;=Scale!$F$3,$J333&lt;=Scale!$G$3),Scale!$E$3,IF(AND($J333&gt;=Scale!$F$4,$J333&lt;=Scale!$G$4),Scale!$E$4,IF(AND($J333&gt;=Scale!$F$5,$J333&lt;=Scale!$G$5),Scale!$E$5,IF(AND($J333&gt;=Scale!$F$6,$J333&lt;=Scale!$G$6),Scale!$E$6)))))</f>
        <v>#N/A</v>
      </c>
      <c r="M333" s="7">
        <f t="shared" si="11"/>
        <v>16</v>
      </c>
      <c r="N33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3" s="5" t="str">
        <f>IF(Table1[[#This Row],[Priority Rating]]="#N/A","#N/A",IF(Table1[[#This Row],[Priority Rating]]&gt;=Scale!$M$2,Scale!$L$2,IF(Table1[[#This Row],[Priority Rating]]&gt;=Scale!$M$3,Scale!$L$3,IF(Table1[[#This Row],[Priority Rating]]&gt;=Scale!$M$4,Scale!$L$4,"error1"))))</f>
        <v>#N/A</v>
      </c>
    </row>
    <row r="334" spans="1:15" x14ac:dyDescent="0.3">
      <c r="A334" s="3">
        <f t="shared" ca="1" si="10"/>
        <v>333</v>
      </c>
      <c r="B334" t="s">
        <v>12</v>
      </c>
      <c r="C334" t="s">
        <v>25</v>
      </c>
      <c r="D334">
        <v>2201</v>
      </c>
      <c r="E334" t="s">
        <v>106</v>
      </c>
      <c r="F334" t="str">
        <f>VLOOKUP($C334,'Bus Profiles'!$A:$C,MATCH(F$1,'Bus Profiles'!$1:$1,0),FALSE)</f>
        <v>40 ft</v>
      </c>
      <c r="G334" t="str">
        <f>VLOOKUP($C334,'Bus Profiles'!$A:$C,MATCH(G$1,'Bus Profiles'!$1:$1,0),FALSE)</f>
        <v>Diesel</v>
      </c>
      <c r="H334">
        <v>7</v>
      </c>
      <c r="I334" s="1"/>
      <c r="J334" s="16" t="e">
        <v>#N/A</v>
      </c>
      <c r="K334" s="7">
        <f>IF(AND($H334&gt;=Scale!$B$2,$H334&lt;=Scale!$C$2),Scale!$A$2,IF(AND($H334&gt;=Scale!$B$3,$H334&lt;=Scale!$C$3),Scale!$A$3,IF(AND($H334&gt;=Scale!$B$4,$H334&lt;=Scale!$C$4),Scale!$A$4,IF(AND($H334&gt;=Scale!$B$5,$H334&lt;=Scale!$C$5),Scale!$A$5,IF(AND($H334&gt;=Scale!$B$6,$H334&lt;=Scale!$C$6),Scale!$A$6)))))</f>
        <v>4</v>
      </c>
      <c r="L334" s="7" t="e">
        <f>IF(AND($J334&gt;=Scale!$F$2,$J334&lt;=Scale!$G$2),Scale!$E$2,IF(AND($J334&gt;=Scale!$F$3,$J334&lt;=Scale!$G$3),Scale!$E$3,IF(AND($J334&gt;=Scale!$F$4,$J334&lt;=Scale!$G$4),Scale!$E$4,IF(AND($J334&gt;=Scale!$F$5,$J334&lt;=Scale!$G$5),Scale!$E$5,IF(AND($J334&gt;=Scale!$F$6,$J334&lt;=Scale!$G$6),Scale!$E$6)))))</f>
        <v>#N/A</v>
      </c>
      <c r="M334" s="7">
        <f t="shared" si="11"/>
        <v>14</v>
      </c>
      <c r="N33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4" s="5" t="str">
        <f>IF(Table1[[#This Row],[Priority Rating]]="#N/A","#N/A",IF(Table1[[#This Row],[Priority Rating]]&gt;=Scale!$M$2,Scale!$L$2,IF(Table1[[#This Row],[Priority Rating]]&gt;=Scale!$M$3,Scale!$L$3,IF(Table1[[#This Row],[Priority Rating]]&gt;=Scale!$M$4,Scale!$L$4,"error1"))))</f>
        <v>#N/A</v>
      </c>
    </row>
    <row r="335" spans="1:15" x14ac:dyDescent="0.3">
      <c r="A335" s="3">
        <f t="shared" ca="1" si="10"/>
        <v>334</v>
      </c>
      <c r="B335" t="s">
        <v>12</v>
      </c>
      <c r="C335" t="s">
        <v>25</v>
      </c>
      <c r="D335">
        <v>2202</v>
      </c>
      <c r="E335" t="s">
        <v>106</v>
      </c>
      <c r="F335" t="str">
        <f>VLOOKUP($C335,'Bus Profiles'!$A:$C,MATCH(F$1,'Bus Profiles'!$1:$1,0),FALSE)</f>
        <v>40 ft</v>
      </c>
      <c r="G335" t="str">
        <f>VLOOKUP($C335,'Bus Profiles'!$A:$C,MATCH(G$1,'Bus Profiles'!$1:$1,0),FALSE)</f>
        <v>Diesel</v>
      </c>
      <c r="H335">
        <v>5</v>
      </c>
      <c r="I335" s="1"/>
      <c r="J335" s="16" t="e">
        <v>#N/A</v>
      </c>
      <c r="K335" s="7">
        <f>IF(AND($H335&gt;=Scale!$B$2,$H335&lt;=Scale!$C$2),Scale!$A$2,IF(AND($H335&gt;=Scale!$B$3,$H335&lt;=Scale!$C$3),Scale!$A$3,IF(AND($H335&gt;=Scale!$B$4,$H335&lt;=Scale!$C$4),Scale!$A$4,IF(AND($H335&gt;=Scale!$B$5,$H335&lt;=Scale!$C$5),Scale!$A$5,IF(AND($H335&gt;=Scale!$B$6,$H335&lt;=Scale!$C$6),Scale!$A$6)))))</f>
        <v>3</v>
      </c>
      <c r="L335" s="7" t="e">
        <f>IF(AND($J335&gt;=Scale!$F$2,$J335&lt;=Scale!$G$2),Scale!$E$2,IF(AND($J335&gt;=Scale!$F$3,$J335&lt;=Scale!$G$3),Scale!$E$3,IF(AND($J335&gt;=Scale!$F$4,$J335&lt;=Scale!$G$4),Scale!$E$4,IF(AND($J335&gt;=Scale!$F$5,$J335&lt;=Scale!$G$5),Scale!$E$5,IF(AND($J335&gt;=Scale!$F$6,$J335&lt;=Scale!$G$6),Scale!$E$6)))))</f>
        <v>#N/A</v>
      </c>
      <c r="M335" s="7">
        <f t="shared" si="11"/>
        <v>14</v>
      </c>
      <c r="N33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5" s="5" t="str">
        <f>IF(Table1[[#This Row],[Priority Rating]]="#N/A","#N/A",IF(Table1[[#This Row],[Priority Rating]]&gt;=Scale!$M$2,Scale!$L$2,IF(Table1[[#This Row],[Priority Rating]]&gt;=Scale!$M$3,Scale!$L$3,IF(Table1[[#This Row],[Priority Rating]]&gt;=Scale!$M$4,Scale!$L$4,"error1"))))</f>
        <v>#N/A</v>
      </c>
    </row>
    <row r="336" spans="1:15" x14ac:dyDescent="0.3">
      <c r="A336" s="3">
        <f t="shared" ca="1" si="10"/>
        <v>335</v>
      </c>
      <c r="B336" t="s">
        <v>12</v>
      </c>
      <c r="C336" t="s">
        <v>25</v>
      </c>
      <c r="D336">
        <v>2203</v>
      </c>
      <c r="E336" t="s">
        <v>106</v>
      </c>
      <c r="F336" t="str">
        <f>VLOOKUP($C336,'Bus Profiles'!$A:$C,MATCH(F$1,'Bus Profiles'!$1:$1,0),FALSE)</f>
        <v>40 ft</v>
      </c>
      <c r="G336" t="str">
        <f>VLOOKUP($C336,'Bus Profiles'!$A:$C,MATCH(G$1,'Bus Profiles'!$1:$1,0),FALSE)</f>
        <v>Diesel</v>
      </c>
      <c r="H336">
        <v>11</v>
      </c>
      <c r="I336" s="1"/>
      <c r="J336" s="16" t="e">
        <v>#N/A</v>
      </c>
      <c r="K336" s="7">
        <f>IF(AND($H336&gt;=Scale!$B$2,$H336&lt;=Scale!$C$2),Scale!$A$2,IF(AND($H336&gt;=Scale!$B$3,$H336&lt;=Scale!$C$3),Scale!$A$3,IF(AND($H336&gt;=Scale!$B$4,$H336&lt;=Scale!$C$4),Scale!$A$4,IF(AND($H336&gt;=Scale!$B$5,$H336&lt;=Scale!$C$5),Scale!$A$5,IF(AND($H336&gt;=Scale!$B$6,$H336&lt;=Scale!$C$6),Scale!$A$6)))))</f>
        <v>5</v>
      </c>
      <c r="L336" s="7" t="e">
        <f>IF(AND($J336&gt;=Scale!$F$2,$J336&lt;=Scale!$G$2),Scale!$E$2,IF(AND($J336&gt;=Scale!$F$3,$J336&lt;=Scale!$G$3),Scale!$E$3,IF(AND($J336&gt;=Scale!$F$4,$J336&lt;=Scale!$G$4),Scale!$E$4,IF(AND($J336&gt;=Scale!$F$5,$J336&lt;=Scale!$G$5),Scale!$E$5,IF(AND($J336&gt;=Scale!$F$6,$J336&lt;=Scale!$G$6),Scale!$E$6)))))</f>
        <v>#N/A</v>
      </c>
      <c r="M336" s="7">
        <f t="shared" si="11"/>
        <v>14</v>
      </c>
      <c r="N33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6" s="5" t="str">
        <f>IF(Table1[[#This Row],[Priority Rating]]="#N/A","#N/A",IF(Table1[[#This Row],[Priority Rating]]&gt;=Scale!$M$2,Scale!$L$2,IF(Table1[[#This Row],[Priority Rating]]&gt;=Scale!$M$3,Scale!$L$3,IF(Table1[[#This Row],[Priority Rating]]&gt;=Scale!$M$4,Scale!$L$4,"error1"))))</f>
        <v>#N/A</v>
      </c>
    </row>
    <row r="337" spans="1:15" x14ac:dyDescent="0.3">
      <c r="A337" s="3">
        <f t="shared" ca="1" si="10"/>
        <v>336</v>
      </c>
      <c r="B337" t="s">
        <v>12</v>
      </c>
      <c r="C337" t="s">
        <v>25</v>
      </c>
      <c r="D337">
        <v>2204</v>
      </c>
      <c r="E337" t="s">
        <v>106</v>
      </c>
      <c r="F337" t="str">
        <f>VLOOKUP($C337,'Bus Profiles'!$A:$C,MATCH(F$1,'Bus Profiles'!$1:$1,0),FALSE)</f>
        <v>40 ft</v>
      </c>
      <c r="G337" t="str">
        <f>VLOOKUP($C337,'Bus Profiles'!$A:$C,MATCH(G$1,'Bus Profiles'!$1:$1,0),FALSE)</f>
        <v>Diesel</v>
      </c>
      <c r="H337">
        <v>7</v>
      </c>
      <c r="I337" s="1"/>
      <c r="J337" s="16" t="e">
        <v>#N/A</v>
      </c>
      <c r="K337" s="7">
        <f>IF(AND($H337&gt;=Scale!$B$2,$H337&lt;=Scale!$C$2),Scale!$A$2,IF(AND($H337&gt;=Scale!$B$3,$H337&lt;=Scale!$C$3),Scale!$A$3,IF(AND($H337&gt;=Scale!$B$4,$H337&lt;=Scale!$C$4),Scale!$A$4,IF(AND($H337&gt;=Scale!$B$5,$H337&lt;=Scale!$C$5),Scale!$A$5,IF(AND($H337&gt;=Scale!$B$6,$H337&lt;=Scale!$C$6),Scale!$A$6)))))</f>
        <v>4</v>
      </c>
      <c r="L337" s="7" t="e">
        <f>IF(AND($J337&gt;=Scale!$F$2,$J337&lt;=Scale!$G$2),Scale!$E$2,IF(AND($J337&gt;=Scale!$F$3,$J337&lt;=Scale!$G$3),Scale!$E$3,IF(AND($J337&gt;=Scale!$F$4,$J337&lt;=Scale!$G$4),Scale!$E$4,IF(AND($J337&gt;=Scale!$F$5,$J337&lt;=Scale!$G$5),Scale!$E$5,IF(AND($J337&gt;=Scale!$F$6,$J337&lt;=Scale!$G$6),Scale!$E$6)))))</f>
        <v>#N/A</v>
      </c>
      <c r="M337" s="7">
        <f t="shared" si="11"/>
        <v>14</v>
      </c>
      <c r="N33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7" s="5" t="str">
        <f>IF(Table1[[#This Row],[Priority Rating]]="#N/A","#N/A",IF(Table1[[#This Row],[Priority Rating]]&gt;=Scale!$M$2,Scale!$L$2,IF(Table1[[#This Row],[Priority Rating]]&gt;=Scale!$M$3,Scale!$L$3,IF(Table1[[#This Row],[Priority Rating]]&gt;=Scale!$M$4,Scale!$L$4,"error1"))))</f>
        <v>#N/A</v>
      </c>
    </row>
    <row r="338" spans="1:15" x14ac:dyDescent="0.3">
      <c r="A338" s="3">
        <f t="shared" ca="1" si="10"/>
        <v>337</v>
      </c>
      <c r="B338" t="s">
        <v>12</v>
      </c>
      <c r="C338" t="s">
        <v>25</v>
      </c>
      <c r="D338">
        <v>2205</v>
      </c>
      <c r="E338" t="s">
        <v>106</v>
      </c>
      <c r="F338" t="str">
        <f>VLOOKUP($C338,'Bus Profiles'!$A:$C,MATCH(F$1,'Bus Profiles'!$1:$1,0),FALSE)</f>
        <v>40 ft</v>
      </c>
      <c r="G338" t="str">
        <f>VLOOKUP($C338,'Bus Profiles'!$A:$C,MATCH(G$1,'Bus Profiles'!$1:$1,0),FALSE)</f>
        <v>Diesel</v>
      </c>
      <c r="H338">
        <v>8</v>
      </c>
      <c r="I338" s="1"/>
      <c r="J338" s="16" t="e">
        <v>#N/A</v>
      </c>
      <c r="K338" s="7">
        <f>IF(AND($H338&gt;=Scale!$B$2,$H338&lt;=Scale!$C$2),Scale!$A$2,IF(AND($H338&gt;=Scale!$B$3,$H338&lt;=Scale!$C$3),Scale!$A$3,IF(AND($H338&gt;=Scale!$B$4,$H338&lt;=Scale!$C$4),Scale!$A$4,IF(AND($H338&gt;=Scale!$B$5,$H338&lt;=Scale!$C$5),Scale!$A$5,IF(AND($H338&gt;=Scale!$B$6,$H338&lt;=Scale!$C$6),Scale!$A$6)))))</f>
        <v>5</v>
      </c>
      <c r="L338" s="7" t="e">
        <f>IF(AND($J338&gt;=Scale!$F$2,$J338&lt;=Scale!$G$2),Scale!$E$2,IF(AND($J338&gt;=Scale!$F$3,$J338&lt;=Scale!$G$3),Scale!$E$3,IF(AND($J338&gt;=Scale!$F$4,$J338&lt;=Scale!$G$4),Scale!$E$4,IF(AND($J338&gt;=Scale!$F$5,$J338&lt;=Scale!$G$5),Scale!$E$5,IF(AND($J338&gt;=Scale!$F$6,$J338&lt;=Scale!$G$6),Scale!$E$6)))))</f>
        <v>#N/A</v>
      </c>
      <c r="M338" s="7">
        <f t="shared" si="11"/>
        <v>14</v>
      </c>
      <c r="N33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8" s="5" t="str">
        <f>IF(Table1[[#This Row],[Priority Rating]]="#N/A","#N/A",IF(Table1[[#This Row],[Priority Rating]]&gt;=Scale!$M$2,Scale!$L$2,IF(Table1[[#This Row],[Priority Rating]]&gt;=Scale!$M$3,Scale!$L$3,IF(Table1[[#This Row],[Priority Rating]]&gt;=Scale!$M$4,Scale!$L$4,"error1"))))</f>
        <v>#N/A</v>
      </c>
    </row>
    <row r="339" spans="1:15" x14ac:dyDescent="0.3">
      <c r="A339" s="3">
        <f t="shared" ca="1" si="10"/>
        <v>338</v>
      </c>
      <c r="B339" t="s">
        <v>12</v>
      </c>
      <c r="C339" t="s">
        <v>25</v>
      </c>
      <c r="D339">
        <v>2206</v>
      </c>
      <c r="E339" t="s">
        <v>106</v>
      </c>
      <c r="F339" t="str">
        <f>VLOOKUP($C339,'Bus Profiles'!$A:$C,MATCH(F$1,'Bus Profiles'!$1:$1,0),FALSE)</f>
        <v>40 ft</v>
      </c>
      <c r="G339" t="str">
        <f>VLOOKUP($C339,'Bus Profiles'!$A:$C,MATCH(G$1,'Bus Profiles'!$1:$1,0),FALSE)</f>
        <v>Diesel</v>
      </c>
      <c r="H339">
        <v>12</v>
      </c>
      <c r="I339" s="1"/>
      <c r="J339" s="16" t="e">
        <v>#N/A</v>
      </c>
      <c r="K339" s="7">
        <f>IF(AND($H339&gt;=Scale!$B$2,$H339&lt;=Scale!$C$2),Scale!$A$2,IF(AND($H339&gt;=Scale!$B$3,$H339&lt;=Scale!$C$3),Scale!$A$3,IF(AND($H339&gt;=Scale!$B$4,$H339&lt;=Scale!$C$4),Scale!$A$4,IF(AND($H339&gt;=Scale!$B$5,$H339&lt;=Scale!$C$5),Scale!$A$5,IF(AND($H339&gt;=Scale!$B$6,$H339&lt;=Scale!$C$6),Scale!$A$6)))))</f>
        <v>5</v>
      </c>
      <c r="L339" s="7" t="e">
        <f>IF(AND($J339&gt;=Scale!$F$2,$J339&lt;=Scale!$G$2),Scale!$E$2,IF(AND($J339&gt;=Scale!$F$3,$J339&lt;=Scale!$G$3),Scale!$E$3,IF(AND($J339&gt;=Scale!$F$4,$J339&lt;=Scale!$G$4),Scale!$E$4,IF(AND($J339&gt;=Scale!$F$5,$J339&lt;=Scale!$G$5),Scale!$E$5,IF(AND($J339&gt;=Scale!$F$6,$J339&lt;=Scale!$G$6),Scale!$E$6)))))</f>
        <v>#N/A</v>
      </c>
      <c r="M339" s="7">
        <f t="shared" si="11"/>
        <v>14</v>
      </c>
      <c r="N33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39" s="5" t="str">
        <f>IF(Table1[[#This Row],[Priority Rating]]="#N/A","#N/A",IF(Table1[[#This Row],[Priority Rating]]&gt;=Scale!$M$2,Scale!$L$2,IF(Table1[[#This Row],[Priority Rating]]&gt;=Scale!$M$3,Scale!$L$3,IF(Table1[[#This Row],[Priority Rating]]&gt;=Scale!$M$4,Scale!$L$4,"error1"))))</f>
        <v>#N/A</v>
      </c>
    </row>
    <row r="340" spans="1:15" x14ac:dyDescent="0.3">
      <c r="A340" s="3">
        <f t="shared" ca="1" si="10"/>
        <v>339</v>
      </c>
      <c r="B340" t="s">
        <v>12</v>
      </c>
      <c r="C340" t="s">
        <v>25</v>
      </c>
      <c r="D340">
        <v>2207</v>
      </c>
      <c r="E340" t="s">
        <v>106</v>
      </c>
      <c r="F340" t="str">
        <f>VLOOKUP($C340,'Bus Profiles'!$A:$C,MATCH(F$1,'Bus Profiles'!$1:$1,0),FALSE)</f>
        <v>40 ft</v>
      </c>
      <c r="G340" t="str">
        <f>VLOOKUP($C340,'Bus Profiles'!$A:$C,MATCH(G$1,'Bus Profiles'!$1:$1,0),FALSE)</f>
        <v>Diesel</v>
      </c>
      <c r="H340">
        <v>6</v>
      </c>
      <c r="I340" s="1"/>
      <c r="J340" s="16" t="e">
        <v>#N/A</v>
      </c>
      <c r="K340" s="7">
        <f>IF(AND($H340&gt;=Scale!$B$2,$H340&lt;=Scale!$C$2),Scale!$A$2,IF(AND($H340&gt;=Scale!$B$3,$H340&lt;=Scale!$C$3),Scale!$A$3,IF(AND($H340&gt;=Scale!$B$4,$H340&lt;=Scale!$C$4),Scale!$A$4,IF(AND($H340&gt;=Scale!$B$5,$H340&lt;=Scale!$C$5),Scale!$A$5,IF(AND($H340&gt;=Scale!$B$6,$H340&lt;=Scale!$C$6),Scale!$A$6)))))</f>
        <v>4</v>
      </c>
      <c r="L340" s="7" t="e">
        <f>IF(AND($J340&gt;=Scale!$F$2,$J340&lt;=Scale!$G$2),Scale!$E$2,IF(AND($J340&gt;=Scale!$F$3,$J340&lt;=Scale!$G$3),Scale!$E$3,IF(AND($J340&gt;=Scale!$F$4,$J340&lt;=Scale!$G$4),Scale!$E$4,IF(AND($J340&gt;=Scale!$F$5,$J340&lt;=Scale!$G$5),Scale!$E$5,IF(AND($J340&gt;=Scale!$F$6,$J340&lt;=Scale!$G$6),Scale!$E$6)))))</f>
        <v>#N/A</v>
      </c>
      <c r="M340" s="7">
        <f t="shared" si="11"/>
        <v>14</v>
      </c>
      <c r="N34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0" s="5" t="str">
        <f>IF(Table1[[#This Row],[Priority Rating]]="#N/A","#N/A",IF(Table1[[#This Row],[Priority Rating]]&gt;=Scale!$M$2,Scale!$L$2,IF(Table1[[#This Row],[Priority Rating]]&gt;=Scale!$M$3,Scale!$L$3,IF(Table1[[#This Row],[Priority Rating]]&gt;=Scale!$M$4,Scale!$L$4,"error1"))))</f>
        <v>#N/A</v>
      </c>
    </row>
    <row r="341" spans="1:15" x14ac:dyDescent="0.3">
      <c r="A341" s="3">
        <f t="shared" ca="1" si="10"/>
        <v>340</v>
      </c>
      <c r="B341" t="s">
        <v>12</v>
      </c>
      <c r="C341" t="s">
        <v>25</v>
      </c>
      <c r="D341">
        <v>2208</v>
      </c>
      <c r="E341" t="s">
        <v>106</v>
      </c>
      <c r="F341" t="str">
        <f>VLOOKUP($C341,'Bus Profiles'!$A:$C,MATCH(F$1,'Bus Profiles'!$1:$1,0),FALSE)</f>
        <v>40 ft</v>
      </c>
      <c r="G341" t="str">
        <f>VLOOKUP($C341,'Bus Profiles'!$A:$C,MATCH(G$1,'Bus Profiles'!$1:$1,0),FALSE)</f>
        <v>Diesel</v>
      </c>
      <c r="H341">
        <v>8</v>
      </c>
      <c r="I341" s="1"/>
      <c r="J341" s="16" t="e">
        <v>#N/A</v>
      </c>
      <c r="K341" s="7">
        <f>IF(AND($H341&gt;=Scale!$B$2,$H341&lt;=Scale!$C$2),Scale!$A$2,IF(AND($H341&gt;=Scale!$B$3,$H341&lt;=Scale!$C$3),Scale!$A$3,IF(AND($H341&gt;=Scale!$B$4,$H341&lt;=Scale!$C$4),Scale!$A$4,IF(AND($H341&gt;=Scale!$B$5,$H341&lt;=Scale!$C$5),Scale!$A$5,IF(AND($H341&gt;=Scale!$B$6,$H341&lt;=Scale!$C$6),Scale!$A$6)))))</f>
        <v>5</v>
      </c>
      <c r="L341" s="7" t="e">
        <f>IF(AND($J341&gt;=Scale!$F$2,$J341&lt;=Scale!$G$2),Scale!$E$2,IF(AND($J341&gt;=Scale!$F$3,$J341&lt;=Scale!$G$3),Scale!$E$3,IF(AND($J341&gt;=Scale!$F$4,$J341&lt;=Scale!$G$4),Scale!$E$4,IF(AND($J341&gt;=Scale!$F$5,$J341&lt;=Scale!$G$5),Scale!$E$5,IF(AND($J341&gt;=Scale!$F$6,$J341&lt;=Scale!$G$6),Scale!$E$6)))))</f>
        <v>#N/A</v>
      </c>
      <c r="M341" s="7">
        <f t="shared" si="11"/>
        <v>14</v>
      </c>
      <c r="N34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1" s="5" t="str">
        <f>IF(Table1[[#This Row],[Priority Rating]]="#N/A","#N/A",IF(Table1[[#This Row],[Priority Rating]]&gt;=Scale!$M$2,Scale!$L$2,IF(Table1[[#This Row],[Priority Rating]]&gt;=Scale!$M$3,Scale!$L$3,IF(Table1[[#This Row],[Priority Rating]]&gt;=Scale!$M$4,Scale!$L$4,"error1"))))</f>
        <v>#N/A</v>
      </c>
    </row>
    <row r="342" spans="1:15" x14ac:dyDescent="0.3">
      <c r="A342" s="3">
        <f t="shared" ca="1" si="10"/>
        <v>341</v>
      </c>
      <c r="B342" t="s">
        <v>12</v>
      </c>
      <c r="C342" t="s">
        <v>25</v>
      </c>
      <c r="D342">
        <v>2209</v>
      </c>
      <c r="E342" t="s">
        <v>106</v>
      </c>
      <c r="F342" t="str">
        <f>VLOOKUP($C342,'Bus Profiles'!$A:$C,MATCH(F$1,'Bus Profiles'!$1:$1,0),FALSE)</f>
        <v>40 ft</v>
      </c>
      <c r="G342" t="str">
        <f>VLOOKUP($C342,'Bus Profiles'!$A:$C,MATCH(G$1,'Bus Profiles'!$1:$1,0),FALSE)</f>
        <v>Diesel</v>
      </c>
      <c r="H342">
        <v>5</v>
      </c>
      <c r="I342" s="1"/>
      <c r="J342" s="16" t="e">
        <v>#N/A</v>
      </c>
      <c r="K342" s="7">
        <f>IF(AND($H342&gt;=Scale!$B$2,$H342&lt;=Scale!$C$2),Scale!$A$2,IF(AND($H342&gt;=Scale!$B$3,$H342&lt;=Scale!$C$3),Scale!$A$3,IF(AND($H342&gt;=Scale!$B$4,$H342&lt;=Scale!$C$4),Scale!$A$4,IF(AND($H342&gt;=Scale!$B$5,$H342&lt;=Scale!$C$5),Scale!$A$5,IF(AND($H342&gt;=Scale!$B$6,$H342&lt;=Scale!$C$6),Scale!$A$6)))))</f>
        <v>3</v>
      </c>
      <c r="L342" s="7" t="e">
        <f>IF(AND($J342&gt;=Scale!$F$2,$J342&lt;=Scale!$G$2),Scale!$E$2,IF(AND($J342&gt;=Scale!$F$3,$J342&lt;=Scale!$G$3),Scale!$E$3,IF(AND($J342&gt;=Scale!$F$4,$J342&lt;=Scale!$G$4),Scale!$E$4,IF(AND($J342&gt;=Scale!$F$5,$J342&lt;=Scale!$G$5),Scale!$E$5,IF(AND($J342&gt;=Scale!$F$6,$J342&lt;=Scale!$G$6),Scale!$E$6)))))</f>
        <v>#N/A</v>
      </c>
      <c r="M342" s="7">
        <f t="shared" si="11"/>
        <v>14</v>
      </c>
      <c r="N34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2" s="5" t="str">
        <f>IF(Table1[[#This Row],[Priority Rating]]="#N/A","#N/A",IF(Table1[[#This Row],[Priority Rating]]&gt;=Scale!$M$2,Scale!$L$2,IF(Table1[[#This Row],[Priority Rating]]&gt;=Scale!$M$3,Scale!$L$3,IF(Table1[[#This Row],[Priority Rating]]&gt;=Scale!$M$4,Scale!$L$4,"error1"))))</f>
        <v>#N/A</v>
      </c>
    </row>
    <row r="343" spans="1:15" x14ac:dyDescent="0.3">
      <c r="A343" s="3">
        <f t="shared" ca="1" si="10"/>
        <v>342</v>
      </c>
      <c r="B343" t="s">
        <v>12</v>
      </c>
      <c r="C343" t="s">
        <v>25</v>
      </c>
      <c r="D343">
        <v>2210</v>
      </c>
      <c r="E343" t="s">
        <v>106</v>
      </c>
      <c r="F343" t="str">
        <f>VLOOKUP($C343,'Bus Profiles'!$A:$C,MATCH(F$1,'Bus Profiles'!$1:$1,0),FALSE)</f>
        <v>40 ft</v>
      </c>
      <c r="G343" t="str">
        <f>VLOOKUP($C343,'Bus Profiles'!$A:$C,MATCH(G$1,'Bus Profiles'!$1:$1,0),FALSE)</f>
        <v>Diesel</v>
      </c>
      <c r="H343">
        <v>14</v>
      </c>
      <c r="I343" s="1"/>
      <c r="J343" s="16" t="e">
        <v>#N/A</v>
      </c>
      <c r="K343" s="7">
        <f>IF(AND($H343&gt;=Scale!$B$2,$H343&lt;=Scale!$C$2),Scale!$A$2,IF(AND($H343&gt;=Scale!$B$3,$H343&lt;=Scale!$C$3),Scale!$A$3,IF(AND($H343&gt;=Scale!$B$4,$H343&lt;=Scale!$C$4),Scale!$A$4,IF(AND($H343&gt;=Scale!$B$5,$H343&lt;=Scale!$C$5),Scale!$A$5,IF(AND($H343&gt;=Scale!$B$6,$H343&lt;=Scale!$C$6),Scale!$A$6)))))</f>
        <v>5</v>
      </c>
      <c r="L343" s="7" t="e">
        <f>IF(AND($J343&gt;=Scale!$F$2,$J343&lt;=Scale!$G$2),Scale!$E$2,IF(AND($J343&gt;=Scale!$F$3,$J343&lt;=Scale!$G$3),Scale!$E$3,IF(AND($J343&gt;=Scale!$F$4,$J343&lt;=Scale!$G$4),Scale!$E$4,IF(AND($J343&gt;=Scale!$F$5,$J343&lt;=Scale!$G$5),Scale!$E$5,IF(AND($J343&gt;=Scale!$F$6,$J343&lt;=Scale!$G$6),Scale!$E$6)))))</f>
        <v>#N/A</v>
      </c>
      <c r="M343" s="7">
        <f t="shared" si="11"/>
        <v>14</v>
      </c>
      <c r="N34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3" s="5" t="str">
        <f>IF(Table1[[#This Row],[Priority Rating]]="#N/A","#N/A",IF(Table1[[#This Row],[Priority Rating]]&gt;=Scale!$M$2,Scale!$L$2,IF(Table1[[#This Row],[Priority Rating]]&gt;=Scale!$M$3,Scale!$L$3,IF(Table1[[#This Row],[Priority Rating]]&gt;=Scale!$M$4,Scale!$L$4,"error1"))))</f>
        <v>#N/A</v>
      </c>
    </row>
    <row r="344" spans="1:15" x14ac:dyDescent="0.3">
      <c r="A344" s="3">
        <f t="shared" ca="1" si="10"/>
        <v>343</v>
      </c>
      <c r="B344" t="s">
        <v>12</v>
      </c>
      <c r="C344" t="s">
        <v>25</v>
      </c>
      <c r="D344">
        <v>2211</v>
      </c>
      <c r="E344" t="s">
        <v>106</v>
      </c>
      <c r="F344" t="str">
        <f>VLOOKUP($C344,'Bus Profiles'!$A:$C,MATCH(F$1,'Bus Profiles'!$1:$1,0),FALSE)</f>
        <v>40 ft</v>
      </c>
      <c r="G344" t="str">
        <f>VLOOKUP($C344,'Bus Profiles'!$A:$C,MATCH(G$1,'Bus Profiles'!$1:$1,0),FALSE)</f>
        <v>Diesel</v>
      </c>
      <c r="H344">
        <v>8</v>
      </c>
      <c r="I344" s="1"/>
      <c r="J344" s="16" t="e">
        <v>#N/A</v>
      </c>
      <c r="K344" s="7">
        <f>IF(AND($H344&gt;=Scale!$B$2,$H344&lt;=Scale!$C$2),Scale!$A$2,IF(AND($H344&gt;=Scale!$B$3,$H344&lt;=Scale!$C$3),Scale!$A$3,IF(AND($H344&gt;=Scale!$B$4,$H344&lt;=Scale!$C$4),Scale!$A$4,IF(AND($H344&gt;=Scale!$B$5,$H344&lt;=Scale!$C$5),Scale!$A$5,IF(AND($H344&gt;=Scale!$B$6,$H344&lt;=Scale!$C$6),Scale!$A$6)))))</f>
        <v>5</v>
      </c>
      <c r="L344" s="7" t="e">
        <f>IF(AND($J344&gt;=Scale!$F$2,$J344&lt;=Scale!$G$2),Scale!$E$2,IF(AND($J344&gt;=Scale!$F$3,$J344&lt;=Scale!$G$3),Scale!$E$3,IF(AND($J344&gt;=Scale!$F$4,$J344&lt;=Scale!$G$4),Scale!$E$4,IF(AND($J344&gt;=Scale!$F$5,$J344&lt;=Scale!$G$5),Scale!$E$5,IF(AND($J344&gt;=Scale!$F$6,$J344&lt;=Scale!$G$6),Scale!$E$6)))))</f>
        <v>#N/A</v>
      </c>
      <c r="M344" s="7">
        <f t="shared" si="11"/>
        <v>14</v>
      </c>
      <c r="N34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4" s="5" t="str">
        <f>IF(Table1[[#This Row],[Priority Rating]]="#N/A","#N/A",IF(Table1[[#This Row],[Priority Rating]]&gt;=Scale!$M$2,Scale!$L$2,IF(Table1[[#This Row],[Priority Rating]]&gt;=Scale!$M$3,Scale!$L$3,IF(Table1[[#This Row],[Priority Rating]]&gt;=Scale!$M$4,Scale!$L$4,"error1"))))</f>
        <v>#N/A</v>
      </c>
    </row>
    <row r="345" spans="1:15" x14ac:dyDescent="0.3">
      <c r="A345" s="3">
        <f t="shared" ca="1" si="10"/>
        <v>344</v>
      </c>
      <c r="B345" t="s">
        <v>12</v>
      </c>
      <c r="C345" t="s">
        <v>25</v>
      </c>
      <c r="D345">
        <v>2212</v>
      </c>
      <c r="E345" t="s">
        <v>106</v>
      </c>
      <c r="F345" t="str">
        <f>VLOOKUP($C345,'Bus Profiles'!$A:$C,MATCH(F$1,'Bus Profiles'!$1:$1,0),FALSE)</f>
        <v>40 ft</v>
      </c>
      <c r="G345" t="str">
        <f>VLOOKUP($C345,'Bus Profiles'!$A:$C,MATCH(G$1,'Bus Profiles'!$1:$1,0),FALSE)</f>
        <v>Diesel</v>
      </c>
      <c r="H345">
        <v>8</v>
      </c>
      <c r="I345" s="1"/>
      <c r="J345" s="16" t="e">
        <v>#N/A</v>
      </c>
      <c r="K345" s="7">
        <f>IF(AND($H345&gt;=Scale!$B$2,$H345&lt;=Scale!$C$2),Scale!$A$2,IF(AND($H345&gt;=Scale!$B$3,$H345&lt;=Scale!$C$3),Scale!$A$3,IF(AND($H345&gt;=Scale!$B$4,$H345&lt;=Scale!$C$4),Scale!$A$4,IF(AND($H345&gt;=Scale!$B$5,$H345&lt;=Scale!$C$5),Scale!$A$5,IF(AND($H345&gt;=Scale!$B$6,$H345&lt;=Scale!$C$6),Scale!$A$6)))))</f>
        <v>5</v>
      </c>
      <c r="L345" s="7" t="e">
        <f>IF(AND($J345&gt;=Scale!$F$2,$J345&lt;=Scale!$G$2),Scale!$E$2,IF(AND($J345&gt;=Scale!$F$3,$J345&lt;=Scale!$G$3),Scale!$E$3,IF(AND($J345&gt;=Scale!$F$4,$J345&lt;=Scale!$G$4),Scale!$E$4,IF(AND($J345&gt;=Scale!$F$5,$J345&lt;=Scale!$G$5),Scale!$E$5,IF(AND($J345&gt;=Scale!$F$6,$J345&lt;=Scale!$G$6),Scale!$E$6)))))</f>
        <v>#N/A</v>
      </c>
      <c r="M345" s="7">
        <f t="shared" si="11"/>
        <v>14</v>
      </c>
      <c r="N34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5" s="5" t="str">
        <f>IF(Table1[[#This Row],[Priority Rating]]="#N/A","#N/A",IF(Table1[[#This Row],[Priority Rating]]&gt;=Scale!$M$2,Scale!$L$2,IF(Table1[[#This Row],[Priority Rating]]&gt;=Scale!$M$3,Scale!$L$3,IF(Table1[[#This Row],[Priority Rating]]&gt;=Scale!$M$4,Scale!$L$4,"error1"))))</f>
        <v>#N/A</v>
      </c>
    </row>
    <row r="346" spans="1:15" x14ac:dyDescent="0.3">
      <c r="A346" s="3">
        <f t="shared" ca="1" si="10"/>
        <v>345</v>
      </c>
      <c r="B346" t="s">
        <v>12</v>
      </c>
      <c r="C346" t="s">
        <v>25</v>
      </c>
      <c r="D346">
        <v>2213</v>
      </c>
      <c r="E346" t="s">
        <v>106</v>
      </c>
      <c r="F346" t="str">
        <f>VLOOKUP($C346,'Bus Profiles'!$A:$C,MATCH(F$1,'Bus Profiles'!$1:$1,0),FALSE)</f>
        <v>40 ft</v>
      </c>
      <c r="G346" t="str">
        <f>VLOOKUP($C346,'Bus Profiles'!$A:$C,MATCH(G$1,'Bus Profiles'!$1:$1,0),FALSE)</f>
        <v>Diesel</v>
      </c>
      <c r="H346">
        <v>10</v>
      </c>
      <c r="I346" s="1"/>
      <c r="J346" s="16" t="e">
        <v>#N/A</v>
      </c>
      <c r="K346" s="7">
        <f>IF(AND($H346&gt;=Scale!$B$2,$H346&lt;=Scale!$C$2),Scale!$A$2,IF(AND($H346&gt;=Scale!$B$3,$H346&lt;=Scale!$C$3),Scale!$A$3,IF(AND($H346&gt;=Scale!$B$4,$H346&lt;=Scale!$C$4),Scale!$A$4,IF(AND($H346&gt;=Scale!$B$5,$H346&lt;=Scale!$C$5),Scale!$A$5,IF(AND($H346&gt;=Scale!$B$6,$H346&lt;=Scale!$C$6),Scale!$A$6)))))</f>
        <v>5</v>
      </c>
      <c r="L346" s="7" t="e">
        <f>IF(AND($J346&gt;=Scale!$F$2,$J346&lt;=Scale!$G$2),Scale!$E$2,IF(AND($J346&gt;=Scale!$F$3,$J346&lt;=Scale!$G$3),Scale!$E$3,IF(AND($J346&gt;=Scale!$F$4,$J346&lt;=Scale!$G$4),Scale!$E$4,IF(AND($J346&gt;=Scale!$F$5,$J346&lt;=Scale!$G$5),Scale!$E$5,IF(AND($J346&gt;=Scale!$F$6,$J346&lt;=Scale!$G$6),Scale!$E$6)))))</f>
        <v>#N/A</v>
      </c>
      <c r="M346" s="7">
        <f t="shared" si="11"/>
        <v>14</v>
      </c>
      <c r="N34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6" s="5" t="str">
        <f>IF(Table1[[#This Row],[Priority Rating]]="#N/A","#N/A",IF(Table1[[#This Row],[Priority Rating]]&gt;=Scale!$M$2,Scale!$L$2,IF(Table1[[#This Row],[Priority Rating]]&gt;=Scale!$M$3,Scale!$L$3,IF(Table1[[#This Row],[Priority Rating]]&gt;=Scale!$M$4,Scale!$L$4,"error1"))))</f>
        <v>#N/A</v>
      </c>
    </row>
    <row r="347" spans="1:15" x14ac:dyDescent="0.3">
      <c r="A347" s="3">
        <f t="shared" ca="1" si="10"/>
        <v>346</v>
      </c>
      <c r="B347" t="s">
        <v>12</v>
      </c>
      <c r="C347" t="s">
        <v>25</v>
      </c>
      <c r="D347">
        <v>2214</v>
      </c>
      <c r="E347" t="s">
        <v>106</v>
      </c>
      <c r="F347" t="str">
        <f>VLOOKUP($C347,'Bus Profiles'!$A:$C,MATCH(F$1,'Bus Profiles'!$1:$1,0),FALSE)</f>
        <v>40 ft</v>
      </c>
      <c r="G347" t="str">
        <f>VLOOKUP($C347,'Bus Profiles'!$A:$C,MATCH(G$1,'Bus Profiles'!$1:$1,0),FALSE)</f>
        <v>Diesel</v>
      </c>
      <c r="H347">
        <v>2</v>
      </c>
      <c r="I347" s="1"/>
      <c r="J347" s="16" t="e">
        <v>#N/A</v>
      </c>
      <c r="K347" s="7">
        <f>IF(AND($H347&gt;=Scale!$B$2,$H347&lt;=Scale!$C$2),Scale!$A$2,IF(AND($H347&gt;=Scale!$B$3,$H347&lt;=Scale!$C$3),Scale!$A$3,IF(AND($H347&gt;=Scale!$B$4,$H347&lt;=Scale!$C$4),Scale!$A$4,IF(AND($H347&gt;=Scale!$B$5,$H347&lt;=Scale!$C$5),Scale!$A$5,IF(AND($H347&gt;=Scale!$B$6,$H347&lt;=Scale!$C$6),Scale!$A$6)))))</f>
        <v>2</v>
      </c>
      <c r="L347" s="7" t="e">
        <f>IF(AND($J347&gt;=Scale!$F$2,$J347&lt;=Scale!$G$2),Scale!$E$2,IF(AND($J347&gt;=Scale!$F$3,$J347&lt;=Scale!$G$3),Scale!$E$3,IF(AND($J347&gt;=Scale!$F$4,$J347&lt;=Scale!$G$4),Scale!$E$4,IF(AND($J347&gt;=Scale!$F$5,$J347&lt;=Scale!$G$5),Scale!$E$5,IF(AND($J347&gt;=Scale!$F$6,$J347&lt;=Scale!$G$6),Scale!$E$6)))))</f>
        <v>#N/A</v>
      </c>
      <c r="M347" s="7">
        <f t="shared" si="11"/>
        <v>14</v>
      </c>
      <c r="N34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7" s="5" t="str">
        <f>IF(Table1[[#This Row],[Priority Rating]]="#N/A","#N/A",IF(Table1[[#This Row],[Priority Rating]]&gt;=Scale!$M$2,Scale!$L$2,IF(Table1[[#This Row],[Priority Rating]]&gt;=Scale!$M$3,Scale!$L$3,IF(Table1[[#This Row],[Priority Rating]]&gt;=Scale!$M$4,Scale!$L$4,"error1"))))</f>
        <v>#N/A</v>
      </c>
    </row>
    <row r="348" spans="1:15" x14ac:dyDescent="0.3">
      <c r="A348" s="3">
        <f t="shared" ca="1" si="10"/>
        <v>347</v>
      </c>
      <c r="B348" t="s">
        <v>12</v>
      </c>
      <c r="C348" t="s">
        <v>25</v>
      </c>
      <c r="D348">
        <v>2215</v>
      </c>
      <c r="E348" t="s">
        <v>106</v>
      </c>
      <c r="F348" t="str">
        <f>VLOOKUP($C348,'Bus Profiles'!$A:$C,MATCH(F$1,'Bus Profiles'!$1:$1,0),FALSE)</f>
        <v>40 ft</v>
      </c>
      <c r="G348" t="str">
        <f>VLOOKUP($C348,'Bus Profiles'!$A:$C,MATCH(G$1,'Bus Profiles'!$1:$1,0),FALSE)</f>
        <v>Diesel</v>
      </c>
      <c r="H348">
        <v>12</v>
      </c>
      <c r="I348" s="1"/>
      <c r="J348" s="16" t="e">
        <v>#N/A</v>
      </c>
      <c r="K348" s="7">
        <f>IF(AND($H348&gt;=Scale!$B$2,$H348&lt;=Scale!$C$2),Scale!$A$2,IF(AND($H348&gt;=Scale!$B$3,$H348&lt;=Scale!$C$3),Scale!$A$3,IF(AND($H348&gt;=Scale!$B$4,$H348&lt;=Scale!$C$4),Scale!$A$4,IF(AND($H348&gt;=Scale!$B$5,$H348&lt;=Scale!$C$5),Scale!$A$5,IF(AND($H348&gt;=Scale!$B$6,$H348&lt;=Scale!$C$6),Scale!$A$6)))))</f>
        <v>5</v>
      </c>
      <c r="L348" s="7" t="e">
        <f>IF(AND($J348&gt;=Scale!$F$2,$J348&lt;=Scale!$G$2),Scale!$E$2,IF(AND($J348&gt;=Scale!$F$3,$J348&lt;=Scale!$G$3),Scale!$E$3,IF(AND($J348&gt;=Scale!$F$4,$J348&lt;=Scale!$G$4),Scale!$E$4,IF(AND($J348&gt;=Scale!$F$5,$J348&lt;=Scale!$G$5),Scale!$E$5,IF(AND($J348&gt;=Scale!$F$6,$J348&lt;=Scale!$G$6),Scale!$E$6)))))</f>
        <v>#N/A</v>
      </c>
      <c r="M348" s="7">
        <f t="shared" si="11"/>
        <v>14</v>
      </c>
      <c r="N34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8" s="5" t="str">
        <f>IF(Table1[[#This Row],[Priority Rating]]="#N/A","#N/A",IF(Table1[[#This Row],[Priority Rating]]&gt;=Scale!$M$2,Scale!$L$2,IF(Table1[[#This Row],[Priority Rating]]&gt;=Scale!$M$3,Scale!$L$3,IF(Table1[[#This Row],[Priority Rating]]&gt;=Scale!$M$4,Scale!$L$4,"error1"))))</f>
        <v>#N/A</v>
      </c>
    </row>
    <row r="349" spans="1:15" x14ac:dyDescent="0.3">
      <c r="A349" s="3">
        <f t="shared" ca="1" si="10"/>
        <v>348</v>
      </c>
      <c r="B349" t="s">
        <v>12</v>
      </c>
      <c r="C349" t="s">
        <v>25</v>
      </c>
      <c r="D349">
        <v>2216</v>
      </c>
      <c r="E349" t="s">
        <v>106</v>
      </c>
      <c r="F349" t="str">
        <f>VLOOKUP($C349,'Bus Profiles'!$A:$C,MATCH(F$1,'Bus Profiles'!$1:$1,0),FALSE)</f>
        <v>40 ft</v>
      </c>
      <c r="G349" t="str">
        <f>VLOOKUP($C349,'Bus Profiles'!$A:$C,MATCH(G$1,'Bus Profiles'!$1:$1,0),FALSE)</f>
        <v>Diesel</v>
      </c>
      <c r="H349">
        <v>9</v>
      </c>
      <c r="I349" s="1"/>
      <c r="J349" s="16" t="e">
        <v>#N/A</v>
      </c>
      <c r="K349" s="7">
        <f>IF(AND($H349&gt;=Scale!$B$2,$H349&lt;=Scale!$C$2),Scale!$A$2,IF(AND($H349&gt;=Scale!$B$3,$H349&lt;=Scale!$C$3),Scale!$A$3,IF(AND($H349&gt;=Scale!$B$4,$H349&lt;=Scale!$C$4),Scale!$A$4,IF(AND($H349&gt;=Scale!$B$5,$H349&lt;=Scale!$C$5),Scale!$A$5,IF(AND($H349&gt;=Scale!$B$6,$H349&lt;=Scale!$C$6),Scale!$A$6)))))</f>
        <v>5</v>
      </c>
      <c r="L349" s="7" t="e">
        <f>IF(AND($J349&gt;=Scale!$F$2,$J349&lt;=Scale!$G$2),Scale!$E$2,IF(AND($J349&gt;=Scale!$F$3,$J349&lt;=Scale!$G$3),Scale!$E$3,IF(AND($J349&gt;=Scale!$F$4,$J349&lt;=Scale!$G$4),Scale!$E$4,IF(AND($J349&gt;=Scale!$F$5,$J349&lt;=Scale!$G$5),Scale!$E$5,IF(AND($J349&gt;=Scale!$F$6,$J349&lt;=Scale!$G$6),Scale!$E$6)))))</f>
        <v>#N/A</v>
      </c>
      <c r="M349" s="7">
        <f t="shared" si="11"/>
        <v>14</v>
      </c>
      <c r="N34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49" s="5" t="str">
        <f>IF(Table1[[#This Row],[Priority Rating]]="#N/A","#N/A",IF(Table1[[#This Row],[Priority Rating]]&gt;=Scale!$M$2,Scale!$L$2,IF(Table1[[#This Row],[Priority Rating]]&gt;=Scale!$M$3,Scale!$L$3,IF(Table1[[#This Row],[Priority Rating]]&gt;=Scale!$M$4,Scale!$L$4,"error1"))))</f>
        <v>#N/A</v>
      </c>
    </row>
    <row r="350" spans="1:15" x14ac:dyDescent="0.3">
      <c r="A350" s="3">
        <f t="shared" ca="1" si="10"/>
        <v>349</v>
      </c>
      <c r="B350" t="s">
        <v>12</v>
      </c>
      <c r="C350" t="s">
        <v>25</v>
      </c>
      <c r="D350">
        <v>2217</v>
      </c>
      <c r="E350" t="s">
        <v>106</v>
      </c>
      <c r="F350" t="str">
        <f>VLOOKUP($C350,'Bus Profiles'!$A:$C,MATCH(F$1,'Bus Profiles'!$1:$1,0),FALSE)</f>
        <v>40 ft</v>
      </c>
      <c r="G350" t="str">
        <f>VLOOKUP($C350,'Bus Profiles'!$A:$C,MATCH(G$1,'Bus Profiles'!$1:$1,0),FALSE)</f>
        <v>Diesel</v>
      </c>
      <c r="H350">
        <v>3</v>
      </c>
      <c r="I350" s="1"/>
      <c r="J350" s="16" t="e">
        <v>#N/A</v>
      </c>
      <c r="K350" s="7">
        <f>IF(AND($H350&gt;=Scale!$B$2,$H350&lt;=Scale!$C$2),Scale!$A$2,IF(AND($H350&gt;=Scale!$B$3,$H350&lt;=Scale!$C$3),Scale!$A$3,IF(AND($H350&gt;=Scale!$B$4,$H350&lt;=Scale!$C$4),Scale!$A$4,IF(AND($H350&gt;=Scale!$B$5,$H350&lt;=Scale!$C$5),Scale!$A$5,IF(AND($H350&gt;=Scale!$B$6,$H350&lt;=Scale!$C$6),Scale!$A$6)))))</f>
        <v>2</v>
      </c>
      <c r="L350" s="7" t="e">
        <f>IF(AND($J350&gt;=Scale!$F$2,$J350&lt;=Scale!$G$2),Scale!$E$2,IF(AND($J350&gt;=Scale!$F$3,$J350&lt;=Scale!$G$3),Scale!$E$3,IF(AND($J350&gt;=Scale!$F$4,$J350&lt;=Scale!$G$4),Scale!$E$4,IF(AND($J350&gt;=Scale!$F$5,$J350&lt;=Scale!$G$5),Scale!$E$5,IF(AND($J350&gt;=Scale!$F$6,$J350&lt;=Scale!$G$6),Scale!$E$6)))))</f>
        <v>#N/A</v>
      </c>
      <c r="M350" s="7">
        <f t="shared" si="11"/>
        <v>14</v>
      </c>
      <c r="N35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0" s="5" t="str">
        <f>IF(Table1[[#This Row],[Priority Rating]]="#N/A","#N/A",IF(Table1[[#This Row],[Priority Rating]]&gt;=Scale!$M$2,Scale!$L$2,IF(Table1[[#This Row],[Priority Rating]]&gt;=Scale!$M$3,Scale!$L$3,IF(Table1[[#This Row],[Priority Rating]]&gt;=Scale!$M$4,Scale!$L$4,"error1"))))</f>
        <v>#N/A</v>
      </c>
    </row>
    <row r="351" spans="1:15" x14ac:dyDescent="0.3">
      <c r="A351" s="3">
        <f t="shared" ca="1" si="10"/>
        <v>350</v>
      </c>
      <c r="B351" t="s">
        <v>12</v>
      </c>
      <c r="C351" t="s">
        <v>25</v>
      </c>
      <c r="D351">
        <v>2218</v>
      </c>
      <c r="E351" t="s">
        <v>106</v>
      </c>
      <c r="F351" t="str">
        <f>VLOOKUP($C351,'Bus Profiles'!$A:$C,MATCH(F$1,'Bus Profiles'!$1:$1,0),FALSE)</f>
        <v>40 ft</v>
      </c>
      <c r="G351" t="str">
        <f>VLOOKUP($C351,'Bus Profiles'!$A:$C,MATCH(G$1,'Bus Profiles'!$1:$1,0),FALSE)</f>
        <v>Diesel</v>
      </c>
      <c r="H351">
        <v>11</v>
      </c>
      <c r="I351" s="1"/>
      <c r="J351" s="16" t="e">
        <v>#N/A</v>
      </c>
      <c r="K351" s="7">
        <f>IF(AND($H351&gt;=Scale!$B$2,$H351&lt;=Scale!$C$2),Scale!$A$2,IF(AND($H351&gt;=Scale!$B$3,$H351&lt;=Scale!$C$3),Scale!$A$3,IF(AND($H351&gt;=Scale!$B$4,$H351&lt;=Scale!$C$4),Scale!$A$4,IF(AND($H351&gt;=Scale!$B$5,$H351&lt;=Scale!$C$5),Scale!$A$5,IF(AND($H351&gt;=Scale!$B$6,$H351&lt;=Scale!$C$6),Scale!$A$6)))))</f>
        <v>5</v>
      </c>
      <c r="L351" s="7" t="e">
        <f>IF(AND($J351&gt;=Scale!$F$2,$J351&lt;=Scale!$G$2),Scale!$E$2,IF(AND($J351&gt;=Scale!$F$3,$J351&lt;=Scale!$G$3),Scale!$E$3,IF(AND($J351&gt;=Scale!$F$4,$J351&lt;=Scale!$G$4),Scale!$E$4,IF(AND($J351&gt;=Scale!$F$5,$J351&lt;=Scale!$G$5),Scale!$E$5,IF(AND($J351&gt;=Scale!$F$6,$J351&lt;=Scale!$G$6),Scale!$E$6)))))</f>
        <v>#N/A</v>
      </c>
      <c r="M351" s="7">
        <f t="shared" si="11"/>
        <v>14</v>
      </c>
      <c r="N35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1" s="5" t="str">
        <f>IF(Table1[[#This Row],[Priority Rating]]="#N/A","#N/A",IF(Table1[[#This Row],[Priority Rating]]&gt;=Scale!$M$2,Scale!$L$2,IF(Table1[[#This Row],[Priority Rating]]&gt;=Scale!$M$3,Scale!$L$3,IF(Table1[[#This Row],[Priority Rating]]&gt;=Scale!$M$4,Scale!$L$4,"error1"))))</f>
        <v>#N/A</v>
      </c>
    </row>
    <row r="352" spans="1:15" x14ac:dyDescent="0.3">
      <c r="A352" s="3">
        <f t="shared" ca="1" si="10"/>
        <v>351</v>
      </c>
      <c r="B352" t="s">
        <v>12</v>
      </c>
      <c r="C352" t="s">
        <v>25</v>
      </c>
      <c r="D352">
        <v>2219</v>
      </c>
      <c r="E352" t="s">
        <v>106</v>
      </c>
      <c r="F352" t="str">
        <f>VLOOKUP($C352,'Bus Profiles'!$A:$C,MATCH(F$1,'Bus Profiles'!$1:$1,0),FALSE)</f>
        <v>40 ft</v>
      </c>
      <c r="G352" t="str">
        <f>VLOOKUP($C352,'Bus Profiles'!$A:$C,MATCH(G$1,'Bus Profiles'!$1:$1,0),FALSE)</f>
        <v>Diesel</v>
      </c>
      <c r="H352">
        <v>2</v>
      </c>
      <c r="I352" s="1"/>
      <c r="J352" s="16" t="e">
        <v>#N/A</v>
      </c>
      <c r="K352" s="7">
        <f>IF(AND($H352&gt;=Scale!$B$2,$H352&lt;=Scale!$C$2),Scale!$A$2,IF(AND($H352&gt;=Scale!$B$3,$H352&lt;=Scale!$C$3),Scale!$A$3,IF(AND($H352&gt;=Scale!$B$4,$H352&lt;=Scale!$C$4),Scale!$A$4,IF(AND($H352&gt;=Scale!$B$5,$H352&lt;=Scale!$C$5),Scale!$A$5,IF(AND($H352&gt;=Scale!$B$6,$H352&lt;=Scale!$C$6),Scale!$A$6)))))</f>
        <v>2</v>
      </c>
      <c r="L352" s="7" t="e">
        <f>IF(AND($J352&gt;=Scale!$F$2,$J352&lt;=Scale!$G$2),Scale!$E$2,IF(AND($J352&gt;=Scale!$F$3,$J352&lt;=Scale!$G$3),Scale!$E$3,IF(AND($J352&gt;=Scale!$F$4,$J352&lt;=Scale!$G$4),Scale!$E$4,IF(AND($J352&gt;=Scale!$F$5,$J352&lt;=Scale!$G$5),Scale!$E$5,IF(AND($J352&gt;=Scale!$F$6,$J352&lt;=Scale!$G$6),Scale!$E$6)))))</f>
        <v>#N/A</v>
      </c>
      <c r="M352" s="7">
        <f t="shared" si="11"/>
        <v>14</v>
      </c>
      <c r="N35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2" s="5" t="str">
        <f>IF(Table1[[#This Row],[Priority Rating]]="#N/A","#N/A",IF(Table1[[#This Row],[Priority Rating]]&gt;=Scale!$M$2,Scale!$L$2,IF(Table1[[#This Row],[Priority Rating]]&gt;=Scale!$M$3,Scale!$L$3,IF(Table1[[#This Row],[Priority Rating]]&gt;=Scale!$M$4,Scale!$L$4,"error1"))))</f>
        <v>#N/A</v>
      </c>
    </row>
    <row r="353" spans="1:15" x14ac:dyDescent="0.3">
      <c r="A353" s="3">
        <f t="shared" ca="1" si="10"/>
        <v>352</v>
      </c>
      <c r="B353" t="s">
        <v>12</v>
      </c>
      <c r="C353" t="s">
        <v>25</v>
      </c>
      <c r="D353">
        <v>2220</v>
      </c>
      <c r="E353" t="s">
        <v>106</v>
      </c>
      <c r="F353" t="str">
        <f>VLOOKUP($C353,'Bus Profiles'!$A:$C,MATCH(F$1,'Bus Profiles'!$1:$1,0),FALSE)</f>
        <v>40 ft</v>
      </c>
      <c r="G353" t="str">
        <f>VLOOKUP($C353,'Bus Profiles'!$A:$C,MATCH(G$1,'Bus Profiles'!$1:$1,0),FALSE)</f>
        <v>Diesel</v>
      </c>
      <c r="H353">
        <v>6</v>
      </c>
      <c r="I353" s="1"/>
      <c r="J353" s="16" t="e">
        <v>#N/A</v>
      </c>
      <c r="K353" s="7">
        <f>IF(AND($H353&gt;=Scale!$B$2,$H353&lt;=Scale!$C$2),Scale!$A$2,IF(AND($H353&gt;=Scale!$B$3,$H353&lt;=Scale!$C$3),Scale!$A$3,IF(AND($H353&gt;=Scale!$B$4,$H353&lt;=Scale!$C$4),Scale!$A$4,IF(AND($H353&gt;=Scale!$B$5,$H353&lt;=Scale!$C$5),Scale!$A$5,IF(AND($H353&gt;=Scale!$B$6,$H353&lt;=Scale!$C$6),Scale!$A$6)))))</f>
        <v>4</v>
      </c>
      <c r="L353" s="7" t="e">
        <f>IF(AND($J353&gt;=Scale!$F$2,$J353&lt;=Scale!$G$2),Scale!$E$2,IF(AND($J353&gt;=Scale!$F$3,$J353&lt;=Scale!$G$3),Scale!$E$3,IF(AND($J353&gt;=Scale!$F$4,$J353&lt;=Scale!$G$4),Scale!$E$4,IF(AND($J353&gt;=Scale!$F$5,$J353&lt;=Scale!$G$5),Scale!$E$5,IF(AND($J353&gt;=Scale!$F$6,$J353&lt;=Scale!$G$6),Scale!$E$6)))))</f>
        <v>#N/A</v>
      </c>
      <c r="M353" s="7">
        <f t="shared" si="11"/>
        <v>14</v>
      </c>
      <c r="N35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3" s="5" t="str">
        <f>IF(Table1[[#This Row],[Priority Rating]]="#N/A","#N/A",IF(Table1[[#This Row],[Priority Rating]]&gt;=Scale!$M$2,Scale!$L$2,IF(Table1[[#This Row],[Priority Rating]]&gt;=Scale!$M$3,Scale!$L$3,IF(Table1[[#This Row],[Priority Rating]]&gt;=Scale!$M$4,Scale!$L$4,"error1"))))</f>
        <v>#N/A</v>
      </c>
    </row>
    <row r="354" spans="1:15" x14ac:dyDescent="0.3">
      <c r="A354" s="3">
        <f t="shared" ca="1" si="10"/>
        <v>353</v>
      </c>
      <c r="B354" t="s">
        <v>12</v>
      </c>
      <c r="C354" t="s">
        <v>25</v>
      </c>
      <c r="D354">
        <v>2221</v>
      </c>
      <c r="E354" t="s">
        <v>106</v>
      </c>
      <c r="F354" t="str">
        <f>VLOOKUP($C354,'Bus Profiles'!$A:$C,MATCH(F$1,'Bus Profiles'!$1:$1,0),FALSE)</f>
        <v>40 ft</v>
      </c>
      <c r="G354" t="str">
        <f>VLOOKUP($C354,'Bus Profiles'!$A:$C,MATCH(G$1,'Bus Profiles'!$1:$1,0),FALSE)</f>
        <v>Diesel</v>
      </c>
      <c r="H354">
        <v>12</v>
      </c>
      <c r="I354" s="1"/>
      <c r="J354" s="16" t="e">
        <v>#N/A</v>
      </c>
      <c r="K354" s="7">
        <f>IF(AND($H354&gt;=Scale!$B$2,$H354&lt;=Scale!$C$2),Scale!$A$2,IF(AND($H354&gt;=Scale!$B$3,$H354&lt;=Scale!$C$3),Scale!$A$3,IF(AND($H354&gt;=Scale!$B$4,$H354&lt;=Scale!$C$4),Scale!$A$4,IF(AND($H354&gt;=Scale!$B$5,$H354&lt;=Scale!$C$5),Scale!$A$5,IF(AND($H354&gt;=Scale!$B$6,$H354&lt;=Scale!$C$6),Scale!$A$6)))))</f>
        <v>5</v>
      </c>
      <c r="L354" s="7" t="e">
        <f>IF(AND($J354&gt;=Scale!$F$2,$J354&lt;=Scale!$G$2),Scale!$E$2,IF(AND($J354&gt;=Scale!$F$3,$J354&lt;=Scale!$G$3),Scale!$E$3,IF(AND($J354&gt;=Scale!$F$4,$J354&lt;=Scale!$G$4),Scale!$E$4,IF(AND($J354&gt;=Scale!$F$5,$J354&lt;=Scale!$G$5),Scale!$E$5,IF(AND($J354&gt;=Scale!$F$6,$J354&lt;=Scale!$G$6),Scale!$E$6)))))</f>
        <v>#N/A</v>
      </c>
      <c r="M354" s="7">
        <f t="shared" si="11"/>
        <v>14</v>
      </c>
      <c r="N35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4" s="5" t="str">
        <f>IF(Table1[[#This Row],[Priority Rating]]="#N/A","#N/A",IF(Table1[[#This Row],[Priority Rating]]&gt;=Scale!$M$2,Scale!$L$2,IF(Table1[[#This Row],[Priority Rating]]&gt;=Scale!$M$3,Scale!$L$3,IF(Table1[[#This Row],[Priority Rating]]&gt;=Scale!$M$4,Scale!$L$4,"error1"))))</f>
        <v>#N/A</v>
      </c>
    </row>
    <row r="355" spans="1:15" x14ac:dyDescent="0.3">
      <c r="A355" s="3">
        <f t="shared" ca="1" si="10"/>
        <v>354</v>
      </c>
      <c r="B355" t="s">
        <v>12</v>
      </c>
      <c r="C355" t="s">
        <v>25</v>
      </c>
      <c r="D355">
        <v>2222</v>
      </c>
      <c r="E355" t="s">
        <v>106</v>
      </c>
      <c r="F355" t="str">
        <f>VLOOKUP($C355,'Bus Profiles'!$A:$C,MATCH(F$1,'Bus Profiles'!$1:$1,0),FALSE)</f>
        <v>40 ft</v>
      </c>
      <c r="G355" t="str">
        <f>VLOOKUP($C355,'Bus Profiles'!$A:$C,MATCH(G$1,'Bus Profiles'!$1:$1,0),FALSE)</f>
        <v>Diesel</v>
      </c>
      <c r="H355">
        <v>12</v>
      </c>
      <c r="I355" s="1"/>
      <c r="J355" s="16" t="e">
        <v>#N/A</v>
      </c>
      <c r="K355" s="7">
        <f>IF(AND($H355&gt;=Scale!$B$2,$H355&lt;=Scale!$C$2),Scale!$A$2,IF(AND($H355&gt;=Scale!$B$3,$H355&lt;=Scale!$C$3),Scale!$A$3,IF(AND($H355&gt;=Scale!$B$4,$H355&lt;=Scale!$C$4),Scale!$A$4,IF(AND($H355&gt;=Scale!$B$5,$H355&lt;=Scale!$C$5),Scale!$A$5,IF(AND($H355&gt;=Scale!$B$6,$H355&lt;=Scale!$C$6),Scale!$A$6)))))</f>
        <v>5</v>
      </c>
      <c r="L355" s="7" t="e">
        <f>IF(AND($J355&gt;=Scale!$F$2,$J355&lt;=Scale!$G$2),Scale!$E$2,IF(AND($J355&gt;=Scale!$F$3,$J355&lt;=Scale!$G$3),Scale!$E$3,IF(AND($J355&gt;=Scale!$F$4,$J355&lt;=Scale!$G$4),Scale!$E$4,IF(AND($J355&gt;=Scale!$F$5,$J355&lt;=Scale!$G$5),Scale!$E$5,IF(AND($J355&gt;=Scale!$F$6,$J355&lt;=Scale!$G$6),Scale!$E$6)))))</f>
        <v>#N/A</v>
      </c>
      <c r="M355" s="7">
        <f t="shared" si="11"/>
        <v>14</v>
      </c>
      <c r="N35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5" s="5" t="str">
        <f>IF(Table1[[#This Row],[Priority Rating]]="#N/A","#N/A",IF(Table1[[#This Row],[Priority Rating]]&gt;=Scale!$M$2,Scale!$L$2,IF(Table1[[#This Row],[Priority Rating]]&gt;=Scale!$M$3,Scale!$L$3,IF(Table1[[#This Row],[Priority Rating]]&gt;=Scale!$M$4,Scale!$L$4,"error1"))))</f>
        <v>#N/A</v>
      </c>
    </row>
    <row r="356" spans="1:15" x14ac:dyDescent="0.3">
      <c r="A356" s="3">
        <f t="shared" ca="1" si="10"/>
        <v>355</v>
      </c>
      <c r="B356" t="s">
        <v>12</v>
      </c>
      <c r="C356" t="s">
        <v>25</v>
      </c>
      <c r="D356">
        <v>2223</v>
      </c>
      <c r="E356" t="s">
        <v>106</v>
      </c>
      <c r="F356" t="str">
        <f>VLOOKUP($C356,'Bus Profiles'!$A:$C,MATCH(F$1,'Bus Profiles'!$1:$1,0),FALSE)</f>
        <v>40 ft</v>
      </c>
      <c r="G356" t="str">
        <f>VLOOKUP($C356,'Bus Profiles'!$A:$C,MATCH(G$1,'Bus Profiles'!$1:$1,0),FALSE)</f>
        <v>Diesel</v>
      </c>
      <c r="H356">
        <v>7</v>
      </c>
      <c r="I356" s="1"/>
      <c r="J356" s="16" t="e">
        <v>#N/A</v>
      </c>
      <c r="K356" s="7">
        <f>IF(AND($H356&gt;=Scale!$B$2,$H356&lt;=Scale!$C$2),Scale!$A$2,IF(AND($H356&gt;=Scale!$B$3,$H356&lt;=Scale!$C$3),Scale!$A$3,IF(AND($H356&gt;=Scale!$B$4,$H356&lt;=Scale!$C$4),Scale!$A$4,IF(AND($H356&gt;=Scale!$B$5,$H356&lt;=Scale!$C$5),Scale!$A$5,IF(AND($H356&gt;=Scale!$B$6,$H356&lt;=Scale!$C$6),Scale!$A$6)))))</f>
        <v>4</v>
      </c>
      <c r="L356" s="7" t="e">
        <f>IF(AND($J356&gt;=Scale!$F$2,$J356&lt;=Scale!$G$2),Scale!$E$2,IF(AND($J356&gt;=Scale!$F$3,$J356&lt;=Scale!$G$3),Scale!$E$3,IF(AND($J356&gt;=Scale!$F$4,$J356&lt;=Scale!$G$4),Scale!$E$4,IF(AND($J356&gt;=Scale!$F$5,$J356&lt;=Scale!$G$5),Scale!$E$5,IF(AND($J356&gt;=Scale!$F$6,$J356&lt;=Scale!$G$6),Scale!$E$6)))))</f>
        <v>#N/A</v>
      </c>
      <c r="M356" s="7">
        <f t="shared" si="11"/>
        <v>14</v>
      </c>
      <c r="N35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6" s="5" t="str">
        <f>IF(Table1[[#This Row],[Priority Rating]]="#N/A","#N/A",IF(Table1[[#This Row],[Priority Rating]]&gt;=Scale!$M$2,Scale!$L$2,IF(Table1[[#This Row],[Priority Rating]]&gt;=Scale!$M$3,Scale!$L$3,IF(Table1[[#This Row],[Priority Rating]]&gt;=Scale!$M$4,Scale!$L$4,"error1"))))</f>
        <v>#N/A</v>
      </c>
    </row>
    <row r="357" spans="1:15" x14ac:dyDescent="0.3">
      <c r="A357" s="3">
        <f t="shared" ca="1" si="10"/>
        <v>356</v>
      </c>
      <c r="B357" t="s">
        <v>12</v>
      </c>
      <c r="C357" t="s">
        <v>25</v>
      </c>
      <c r="D357">
        <v>2224</v>
      </c>
      <c r="E357" t="s">
        <v>106</v>
      </c>
      <c r="F357" t="str">
        <f>VLOOKUP($C357,'Bus Profiles'!$A:$C,MATCH(F$1,'Bus Profiles'!$1:$1,0),FALSE)</f>
        <v>40 ft</v>
      </c>
      <c r="G357" t="str">
        <f>VLOOKUP($C357,'Bus Profiles'!$A:$C,MATCH(G$1,'Bus Profiles'!$1:$1,0),FALSE)</f>
        <v>Diesel</v>
      </c>
      <c r="H357">
        <v>3</v>
      </c>
      <c r="I357" s="1"/>
      <c r="J357" s="16" t="e">
        <v>#N/A</v>
      </c>
      <c r="K357" s="7">
        <f>IF(AND($H357&gt;=Scale!$B$2,$H357&lt;=Scale!$C$2),Scale!$A$2,IF(AND($H357&gt;=Scale!$B$3,$H357&lt;=Scale!$C$3),Scale!$A$3,IF(AND($H357&gt;=Scale!$B$4,$H357&lt;=Scale!$C$4),Scale!$A$4,IF(AND($H357&gt;=Scale!$B$5,$H357&lt;=Scale!$C$5),Scale!$A$5,IF(AND($H357&gt;=Scale!$B$6,$H357&lt;=Scale!$C$6),Scale!$A$6)))))</f>
        <v>2</v>
      </c>
      <c r="L357" s="7" t="e">
        <f>IF(AND($J357&gt;=Scale!$F$2,$J357&lt;=Scale!$G$2),Scale!$E$2,IF(AND($J357&gt;=Scale!$F$3,$J357&lt;=Scale!$G$3),Scale!$E$3,IF(AND($J357&gt;=Scale!$F$4,$J357&lt;=Scale!$G$4),Scale!$E$4,IF(AND($J357&gt;=Scale!$F$5,$J357&lt;=Scale!$G$5),Scale!$E$5,IF(AND($J357&gt;=Scale!$F$6,$J357&lt;=Scale!$G$6),Scale!$E$6)))))</f>
        <v>#N/A</v>
      </c>
      <c r="M357" s="7">
        <f t="shared" si="11"/>
        <v>14</v>
      </c>
      <c r="N35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7" s="5" t="str">
        <f>IF(Table1[[#This Row],[Priority Rating]]="#N/A","#N/A",IF(Table1[[#This Row],[Priority Rating]]&gt;=Scale!$M$2,Scale!$L$2,IF(Table1[[#This Row],[Priority Rating]]&gt;=Scale!$M$3,Scale!$L$3,IF(Table1[[#This Row],[Priority Rating]]&gt;=Scale!$M$4,Scale!$L$4,"error1"))))</f>
        <v>#N/A</v>
      </c>
    </row>
    <row r="358" spans="1:15" x14ac:dyDescent="0.3">
      <c r="A358" s="3">
        <f t="shared" ca="1" si="10"/>
        <v>357</v>
      </c>
      <c r="B358" t="s">
        <v>12</v>
      </c>
      <c r="C358" t="s">
        <v>25</v>
      </c>
      <c r="D358">
        <v>2225</v>
      </c>
      <c r="E358" t="s">
        <v>106</v>
      </c>
      <c r="F358" t="str">
        <f>VLOOKUP($C358,'Bus Profiles'!$A:$C,MATCH(F$1,'Bus Profiles'!$1:$1,0),FALSE)</f>
        <v>40 ft</v>
      </c>
      <c r="G358" t="str">
        <f>VLOOKUP($C358,'Bus Profiles'!$A:$C,MATCH(G$1,'Bus Profiles'!$1:$1,0),FALSE)</f>
        <v>Diesel</v>
      </c>
      <c r="H358">
        <v>8</v>
      </c>
      <c r="I358" s="1"/>
      <c r="J358" s="16" t="e">
        <v>#N/A</v>
      </c>
      <c r="K358" s="7">
        <f>IF(AND($H358&gt;=Scale!$B$2,$H358&lt;=Scale!$C$2),Scale!$A$2,IF(AND($H358&gt;=Scale!$B$3,$H358&lt;=Scale!$C$3),Scale!$A$3,IF(AND($H358&gt;=Scale!$B$4,$H358&lt;=Scale!$C$4),Scale!$A$4,IF(AND($H358&gt;=Scale!$B$5,$H358&lt;=Scale!$C$5),Scale!$A$5,IF(AND($H358&gt;=Scale!$B$6,$H358&lt;=Scale!$C$6),Scale!$A$6)))))</f>
        <v>5</v>
      </c>
      <c r="L358" s="7" t="e">
        <f>IF(AND($J358&gt;=Scale!$F$2,$J358&lt;=Scale!$G$2),Scale!$E$2,IF(AND($J358&gt;=Scale!$F$3,$J358&lt;=Scale!$G$3),Scale!$E$3,IF(AND($J358&gt;=Scale!$F$4,$J358&lt;=Scale!$G$4),Scale!$E$4,IF(AND($J358&gt;=Scale!$F$5,$J358&lt;=Scale!$G$5),Scale!$E$5,IF(AND($J358&gt;=Scale!$F$6,$J358&lt;=Scale!$G$6),Scale!$E$6)))))</f>
        <v>#N/A</v>
      </c>
      <c r="M358" s="7">
        <f t="shared" si="11"/>
        <v>14</v>
      </c>
      <c r="N35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8" s="5" t="str">
        <f>IF(Table1[[#This Row],[Priority Rating]]="#N/A","#N/A",IF(Table1[[#This Row],[Priority Rating]]&gt;=Scale!$M$2,Scale!$L$2,IF(Table1[[#This Row],[Priority Rating]]&gt;=Scale!$M$3,Scale!$L$3,IF(Table1[[#This Row],[Priority Rating]]&gt;=Scale!$M$4,Scale!$L$4,"error1"))))</f>
        <v>#N/A</v>
      </c>
    </row>
    <row r="359" spans="1:15" x14ac:dyDescent="0.3">
      <c r="A359" s="3">
        <f t="shared" ca="1" si="10"/>
        <v>358</v>
      </c>
      <c r="B359" t="s">
        <v>12</v>
      </c>
      <c r="C359" t="s">
        <v>25</v>
      </c>
      <c r="D359">
        <v>2226</v>
      </c>
      <c r="E359" t="s">
        <v>106</v>
      </c>
      <c r="F359" t="str">
        <f>VLOOKUP($C359,'Bus Profiles'!$A:$C,MATCH(F$1,'Bus Profiles'!$1:$1,0),FALSE)</f>
        <v>40 ft</v>
      </c>
      <c r="G359" t="str">
        <f>VLOOKUP($C359,'Bus Profiles'!$A:$C,MATCH(G$1,'Bus Profiles'!$1:$1,0),FALSE)</f>
        <v>Diesel</v>
      </c>
      <c r="H359">
        <v>12</v>
      </c>
      <c r="I359" s="1"/>
      <c r="J359" s="16" t="e">
        <v>#N/A</v>
      </c>
      <c r="K359" s="7">
        <f>IF(AND($H359&gt;=Scale!$B$2,$H359&lt;=Scale!$C$2),Scale!$A$2,IF(AND($H359&gt;=Scale!$B$3,$H359&lt;=Scale!$C$3),Scale!$A$3,IF(AND($H359&gt;=Scale!$B$4,$H359&lt;=Scale!$C$4),Scale!$A$4,IF(AND($H359&gt;=Scale!$B$5,$H359&lt;=Scale!$C$5),Scale!$A$5,IF(AND($H359&gt;=Scale!$B$6,$H359&lt;=Scale!$C$6),Scale!$A$6)))))</f>
        <v>5</v>
      </c>
      <c r="L359" s="7" t="e">
        <f>IF(AND($J359&gt;=Scale!$F$2,$J359&lt;=Scale!$G$2),Scale!$E$2,IF(AND($J359&gt;=Scale!$F$3,$J359&lt;=Scale!$G$3),Scale!$E$3,IF(AND($J359&gt;=Scale!$F$4,$J359&lt;=Scale!$G$4),Scale!$E$4,IF(AND($J359&gt;=Scale!$F$5,$J359&lt;=Scale!$G$5),Scale!$E$5,IF(AND($J359&gt;=Scale!$F$6,$J359&lt;=Scale!$G$6),Scale!$E$6)))))</f>
        <v>#N/A</v>
      </c>
      <c r="M359" s="7">
        <f t="shared" si="11"/>
        <v>14</v>
      </c>
      <c r="N35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59" s="5" t="str">
        <f>IF(Table1[[#This Row],[Priority Rating]]="#N/A","#N/A",IF(Table1[[#This Row],[Priority Rating]]&gt;=Scale!$M$2,Scale!$L$2,IF(Table1[[#This Row],[Priority Rating]]&gt;=Scale!$M$3,Scale!$L$3,IF(Table1[[#This Row],[Priority Rating]]&gt;=Scale!$M$4,Scale!$L$4,"error1"))))</f>
        <v>#N/A</v>
      </c>
    </row>
    <row r="360" spans="1:15" x14ac:dyDescent="0.3">
      <c r="A360" s="3">
        <f t="shared" ca="1" si="10"/>
        <v>359</v>
      </c>
      <c r="B360" t="s">
        <v>12</v>
      </c>
      <c r="C360" t="s">
        <v>25</v>
      </c>
      <c r="D360">
        <v>2227</v>
      </c>
      <c r="E360" t="s">
        <v>106</v>
      </c>
      <c r="F360" t="str">
        <f>VLOOKUP($C360,'Bus Profiles'!$A:$C,MATCH(F$1,'Bus Profiles'!$1:$1,0),FALSE)</f>
        <v>40 ft</v>
      </c>
      <c r="G360" t="str">
        <f>VLOOKUP($C360,'Bus Profiles'!$A:$C,MATCH(G$1,'Bus Profiles'!$1:$1,0),FALSE)</f>
        <v>Diesel</v>
      </c>
      <c r="H360">
        <v>12</v>
      </c>
      <c r="I360" s="1"/>
      <c r="J360" s="16" t="e">
        <v>#N/A</v>
      </c>
      <c r="K360" s="7">
        <f>IF(AND($H360&gt;=Scale!$B$2,$H360&lt;=Scale!$C$2),Scale!$A$2,IF(AND($H360&gt;=Scale!$B$3,$H360&lt;=Scale!$C$3),Scale!$A$3,IF(AND($H360&gt;=Scale!$B$4,$H360&lt;=Scale!$C$4),Scale!$A$4,IF(AND($H360&gt;=Scale!$B$5,$H360&lt;=Scale!$C$5),Scale!$A$5,IF(AND($H360&gt;=Scale!$B$6,$H360&lt;=Scale!$C$6),Scale!$A$6)))))</f>
        <v>5</v>
      </c>
      <c r="L360" s="7" t="e">
        <f>IF(AND($J360&gt;=Scale!$F$2,$J360&lt;=Scale!$G$2),Scale!$E$2,IF(AND($J360&gt;=Scale!$F$3,$J360&lt;=Scale!$G$3),Scale!$E$3,IF(AND($J360&gt;=Scale!$F$4,$J360&lt;=Scale!$G$4),Scale!$E$4,IF(AND($J360&gt;=Scale!$F$5,$J360&lt;=Scale!$G$5),Scale!$E$5,IF(AND($J360&gt;=Scale!$F$6,$J360&lt;=Scale!$G$6),Scale!$E$6)))))</f>
        <v>#N/A</v>
      </c>
      <c r="M360" s="7">
        <f t="shared" si="11"/>
        <v>14</v>
      </c>
      <c r="N36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0" s="5" t="str">
        <f>IF(Table1[[#This Row],[Priority Rating]]="#N/A","#N/A",IF(Table1[[#This Row],[Priority Rating]]&gt;=Scale!$M$2,Scale!$L$2,IF(Table1[[#This Row],[Priority Rating]]&gt;=Scale!$M$3,Scale!$L$3,IF(Table1[[#This Row],[Priority Rating]]&gt;=Scale!$M$4,Scale!$L$4,"error1"))))</f>
        <v>#N/A</v>
      </c>
    </row>
    <row r="361" spans="1:15" x14ac:dyDescent="0.3">
      <c r="A361" s="3">
        <f t="shared" ca="1" si="10"/>
        <v>360</v>
      </c>
      <c r="B361" t="s">
        <v>12</v>
      </c>
      <c r="C361" t="s">
        <v>25</v>
      </c>
      <c r="D361">
        <v>2228</v>
      </c>
      <c r="E361" t="s">
        <v>106</v>
      </c>
      <c r="F361" t="str">
        <f>VLOOKUP($C361,'Bus Profiles'!$A:$C,MATCH(F$1,'Bus Profiles'!$1:$1,0),FALSE)</f>
        <v>40 ft</v>
      </c>
      <c r="G361" t="str">
        <f>VLOOKUP($C361,'Bus Profiles'!$A:$C,MATCH(G$1,'Bus Profiles'!$1:$1,0),FALSE)</f>
        <v>Diesel</v>
      </c>
      <c r="H361">
        <v>8</v>
      </c>
      <c r="I361" s="1"/>
      <c r="J361" s="16" t="e">
        <v>#N/A</v>
      </c>
      <c r="K361" s="7">
        <f>IF(AND($H361&gt;=Scale!$B$2,$H361&lt;=Scale!$C$2),Scale!$A$2,IF(AND($H361&gt;=Scale!$B$3,$H361&lt;=Scale!$C$3),Scale!$A$3,IF(AND($H361&gt;=Scale!$B$4,$H361&lt;=Scale!$C$4),Scale!$A$4,IF(AND($H361&gt;=Scale!$B$5,$H361&lt;=Scale!$C$5),Scale!$A$5,IF(AND($H361&gt;=Scale!$B$6,$H361&lt;=Scale!$C$6),Scale!$A$6)))))</f>
        <v>5</v>
      </c>
      <c r="L361" s="7" t="e">
        <f>IF(AND($J361&gt;=Scale!$F$2,$J361&lt;=Scale!$G$2),Scale!$E$2,IF(AND($J361&gt;=Scale!$F$3,$J361&lt;=Scale!$G$3),Scale!$E$3,IF(AND($J361&gt;=Scale!$F$4,$J361&lt;=Scale!$G$4),Scale!$E$4,IF(AND($J361&gt;=Scale!$F$5,$J361&lt;=Scale!$G$5),Scale!$E$5,IF(AND($J361&gt;=Scale!$F$6,$J361&lt;=Scale!$G$6),Scale!$E$6)))))</f>
        <v>#N/A</v>
      </c>
      <c r="M361" s="7">
        <f t="shared" si="11"/>
        <v>14</v>
      </c>
      <c r="N36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1" s="5" t="str">
        <f>IF(Table1[[#This Row],[Priority Rating]]="#N/A","#N/A",IF(Table1[[#This Row],[Priority Rating]]&gt;=Scale!$M$2,Scale!$L$2,IF(Table1[[#This Row],[Priority Rating]]&gt;=Scale!$M$3,Scale!$L$3,IF(Table1[[#This Row],[Priority Rating]]&gt;=Scale!$M$4,Scale!$L$4,"error1"))))</f>
        <v>#N/A</v>
      </c>
    </row>
    <row r="362" spans="1:15" x14ac:dyDescent="0.3">
      <c r="A362" s="3">
        <f t="shared" ca="1" si="10"/>
        <v>361</v>
      </c>
      <c r="B362" t="s">
        <v>12</v>
      </c>
      <c r="C362" t="s">
        <v>25</v>
      </c>
      <c r="D362">
        <v>2229</v>
      </c>
      <c r="E362" t="s">
        <v>106</v>
      </c>
      <c r="F362" t="str">
        <f>VLOOKUP($C362,'Bus Profiles'!$A:$C,MATCH(F$1,'Bus Profiles'!$1:$1,0),FALSE)</f>
        <v>40 ft</v>
      </c>
      <c r="G362" t="str">
        <f>VLOOKUP($C362,'Bus Profiles'!$A:$C,MATCH(G$1,'Bus Profiles'!$1:$1,0),FALSE)</f>
        <v>Diesel</v>
      </c>
      <c r="H362">
        <v>10</v>
      </c>
      <c r="I362" s="1"/>
      <c r="J362" s="16" t="e">
        <v>#N/A</v>
      </c>
      <c r="K362" s="7">
        <f>IF(AND($H362&gt;=Scale!$B$2,$H362&lt;=Scale!$C$2),Scale!$A$2,IF(AND($H362&gt;=Scale!$B$3,$H362&lt;=Scale!$C$3),Scale!$A$3,IF(AND($H362&gt;=Scale!$B$4,$H362&lt;=Scale!$C$4),Scale!$A$4,IF(AND($H362&gt;=Scale!$B$5,$H362&lt;=Scale!$C$5),Scale!$A$5,IF(AND($H362&gt;=Scale!$B$6,$H362&lt;=Scale!$C$6),Scale!$A$6)))))</f>
        <v>5</v>
      </c>
      <c r="L362" s="7" t="e">
        <f>IF(AND($J362&gt;=Scale!$F$2,$J362&lt;=Scale!$G$2),Scale!$E$2,IF(AND($J362&gt;=Scale!$F$3,$J362&lt;=Scale!$G$3),Scale!$E$3,IF(AND($J362&gt;=Scale!$F$4,$J362&lt;=Scale!$G$4),Scale!$E$4,IF(AND($J362&gt;=Scale!$F$5,$J362&lt;=Scale!$G$5),Scale!$E$5,IF(AND($J362&gt;=Scale!$F$6,$J362&lt;=Scale!$G$6),Scale!$E$6)))))</f>
        <v>#N/A</v>
      </c>
      <c r="M362" s="7">
        <f t="shared" si="11"/>
        <v>14</v>
      </c>
      <c r="N36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2" s="5" t="str">
        <f>IF(Table1[[#This Row],[Priority Rating]]="#N/A","#N/A",IF(Table1[[#This Row],[Priority Rating]]&gt;=Scale!$M$2,Scale!$L$2,IF(Table1[[#This Row],[Priority Rating]]&gt;=Scale!$M$3,Scale!$L$3,IF(Table1[[#This Row],[Priority Rating]]&gt;=Scale!$M$4,Scale!$L$4,"error1"))))</f>
        <v>#N/A</v>
      </c>
    </row>
    <row r="363" spans="1:15" x14ac:dyDescent="0.3">
      <c r="A363" s="3">
        <f t="shared" ca="1" si="10"/>
        <v>362</v>
      </c>
      <c r="B363" t="s">
        <v>12</v>
      </c>
      <c r="C363" t="s">
        <v>25</v>
      </c>
      <c r="D363">
        <v>2230</v>
      </c>
      <c r="E363" t="s">
        <v>106</v>
      </c>
      <c r="F363" t="str">
        <f>VLOOKUP($C363,'Bus Profiles'!$A:$C,MATCH(F$1,'Bus Profiles'!$1:$1,0),FALSE)</f>
        <v>40 ft</v>
      </c>
      <c r="G363" t="str">
        <f>VLOOKUP($C363,'Bus Profiles'!$A:$C,MATCH(G$1,'Bus Profiles'!$1:$1,0),FALSE)</f>
        <v>Diesel</v>
      </c>
      <c r="H363">
        <v>9</v>
      </c>
      <c r="I363" s="1"/>
      <c r="J363" s="16" t="e">
        <v>#N/A</v>
      </c>
      <c r="K363" s="7">
        <f>IF(AND($H363&gt;=Scale!$B$2,$H363&lt;=Scale!$C$2),Scale!$A$2,IF(AND($H363&gt;=Scale!$B$3,$H363&lt;=Scale!$C$3),Scale!$A$3,IF(AND($H363&gt;=Scale!$B$4,$H363&lt;=Scale!$C$4),Scale!$A$4,IF(AND($H363&gt;=Scale!$B$5,$H363&lt;=Scale!$C$5),Scale!$A$5,IF(AND($H363&gt;=Scale!$B$6,$H363&lt;=Scale!$C$6),Scale!$A$6)))))</f>
        <v>5</v>
      </c>
      <c r="L363" s="7" t="e">
        <f>IF(AND($J363&gt;=Scale!$F$2,$J363&lt;=Scale!$G$2),Scale!$E$2,IF(AND($J363&gt;=Scale!$F$3,$J363&lt;=Scale!$G$3),Scale!$E$3,IF(AND($J363&gt;=Scale!$F$4,$J363&lt;=Scale!$G$4),Scale!$E$4,IF(AND($J363&gt;=Scale!$F$5,$J363&lt;=Scale!$G$5),Scale!$E$5,IF(AND($J363&gt;=Scale!$F$6,$J363&lt;=Scale!$G$6),Scale!$E$6)))))</f>
        <v>#N/A</v>
      </c>
      <c r="M363" s="7">
        <f t="shared" si="11"/>
        <v>14</v>
      </c>
      <c r="N36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3" s="5" t="str">
        <f>IF(Table1[[#This Row],[Priority Rating]]="#N/A","#N/A",IF(Table1[[#This Row],[Priority Rating]]&gt;=Scale!$M$2,Scale!$L$2,IF(Table1[[#This Row],[Priority Rating]]&gt;=Scale!$M$3,Scale!$L$3,IF(Table1[[#This Row],[Priority Rating]]&gt;=Scale!$M$4,Scale!$L$4,"error1"))))</f>
        <v>#N/A</v>
      </c>
    </row>
    <row r="364" spans="1:15" x14ac:dyDescent="0.3">
      <c r="A364" s="3">
        <f t="shared" ca="1" si="10"/>
        <v>363</v>
      </c>
      <c r="B364" t="s">
        <v>12</v>
      </c>
      <c r="C364" t="s">
        <v>25</v>
      </c>
      <c r="D364">
        <v>2231</v>
      </c>
      <c r="E364" t="s">
        <v>106</v>
      </c>
      <c r="F364" t="str">
        <f>VLOOKUP($C364,'Bus Profiles'!$A:$C,MATCH(F$1,'Bus Profiles'!$1:$1,0),FALSE)</f>
        <v>40 ft</v>
      </c>
      <c r="G364" t="str">
        <f>VLOOKUP($C364,'Bus Profiles'!$A:$C,MATCH(G$1,'Bus Profiles'!$1:$1,0),FALSE)</f>
        <v>Diesel</v>
      </c>
      <c r="H364">
        <v>2</v>
      </c>
      <c r="I364" s="1"/>
      <c r="J364" s="16" t="e">
        <v>#N/A</v>
      </c>
      <c r="K364" s="7">
        <f>IF(AND($H364&gt;=Scale!$B$2,$H364&lt;=Scale!$C$2),Scale!$A$2,IF(AND($H364&gt;=Scale!$B$3,$H364&lt;=Scale!$C$3),Scale!$A$3,IF(AND($H364&gt;=Scale!$B$4,$H364&lt;=Scale!$C$4),Scale!$A$4,IF(AND($H364&gt;=Scale!$B$5,$H364&lt;=Scale!$C$5),Scale!$A$5,IF(AND($H364&gt;=Scale!$B$6,$H364&lt;=Scale!$C$6),Scale!$A$6)))))</f>
        <v>2</v>
      </c>
      <c r="L364" s="7" t="e">
        <f>IF(AND($J364&gt;=Scale!$F$2,$J364&lt;=Scale!$G$2),Scale!$E$2,IF(AND($J364&gt;=Scale!$F$3,$J364&lt;=Scale!$G$3),Scale!$E$3,IF(AND($J364&gt;=Scale!$F$4,$J364&lt;=Scale!$G$4),Scale!$E$4,IF(AND($J364&gt;=Scale!$F$5,$J364&lt;=Scale!$G$5),Scale!$E$5,IF(AND($J364&gt;=Scale!$F$6,$J364&lt;=Scale!$G$6),Scale!$E$6)))))</f>
        <v>#N/A</v>
      </c>
      <c r="M364" s="7">
        <f t="shared" si="11"/>
        <v>14</v>
      </c>
      <c r="N36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4" s="5" t="str">
        <f>IF(Table1[[#This Row],[Priority Rating]]="#N/A","#N/A",IF(Table1[[#This Row],[Priority Rating]]&gt;=Scale!$M$2,Scale!$L$2,IF(Table1[[#This Row],[Priority Rating]]&gt;=Scale!$M$3,Scale!$L$3,IF(Table1[[#This Row],[Priority Rating]]&gt;=Scale!$M$4,Scale!$L$4,"error1"))))</f>
        <v>#N/A</v>
      </c>
    </row>
    <row r="365" spans="1:15" x14ac:dyDescent="0.3">
      <c r="A365" s="3">
        <f t="shared" ca="1" si="10"/>
        <v>364</v>
      </c>
      <c r="B365" t="s">
        <v>12</v>
      </c>
      <c r="C365" t="s">
        <v>25</v>
      </c>
      <c r="D365">
        <v>2232</v>
      </c>
      <c r="E365" t="s">
        <v>106</v>
      </c>
      <c r="F365" t="str">
        <f>VLOOKUP($C365,'Bus Profiles'!$A:$C,MATCH(F$1,'Bus Profiles'!$1:$1,0),FALSE)</f>
        <v>40 ft</v>
      </c>
      <c r="G365" t="str">
        <f>VLOOKUP($C365,'Bus Profiles'!$A:$C,MATCH(G$1,'Bus Profiles'!$1:$1,0),FALSE)</f>
        <v>Diesel</v>
      </c>
      <c r="H365">
        <v>9</v>
      </c>
      <c r="I365" s="1"/>
      <c r="J365" s="16" t="e">
        <v>#N/A</v>
      </c>
      <c r="K365" s="7">
        <f>IF(AND($H365&gt;=Scale!$B$2,$H365&lt;=Scale!$C$2),Scale!$A$2,IF(AND($H365&gt;=Scale!$B$3,$H365&lt;=Scale!$C$3),Scale!$A$3,IF(AND($H365&gt;=Scale!$B$4,$H365&lt;=Scale!$C$4),Scale!$A$4,IF(AND($H365&gt;=Scale!$B$5,$H365&lt;=Scale!$C$5),Scale!$A$5,IF(AND($H365&gt;=Scale!$B$6,$H365&lt;=Scale!$C$6),Scale!$A$6)))))</f>
        <v>5</v>
      </c>
      <c r="L365" s="7" t="e">
        <f>IF(AND($J365&gt;=Scale!$F$2,$J365&lt;=Scale!$G$2),Scale!$E$2,IF(AND($J365&gt;=Scale!$F$3,$J365&lt;=Scale!$G$3),Scale!$E$3,IF(AND($J365&gt;=Scale!$F$4,$J365&lt;=Scale!$G$4),Scale!$E$4,IF(AND($J365&gt;=Scale!$F$5,$J365&lt;=Scale!$G$5),Scale!$E$5,IF(AND($J365&gt;=Scale!$F$6,$J365&lt;=Scale!$G$6),Scale!$E$6)))))</f>
        <v>#N/A</v>
      </c>
      <c r="M365" s="7">
        <f t="shared" si="11"/>
        <v>14</v>
      </c>
      <c r="N36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5" s="5" t="str">
        <f>IF(Table1[[#This Row],[Priority Rating]]="#N/A","#N/A",IF(Table1[[#This Row],[Priority Rating]]&gt;=Scale!$M$2,Scale!$L$2,IF(Table1[[#This Row],[Priority Rating]]&gt;=Scale!$M$3,Scale!$L$3,IF(Table1[[#This Row],[Priority Rating]]&gt;=Scale!$M$4,Scale!$L$4,"error1"))))</f>
        <v>#N/A</v>
      </c>
    </row>
    <row r="366" spans="1:15" x14ac:dyDescent="0.3">
      <c r="A366" s="3">
        <f t="shared" ca="1" si="10"/>
        <v>365</v>
      </c>
      <c r="B366" t="s">
        <v>12</v>
      </c>
      <c r="C366" t="s">
        <v>25</v>
      </c>
      <c r="D366">
        <v>2233</v>
      </c>
      <c r="E366" t="s">
        <v>106</v>
      </c>
      <c r="F366" t="str">
        <f>VLOOKUP($C366,'Bus Profiles'!$A:$C,MATCH(F$1,'Bus Profiles'!$1:$1,0),FALSE)</f>
        <v>40 ft</v>
      </c>
      <c r="G366" t="str">
        <f>VLOOKUP($C366,'Bus Profiles'!$A:$C,MATCH(G$1,'Bus Profiles'!$1:$1,0),FALSE)</f>
        <v>Diesel</v>
      </c>
      <c r="H366">
        <v>8</v>
      </c>
      <c r="I366" s="1"/>
      <c r="J366" s="16" t="e">
        <v>#N/A</v>
      </c>
      <c r="K366" s="7">
        <f>IF(AND($H366&gt;=Scale!$B$2,$H366&lt;=Scale!$C$2),Scale!$A$2,IF(AND($H366&gt;=Scale!$B$3,$H366&lt;=Scale!$C$3),Scale!$A$3,IF(AND($H366&gt;=Scale!$B$4,$H366&lt;=Scale!$C$4),Scale!$A$4,IF(AND($H366&gt;=Scale!$B$5,$H366&lt;=Scale!$C$5),Scale!$A$5,IF(AND($H366&gt;=Scale!$B$6,$H366&lt;=Scale!$C$6),Scale!$A$6)))))</f>
        <v>5</v>
      </c>
      <c r="L366" s="7" t="e">
        <f>IF(AND($J366&gt;=Scale!$F$2,$J366&lt;=Scale!$G$2),Scale!$E$2,IF(AND($J366&gt;=Scale!$F$3,$J366&lt;=Scale!$G$3),Scale!$E$3,IF(AND($J366&gt;=Scale!$F$4,$J366&lt;=Scale!$G$4),Scale!$E$4,IF(AND($J366&gt;=Scale!$F$5,$J366&lt;=Scale!$G$5),Scale!$E$5,IF(AND($J366&gt;=Scale!$F$6,$J366&lt;=Scale!$G$6),Scale!$E$6)))))</f>
        <v>#N/A</v>
      </c>
      <c r="M366" s="7">
        <f t="shared" si="11"/>
        <v>14</v>
      </c>
      <c r="N36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6" s="5" t="str">
        <f>IF(Table1[[#This Row],[Priority Rating]]="#N/A","#N/A",IF(Table1[[#This Row],[Priority Rating]]&gt;=Scale!$M$2,Scale!$L$2,IF(Table1[[#This Row],[Priority Rating]]&gt;=Scale!$M$3,Scale!$L$3,IF(Table1[[#This Row],[Priority Rating]]&gt;=Scale!$M$4,Scale!$L$4,"error1"))))</f>
        <v>#N/A</v>
      </c>
    </row>
    <row r="367" spans="1:15" x14ac:dyDescent="0.3">
      <c r="A367" s="3">
        <f t="shared" ca="1" si="10"/>
        <v>366</v>
      </c>
      <c r="B367" t="s">
        <v>12</v>
      </c>
      <c r="C367" t="s">
        <v>25</v>
      </c>
      <c r="D367">
        <v>2234</v>
      </c>
      <c r="E367" t="s">
        <v>106</v>
      </c>
      <c r="F367" t="str">
        <f>VLOOKUP($C367,'Bus Profiles'!$A:$C,MATCH(F$1,'Bus Profiles'!$1:$1,0),FALSE)</f>
        <v>40 ft</v>
      </c>
      <c r="G367" t="str">
        <f>VLOOKUP($C367,'Bus Profiles'!$A:$C,MATCH(G$1,'Bus Profiles'!$1:$1,0),FALSE)</f>
        <v>Diesel</v>
      </c>
      <c r="H367">
        <v>11</v>
      </c>
      <c r="I367" s="1"/>
      <c r="J367" s="16" t="e">
        <v>#N/A</v>
      </c>
      <c r="K367" s="7">
        <f>IF(AND($H367&gt;=Scale!$B$2,$H367&lt;=Scale!$C$2),Scale!$A$2,IF(AND($H367&gt;=Scale!$B$3,$H367&lt;=Scale!$C$3),Scale!$A$3,IF(AND($H367&gt;=Scale!$B$4,$H367&lt;=Scale!$C$4),Scale!$A$4,IF(AND($H367&gt;=Scale!$B$5,$H367&lt;=Scale!$C$5),Scale!$A$5,IF(AND($H367&gt;=Scale!$B$6,$H367&lt;=Scale!$C$6),Scale!$A$6)))))</f>
        <v>5</v>
      </c>
      <c r="L367" s="7" t="e">
        <f>IF(AND($J367&gt;=Scale!$F$2,$J367&lt;=Scale!$G$2),Scale!$E$2,IF(AND($J367&gt;=Scale!$F$3,$J367&lt;=Scale!$G$3),Scale!$E$3,IF(AND($J367&gt;=Scale!$F$4,$J367&lt;=Scale!$G$4),Scale!$E$4,IF(AND($J367&gt;=Scale!$F$5,$J367&lt;=Scale!$G$5),Scale!$E$5,IF(AND($J367&gt;=Scale!$F$6,$J367&lt;=Scale!$G$6),Scale!$E$6)))))</f>
        <v>#N/A</v>
      </c>
      <c r="M367" s="7">
        <f t="shared" si="11"/>
        <v>14</v>
      </c>
      <c r="N36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7" s="5" t="str">
        <f>IF(Table1[[#This Row],[Priority Rating]]="#N/A","#N/A",IF(Table1[[#This Row],[Priority Rating]]&gt;=Scale!$M$2,Scale!$L$2,IF(Table1[[#This Row],[Priority Rating]]&gt;=Scale!$M$3,Scale!$L$3,IF(Table1[[#This Row],[Priority Rating]]&gt;=Scale!$M$4,Scale!$L$4,"error1"))))</f>
        <v>#N/A</v>
      </c>
    </row>
    <row r="368" spans="1:15" x14ac:dyDescent="0.3">
      <c r="A368" s="3">
        <f t="shared" ca="1" si="10"/>
        <v>367</v>
      </c>
      <c r="B368" t="s">
        <v>12</v>
      </c>
      <c r="C368" t="s">
        <v>25</v>
      </c>
      <c r="D368">
        <v>2235</v>
      </c>
      <c r="E368" t="s">
        <v>106</v>
      </c>
      <c r="F368" t="str">
        <f>VLOOKUP($C368,'Bus Profiles'!$A:$C,MATCH(F$1,'Bus Profiles'!$1:$1,0),FALSE)</f>
        <v>40 ft</v>
      </c>
      <c r="G368" t="str">
        <f>VLOOKUP($C368,'Bus Profiles'!$A:$C,MATCH(G$1,'Bus Profiles'!$1:$1,0),FALSE)</f>
        <v>Diesel</v>
      </c>
      <c r="H368">
        <v>6</v>
      </c>
      <c r="I368" s="1"/>
      <c r="J368" s="16" t="e">
        <v>#N/A</v>
      </c>
      <c r="K368" s="7">
        <f>IF(AND($H368&gt;=Scale!$B$2,$H368&lt;=Scale!$C$2),Scale!$A$2,IF(AND($H368&gt;=Scale!$B$3,$H368&lt;=Scale!$C$3),Scale!$A$3,IF(AND($H368&gt;=Scale!$B$4,$H368&lt;=Scale!$C$4),Scale!$A$4,IF(AND($H368&gt;=Scale!$B$5,$H368&lt;=Scale!$C$5),Scale!$A$5,IF(AND($H368&gt;=Scale!$B$6,$H368&lt;=Scale!$C$6),Scale!$A$6)))))</f>
        <v>4</v>
      </c>
      <c r="L368" s="7" t="e">
        <f>IF(AND($J368&gt;=Scale!$F$2,$J368&lt;=Scale!$G$2),Scale!$E$2,IF(AND($J368&gt;=Scale!$F$3,$J368&lt;=Scale!$G$3),Scale!$E$3,IF(AND($J368&gt;=Scale!$F$4,$J368&lt;=Scale!$G$4),Scale!$E$4,IF(AND($J368&gt;=Scale!$F$5,$J368&lt;=Scale!$G$5),Scale!$E$5,IF(AND($J368&gt;=Scale!$F$6,$J368&lt;=Scale!$G$6),Scale!$E$6)))))</f>
        <v>#N/A</v>
      </c>
      <c r="M368" s="7">
        <f t="shared" si="11"/>
        <v>14</v>
      </c>
      <c r="N36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8" s="5" t="str">
        <f>IF(Table1[[#This Row],[Priority Rating]]="#N/A","#N/A",IF(Table1[[#This Row],[Priority Rating]]&gt;=Scale!$M$2,Scale!$L$2,IF(Table1[[#This Row],[Priority Rating]]&gt;=Scale!$M$3,Scale!$L$3,IF(Table1[[#This Row],[Priority Rating]]&gt;=Scale!$M$4,Scale!$L$4,"error1"))))</f>
        <v>#N/A</v>
      </c>
    </row>
    <row r="369" spans="1:15" x14ac:dyDescent="0.3">
      <c r="A369" s="3">
        <f t="shared" ca="1" si="10"/>
        <v>368</v>
      </c>
      <c r="B369" t="s">
        <v>12</v>
      </c>
      <c r="C369" t="s">
        <v>25</v>
      </c>
      <c r="D369">
        <v>2236</v>
      </c>
      <c r="E369" t="s">
        <v>106</v>
      </c>
      <c r="F369" t="str">
        <f>VLOOKUP($C369,'Bus Profiles'!$A:$C,MATCH(F$1,'Bus Profiles'!$1:$1,0),FALSE)</f>
        <v>40 ft</v>
      </c>
      <c r="G369" t="str">
        <f>VLOOKUP($C369,'Bus Profiles'!$A:$C,MATCH(G$1,'Bus Profiles'!$1:$1,0),FALSE)</f>
        <v>Diesel</v>
      </c>
      <c r="H369">
        <v>5</v>
      </c>
      <c r="I369" s="1"/>
      <c r="J369" s="16" t="e">
        <v>#N/A</v>
      </c>
      <c r="K369" s="7">
        <f>IF(AND($H369&gt;=Scale!$B$2,$H369&lt;=Scale!$C$2),Scale!$A$2,IF(AND($H369&gt;=Scale!$B$3,$H369&lt;=Scale!$C$3),Scale!$A$3,IF(AND($H369&gt;=Scale!$B$4,$H369&lt;=Scale!$C$4),Scale!$A$4,IF(AND($H369&gt;=Scale!$B$5,$H369&lt;=Scale!$C$5),Scale!$A$5,IF(AND($H369&gt;=Scale!$B$6,$H369&lt;=Scale!$C$6),Scale!$A$6)))))</f>
        <v>3</v>
      </c>
      <c r="L369" s="7" t="e">
        <f>IF(AND($J369&gt;=Scale!$F$2,$J369&lt;=Scale!$G$2),Scale!$E$2,IF(AND($J369&gt;=Scale!$F$3,$J369&lt;=Scale!$G$3),Scale!$E$3,IF(AND($J369&gt;=Scale!$F$4,$J369&lt;=Scale!$G$4),Scale!$E$4,IF(AND($J369&gt;=Scale!$F$5,$J369&lt;=Scale!$G$5),Scale!$E$5,IF(AND($J369&gt;=Scale!$F$6,$J369&lt;=Scale!$G$6),Scale!$E$6)))))</f>
        <v>#N/A</v>
      </c>
      <c r="M369" s="7">
        <f t="shared" si="11"/>
        <v>14</v>
      </c>
      <c r="N36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69" s="5" t="str">
        <f>IF(Table1[[#This Row],[Priority Rating]]="#N/A","#N/A",IF(Table1[[#This Row],[Priority Rating]]&gt;=Scale!$M$2,Scale!$L$2,IF(Table1[[#This Row],[Priority Rating]]&gt;=Scale!$M$3,Scale!$L$3,IF(Table1[[#This Row],[Priority Rating]]&gt;=Scale!$M$4,Scale!$L$4,"error1"))))</f>
        <v>#N/A</v>
      </c>
    </row>
    <row r="370" spans="1:15" x14ac:dyDescent="0.3">
      <c r="A370" s="3">
        <f t="shared" ca="1" si="10"/>
        <v>369</v>
      </c>
      <c r="B370" t="s">
        <v>12</v>
      </c>
      <c r="C370" t="s">
        <v>25</v>
      </c>
      <c r="D370">
        <v>2237</v>
      </c>
      <c r="E370" t="s">
        <v>106</v>
      </c>
      <c r="F370" t="str">
        <f>VLOOKUP($C370,'Bus Profiles'!$A:$C,MATCH(F$1,'Bus Profiles'!$1:$1,0),FALSE)</f>
        <v>40 ft</v>
      </c>
      <c r="G370" t="str">
        <f>VLOOKUP($C370,'Bus Profiles'!$A:$C,MATCH(G$1,'Bus Profiles'!$1:$1,0),FALSE)</f>
        <v>Diesel</v>
      </c>
      <c r="H370">
        <v>6</v>
      </c>
      <c r="I370" s="1"/>
      <c r="J370" s="16" t="e">
        <v>#N/A</v>
      </c>
      <c r="K370" s="7">
        <f>IF(AND($H370&gt;=Scale!$B$2,$H370&lt;=Scale!$C$2),Scale!$A$2,IF(AND($H370&gt;=Scale!$B$3,$H370&lt;=Scale!$C$3),Scale!$A$3,IF(AND($H370&gt;=Scale!$B$4,$H370&lt;=Scale!$C$4),Scale!$A$4,IF(AND($H370&gt;=Scale!$B$5,$H370&lt;=Scale!$C$5),Scale!$A$5,IF(AND($H370&gt;=Scale!$B$6,$H370&lt;=Scale!$C$6),Scale!$A$6)))))</f>
        <v>4</v>
      </c>
      <c r="L370" s="7" t="e">
        <f>IF(AND($J370&gt;=Scale!$F$2,$J370&lt;=Scale!$G$2),Scale!$E$2,IF(AND($J370&gt;=Scale!$F$3,$J370&lt;=Scale!$G$3),Scale!$E$3,IF(AND($J370&gt;=Scale!$F$4,$J370&lt;=Scale!$G$4),Scale!$E$4,IF(AND($J370&gt;=Scale!$F$5,$J370&lt;=Scale!$G$5),Scale!$E$5,IF(AND($J370&gt;=Scale!$F$6,$J370&lt;=Scale!$G$6),Scale!$E$6)))))</f>
        <v>#N/A</v>
      </c>
      <c r="M370" s="7">
        <f t="shared" si="11"/>
        <v>14</v>
      </c>
      <c r="N37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0" s="5" t="str">
        <f>IF(Table1[[#This Row],[Priority Rating]]="#N/A","#N/A",IF(Table1[[#This Row],[Priority Rating]]&gt;=Scale!$M$2,Scale!$L$2,IF(Table1[[#This Row],[Priority Rating]]&gt;=Scale!$M$3,Scale!$L$3,IF(Table1[[#This Row],[Priority Rating]]&gt;=Scale!$M$4,Scale!$L$4,"error1"))))</f>
        <v>#N/A</v>
      </c>
    </row>
    <row r="371" spans="1:15" x14ac:dyDescent="0.3">
      <c r="A371" s="3">
        <f t="shared" ca="1" si="10"/>
        <v>370</v>
      </c>
      <c r="B371" t="s">
        <v>12</v>
      </c>
      <c r="C371" t="s">
        <v>25</v>
      </c>
      <c r="D371">
        <v>2238</v>
      </c>
      <c r="E371" t="s">
        <v>106</v>
      </c>
      <c r="F371" t="str">
        <f>VLOOKUP($C371,'Bus Profiles'!$A:$C,MATCH(F$1,'Bus Profiles'!$1:$1,0),FALSE)</f>
        <v>40 ft</v>
      </c>
      <c r="G371" t="str">
        <f>VLOOKUP($C371,'Bus Profiles'!$A:$C,MATCH(G$1,'Bus Profiles'!$1:$1,0),FALSE)</f>
        <v>Diesel</v>
      </c>
      <c r="H371">
        <v>8</v>
      </c>
      <c r="I371" s="1"/>
      <c r="J371" s="16" t="e">
        <v>#N/A</v>
      </c>
      <c r="K371" s="7">
        <f>IF(AND($H371&gt;=Scale!$B$2,$H371&lt;=Scale!$C$2),Scale!$A$2,IF(AND($H371&gt;=Scale!$B$3,$H371&lt;=Scale!$C$3),Scale!$A$3,IF(AND($H371&gt;=Scale!$B$4,$H371&lt;=Scale!$C$4),Scale!$A$4,IF(AND($H371&gt;=Scale!$B$5,$H371&lt;=Scale!$C$5),Scale!$A$5,IF(AND($H371&gt;=Scale!$B$6,$H371&lt;=Scale!$C$6),Scale!$A$6)))))</f>
        <v>5</v>
      </c>
      <c r="L371" s="7" t="e">
        <f>IF(AND($J371&gt;=Scale!$F$2,$J371&lt;=Scale!$G$2),Scale!$E$2,IF(AND($J371&gt;=Scale!$F$3,$J371&lt;=Scale!$G$3),Scale!$E$3,IF(AND($J371&gt;=Scale!$F$4,$J371&lt;=Scale!$G$4),Scale!$E$4,IF(AND($J371&gt;=Scale!$F$5,$J371&lt;=Scale!$G$5),Scale!$E$5,IF(AND($J371&gt;=Scale!$F$6,$J371&lt;=Scale!$G$6),Scale!$E$6)))))</f>
        <v>#N/A</v>
      </c>
      <c r="M371" s="7">
        <f t="shared" si="11"/>
        <v>14</v>
      </c>
      <c r="N37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1" s="5" t="str">
        <f>IF(Table1[[#This Row],[Priority Rating]]="#N/A","#N/A",IF(Table1[[#This Row],[Priority Rating]]&gt;=Scale!$M$2,Scale!$L$2,IF(Table1[[#This Row],[Priority Rating]]&gt;=Scale!$M$3,Scale!$L$3,IF(Table1[[#This Row],[Priority Rating]]&gt;=Scale!$M$4,Scale!$L$4,"error1"))))</f>
        <v>#N/A</v>
      </c>
    </row>
    <row r="372" spans="1:15" x14ac:dyDescent="0.3">
      <c r="A372" s="3">
        <f t="shared" ca="1" si="10"/>
        <v>371</v>
      </c>
      <c r="B372" t="s">
        <v>12</v>
      </c>
      <c r="C372" t="s">
        <v>25</v>
      </c>
      <c r="D372">
        <v>2239</v>
      </c>
      <c r="E372" t="s">
        <v>106</v>
      </c>
      <c r="F372" t="str">
        <f>VLOOKUP($C372,'Bus Profiles'!$A:$C,MATCH(F$1,'Bus Profiles'!$1:$1,0),FALSE)</f>
        <v>40 ft</v>
      </c>
      <c r="G372" t="str">
        <f>VLOOKUP($C372,'Bus Profiles'!$A:$C,MATCH(G$1,'Bus Profiles'!$1:$1,0),FALSE)</f>
        <v>Diesel</v>
      </c>
      <c r="H372">
        <v>8</v>
      </c>
      <c r="I372" s="1"/>
      <c r="J372" s="16" t="e">
        <v>#N/A</v>
      </c>
      <c r="K372" s="7">
        <f>IF(AND($H372&gt;=Scale!$B$2,$H372&lt;=Scale!$C$2),Scale!$A$2,IF(AND($H372&gt;=Scale!$B$3,$H372&lt;=Scale!$C$3),Scale!$A$3,IF(AND($H372&gt;=Scale!$B$4,$H372&lt;=Scale!$C$4),Scale!$A$4,IF(AND($H372&gt;=Scale!$B$5,$H372&lt;=Scale!$C$5),Scale!$A$5,IF(AND($H372&gt;=Scale!$B$6,$H372&lt;=Scale!$C$6),Scale!$A$6)))))</f>
        <v>5</v>
      </c>
      <c r="L372" s="7" t="e">
        <f>IF(AND($J372&gt;=Scale!$F$2,$J372&lt;=Scale!$G$2),Scale!$E$2,IF(AND($J372&gt;=Scale!$F$3,$J372&lt;=Scale!$G$3),Scale!$E$3,IF(AND($J372&gt;=Scale!$F$4,$J372&lt;=Scale!$G$4),Scale!$E$4,IF(AND($J372&gt;=Scale!$F$5,$J372&lt;=Scale!$G$5),Scale!$E$5,IF(AND($J372&gt;=Scale!$F$6,$J372&lt;=Scale!$G$6),Scale!$E$6)))))</f>
        <v>#N/A</v>
      </c>
      <c r="M372" s="7">
        <f t="shared" si="11"/>
        <v>14</v>
      </c>
      <c r="N37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2" s="5" t="str">
        <f>IF(Table1[[#This Row],[Priority Rating]]="#N/A","#N/A",IF(Table1[[#This Row],[Priority Rating]]&gt;=Scale!$M$2,Scale!$L$2,IF(Table1[[#This Row],[Priority Rating]]&gt;=Scale!$M$3,Scale!$L$3,IF(Table1[[#This Row],[Priority Rating]]&gt;=Scale!$M$4,Scale!$L$4,"error1"))))</f>
        <v>#N/A</v>
      </c>
    </row>
    <row r="373" spans="1:15" x14ac:dyDescent="0.3">
      <c r="A373" s="3">
        <f t="shared" ca="1" si="10"/>
        <v>372</v>
      </c>
      <c r="B373" t="s">
        <v>12</v>
      </c>
      <c r="C373" t="s">
        <v>26</v>
      </c>
      <c r="D373">
        <v>2301</v>
      </c>
      <c r="E373" t="s">
        <v>106</v>
      </c>
      <c r="F373" t="str">
        <f>VLOOKUP($C373,'Bus Profiles'!$A:$C,MATCH(F$1,'Bus Profiles'!$1:$1,0),FALSE)</f>
        <v>40 ft</v>
      </c>
      <c r="G373" t="str">
        <f>VLOOKUP($C373,'Bus Profiles'!$A:$C,MATCH(G$1,'Bus Profiles'!$1:$1,0),FALSE)</f>
        <v>Diesel</v>
      </c>
      <c r="H373">
        <v>10</v>
      </c>
      <c r="I373" s="1"/>
      <c r="J373" s="16" t="e">
        <v>#N/A</v>
      </c>
      <c r="K373" s="7">
        <f>IF(AND($H373&gt;=Scale!$B$2,$H373&lt;=Scale!$C$2),Scale!$A$2,IF(AND($H373&gt;=Scale!$B$3,$H373&lt;=Scale!$C$3),Scale!$A$3,IF(AND($H373&gt;=Scale!$B$4,$H373&lt;=Scale!$C$4),Scale!$A$4,IF(AND($H373&gt;=Scale!$B$5,$H373&lt;=Scale!$C$5),Scale!$A$5,IF(AND($H373&gt;=Scale!$B$6,$H373&lt;=Scale!$C$6),Scale!$A$6)))))</f>
        <v>5</v>
      </c>
      <c r="L373" s="7" t="e">
        <f>IF(AND($J373&gt;=Scale!$F$2,$J373&lt;=Scale!$G$2),Scale!$E$2,IF(AND($J373&gt;=Scale!$F$3,$J373&lt;=Scale!$G$3),Scale!$E$3,IF(AND($J373&gt;=Scale!$F$4,$J373&lt;=Scale!$G$4),Scale!$E$4,IF(AND($J373&gt;=Scale!$F$5,$J373&lt;=Scale!$G$5),Scale!$E$5,IF(AND($J373&gt;=Scale!$F$6,$J373&lt;=Scale!$G$6),Scale!$E$6)))))</f>
        <v>#N/A</v>
      </c>
      <c r="M373" s="7">
        <f t="shared" si="11"/>
        <v>13</v>
      </c>
      <c r="N37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3" s="5" t="str">
        <f>IF(Table1[[#This Row],[Priority Rating]]="#N/A","#N/A",IF(Table1[[#This Row],[Priority Rating]]&gt;=Scale!$M$2,Scale!$L$2,IF(Table1[[#This Row],[Priority Rating]]&gt;=Scale!$M$3,Scale!$L$3,IF(Table1[[#This Row],[Priority Rating]]&gt;=Scale!$M$4,Scale!$L$4,"error1"))))</f>
        <v>#N/A</v>
      </c>
    </row>
    <row r="374" spans="1:15" x14ac:dyDescent="0.3">
      <c r="A374" s="3">
        <f t="shared" ca="1" si="10"/>
        <v>373</v>
      </c>
      <c r="B374" t="s">
        <v>12</v>
      </c>
      <c r="C374" t="s">
        <v>26</v>
      </c>
      <c r="D374">
        <v>2303</v>
      </c>
      <c r="E374" t="s">
        <v>106</v>
      </c>
      <c r="F374" t="str">
        <f>VLOOKUP($C374,'Bus Profiles'!$A:$C,MATCH(F$1,'Bus Profiles'!$1:$1,0),FALSE)</f>
        <v>40 ft</v>
      </c>
      <c r="G374" t="str">
        <f>VLOOKUP($C374,'Bus Profiles'!$A:$C,MATCH(G$1,'Bus Profiles'!$1:$1,0),FALSE)</f>
        <v>Diesel</v>
      </c>
      <c r="H374">
        <v>8</v>
      </c>
      <c r="I374" s="1"/>
      <c r="J374" s="16" t="e">
        <v>#N/A</v>
      </c>
      <c r="K374" s="7">
        <f>IF(AND($H374&gt;=Scale!$B$2,$H374&lt;=Scale!$C$2),Scale!$A$2,IF(AND($H374&gt;=Scale!$B$3,$H374&lt;=Scale!$C$3),Scale!$A$3,IF(AND($H374&gt;=Scale!$B$4,$H374&lt;=Scale!$C$4),Scale!$A$4,IF(AND($H374&gt;=Scale!$B$5,$H374&lt;=Scale!$C$5),Scale!$A$5,IF(AND($H374&gt;=Scale!$B$6,$H374&lt;=Scale!$C$6),Scale!$A$6)))))</f>
        <v>5</v>
      </c>
      <c r="L374" s="7" t="e">
        <f>IF(AND($J374&gt;=Scale!$F$2,$J374&lt;=Scale!$G$2),Scale!$E$2,IF(AND($J374&gt;=Scale!$F$3,$J374&lt;=Scale!$G$3),Scale!$E$3,IF(AND($J374&gt;=Scale!$F$4,$J374&lt;=Scale!$G$4),Scale!$E$4,IF(AND($J374&gt;=Scale!$F$5,$J374&lt;=Scale!$G$5),Scale!$E$5,IF(AND($J374&gt;=Scale!$F$6,$J374&lt;=Scale!$G$6),Scale!$E$6)))))</f>
        <v>#N/A</v>
      </c>
      <c r="M374" s="7">
        <f t="shared" si="11"/>
        <v>13</v>
      </c>
      <c r="N37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4" s="5" t="str">
        <f>IF(Table1[[#This Row],[Priority Rating]]="#N/A","#N/A",IF(Table1[[#This Row],[Priority Rating]]&gt;=Scale!$M$2,Scale!$L$2,IF(Table1[[#This Row],[Priority Rating]]&gt;=Scale!$M$3,Scale!$L$3,IF(Table1[[#This Row],[Priority Rating]]&gt;=Scale!$M$4,Scale!$L$4,"error1"))))</f>
        <v>#N/A</v>
      </c>
    </row>
    <row r="375" spans="1:15" x14ac:dyDescent="0.3">
      <c r="A375" s="3">
        <f t="shared" ca="1" si="10"/>
        <v>374</v>
      </c>
      <c r="B375" t="s">
        <v>12</v>
      </c>
      <c r="C375" t="s">
        <v>26</v>
      </c>
      <c r="D375">
        <v>2304</v>
      </c>
      <c r="E375" t="s">
        <v>106</v>
      </c>
      <c r="F375" t="str">
        <f>VLOOKUP($C375,'Bus Profiles'!$A:$C,MATCH(F$1,'Bus Profiles'!$1:$1,0),FALSE)</f>
        <v>40 ft</v>
      </c>
      <c r="G375" t="str">
        <f>VLOOKUP($C375,'Bus Profiles'!$A:$C,MATCH(G$1,'Bus Profiles'!$1:$1,0),FALSE)</f>
        <v>Diesel</v>
      </c>
      <c r="H375">
        <v>5</v>
      </c>
      <c r="I375" s="1"/>
      <c r="J375" s="16" t="e">
        <v>#N/A</v>
      </c>
      <c r="K375" s="7">
        <f>IF(AND($H375&gt;=Scale!$B$2,$H375&lt;=Scale!$C$2),Scale!$A$2,IF(AND($H375&gt;=Scale!$B$3,$H375&lt;=Scale!$C$3),Scale!$A$3,IF(AND($H375&gt;=Scale!$B$4,$H375&lt;=Scale!$C$4),Scale!$A$4,IF(AND($H375&gt;=Scale!$B$5,$H375&lt;=Scale!$C$5),Scale!$A$5,IF(AND($H375&gt;=Scale!$B$6,$H375&lt;=Scale!$C$6),Scale!$A$6)))))</f>
        <v>3</v>
      </c>
      <c r="L375" s="7" t="e">
        <f>IF(AND($J375&gt;=Scale!$F$2,$J375&lt;=Scale!$G$2),Scale!$E$2,IF(AND($J375&gt;=Scale!$F$3,$J375&lt;=Scale!$G$3),Scale!$E$3,IF(AND($J375&gt;=Scale!$F$4,$J375&lt;=Scale!$G$4),Scale!$E$4,IF(AND($J375&gt;=Scale!$F$5,$J375&lt;=Scale!$G$5),Scale!$E$5,IF(AND($J375&gt;=Scale!$F$6,$J375&lt;=Scale!$G$6),Scale!$E$6)))))</f>
        <v>#N/A</v>
      </c>
      <c r="M375" s="7">
        <f t="shared" si="11"/>
        <v>13</v>
      </c>
      <c r="N37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5" s="5" t="str">
        <f>IF(Table1[[#This Row],[Priority Rating]]="#N/A","#N/A",IF(Table1[[#This Row],[Priority Rating]]&gt;=Scale!$M$2,Scale!$L$2,IF(Table1[[#This Row],[Priority Rating]]&gt;=Scale!$M$3,Scale!$L$3,IF(Table1[[#This Row],[Priority Rating]]&gt;=Scale!$M$4,Scale!$L$4,"error1"))))</f>
        <v>#N/A</v>
      </c>
    </row>
    <row r="376" spans="1:15" x14ac:dyDescent="0.3">
      <c r="A376" s="3">
        <f t="shared" ca="1" si="10"/>
        <v>375</v>
      </c>
      <c r="B376" t="s">
        <v>12</v>
      </c>
      <c r="C376" t="s">
        <v>26</v>
      </c>
      <c r="D376">
        <v>2305</v>
      </c>
      <c r="E376" t="s">
        <v>106</v>
      </c>
      <c r="F376" t="str">
        <f>VLOOKUP($C376,'Bus Profiles'!$A:$C,MATCH(F$1,'Bus Profiles'!$1:$1,0),FALSE)</f>
        <v>40 ft</v>
      </c>
      <c r="G376" t="str">
        <f>VLOOKUP($C376,'Bus Profiles'!$A:$C,MATCH(G$1,'Bus Profiles'!$1:$1,0),FALSE)</f>
        <v>Diesel</v>
      </c>
      <c r="H376">
        <v>3</v>
      </c>
      <c r="I376" s="1"/>
      <c r="J376" s="16" t="e">
        <v>#N/A</v>
      </c>
      <c r="K376" s="7">
        <f>IF(AND($H376&gt;=Scale!$B$2,$H376&lt;=Scale!$C$2),Scale!$A$2,IF(AND($H376&gt;=Scale!$B$3,$H376&lt;=Scale!$C$3),Scale!$A$3,IF(AND($H376&gt;=Scale!$B$4,$H376&lt;=Scale!$C$4),Scale!$A$4,IF(AND($H376&gt;=Scale!$B$5,$H376&lt;=Scale!$C$5),Scale!$A$5,IF(AND($H376&gt;=Scale!$B$6,$H376&lt;=Scale!$C$6),Scale!$A$6)))))</f>
        <v>2</v>
      </c>
      <c r="L376" s="7" t="e">
        <f>IF(AND($J376&gt;=Scale!$F$2,$J376&lt;=Scale!$G$2),Scale!$E$2,IF(AND($J376&gt;=Scale!$F$3,$J376&lt;=Scale!$G$3),Scale!$E$3,IF(AND($J376&gt;=Scale!$F$4,$J376&lt;=Scale!$G$4),Scale!$E$4,IF(AND($J376&gt;=Scale!$F$5,$J376&lt;=Scale!$G$5),Scale!$E$5,IF(AND($J376&gt;=Scale!$F$6,$J376&lt;=Scale!$G$6),Scale!$E$6)))))</f>
        <v>#N/A</v>
      </c>
      <c r="M376" s="7">
        <f t="shared" si="11"/>
        <v>13</v>
      </c>
      <c r="N37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6" s="5" t="str">
        <f>IF(Table1[[#This Row],[Priority Rating]]="#N/A","#N/A",IF(Table1[[#This Row],[Priority Rating]]&gt;=Scale!$M$2,Scale!$L$2,IF(Table1[[#This Row],[Priority Rating]]&gt;=Scale!$M$3,Scale!$L$3,IF(Table1[[#This Row],[Priority Rating]]&gt;=Scale!$M$4,Scale!$L$4,"error1"))))</f>
        <v>#N/A</v>
      </c>
    </row>
    <row r="377" spans="1:15" x14ac:dyDescent="0.3">
      <c r="A377" s="3">
        <f t="shared" ca="1" si="10"/>
        <v>376</v>
      </c>
      <c r="B377" t="s">
        <v>12</v>
      </c>
      <c r="C377" t="s">
        <v>26</v>
      </c>
      <c r="D377">
        <v>2306</v>
      </c>
      <c r="E377" t="s">
        <v>106</v>
      </c>
      <c r="F377" t="str">
        <f>VLOOKUP($C377,'Bus Profiles'!$A:$C,MATCH(F$1,'Bus Profiles'!$1:$1,0),FALSE)</f>
        <v>40 ft</v>
      </c>
      <c r="G377" t="str">
        <f>VLOOKUP($C377,'Bus Profiles'!$A:$C,MATCH(G$1,'Bus Profiles'!$1:$1,0),FALSE)</f>
        <v>Diesel</v>
      </c>
      <c r="H377">
        <v>3</v>
      </c>
      <c r="I377" s="1"/>
      <c r="J377" s="16" t="e">
        <v>#N/A</v>
      </c>
      <c r="K377" s="7">
        <f>IF(AND($H377&gt;=Scale!$B$2,$H377&lt;=Scale!$C$2),Scale!$A$2,IF(AND($H377&gt;=Scale!$B$3,$H377&lt;=Scale!$C$3),Scale!$A$3,IF(AND($H377&gt;=Scale!$B$4,$H377&lt;=Scale!$C$4),Scale!$A$4,IF(AND($H377&gt;=Scale!$B$5,$H377&lt;=Scale!$C$5),Scale!$A$5,IF(AND($H377&gt;=Scale!$B$6,$H377&lt;=Scale!$C$6),Scale!$A$6)))))</f>
        <v>2</v>
      </c>
      <c r="L377" s="7" t="e">
        <f>IF(AND($J377&gt;=Scale!$F$2,$J377&lt;=Scale!$G$2),Scale!$E$2,IF(AND($J377&gt;=Scale!$F$3,$J377&lt;=Scale!$G$3),Scale!$E$3,IF(AND($J377&gt;=Scale!$F$4,$J377&lt;=Scale!$G$4),Scale!$E$4,IF(AND($J377&gt;=Scale!$F$5,$J377&lt;=Scale!$G$5),Scale!$E$5,IF(AND($J377&gt;=Scale!$F$6,$J377&lt;=Scale!$G$6),Scale!$E$6)))))</f>
        <v>#N/A</v>
      </c>
      <c r="M377" s="7">
        <f t="shared" si="11"/>
        <v>13</v>
      </c>
      <c r="N37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7" s="5" t="str">
        <f>IF(Table1[[#This Row],[Priority Rating]]="#N/A","#N/A",IF(Table1[[#This Row],[Priority Rating]]&gt;=Scale!$M$2,Scale!$L$2,IF(Table1[[#This Row],[Priority Rating]]&gt;=Scale!$M$3,Scale!$L$3,IF(Table1[[#This Row],[Priority Rating]]&gt;=Scale!$M$4,Scale!$L$4,"error1"))))</f>
        <v>#N/A</v>
      </c>
    </row>
    <row r="378" spans="1:15" x14ac:dyDescent="0.3">
      <c r="A378" s="3">
        <f t="shared" ca="1" si="10"/>
        <v>377</v>
      </c>
      <c r="B378" t="s">
        <v>12</v>
      </c>
      <c r="C378" t="s">
        <v>26</v>
      </c>
      <c r="D378">
        <v>2307</v>
      </c>
      <c r="E378" t="s">
        <v>106</v>
      </c>
      <c r="F378" t="str">
        <f>VLOOKUP($C378,'Bus Profiles'!$A:$C,MATCH(F$1,'Bus Profiles'!$1:$1,0),FALSE)</f>
        <v>40 ft</v>
      </c>
      <c r="G378" t="str">
        <f>VLOOKUP($C378,'Bus Profiles'!$A:$C,MATCH(G$1,'Bus Profiles'!$1:$1,0),FALSE)</f>
        <v>Diesel</v>
      </c>
      <c r="H378">
        <v>8</v>
      </c>
      <c r="I378" s="1"/>
      <c r="J378" s="16" t="e">
        <v>#N/A</v>
      </c>
      <c r="K378" s="7">
        <f>IF(AND($H378&gt;=Scale!$B$2,$H378&lt;=Scale!$C$2),Scale!$A$2,IF(AND($H378&gt;=Scale!$B$3,$H378&lt;=Scale!$C$3),Scale!$A$3,IF(AND($H378&gt;=Scale!$B$4,$H378&lt;=Scale!$C$4),Scale!$A$4,IF(AND($H378&gt;=Scale!$B$5,$H378&lt;=Scale!$C$5),Scale!$A$5,IF(AND($H378&gt;=Scale!$B$6,$H378&lt;=Scale!$C$6),Scale!$A$6)))))</f>
        <v>5</v>
      </c>
      <c r="L378" s="7" t="e">
        <f>IF(AND($J378&gt;=Scale!$F$2,$J378&lt;=Scale!$G$2),Scale!$E$2,IF(AND($J378&gt;=Scale!$F$3,$J378&lt;=Scale!$G$3),Scale!$E$3,IF(AND($J378&gt;=Scale!$F$4,$J378&lt;=Scale!$G$4),Scale!$E$4,IF(AND($J378&gt;=Scale!$F$5,$J378&lt;=Scale!$G$5),Scale!$E$5,IF(AND($J378&gt;=Scale!$F$6,$J378&lt;=Scale!$G$6),Scale!$E$6)))))</f>
        <v>#N/A</v>
      </c>
      <c r="M378" s="7">
        <f t="shared" si="11"/>
        <v>13</v>
      </c>
      <c r="N37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8" s="5" t="str">
        <f>IF(Table1[[#This Row],[Priority Rating]]="#N/A","#N/A",IF(Table1[[#This Row],[Priority Rating]]&gt;=Scale!$M$2,Scale!$L$2,IF(Table1[[#This Row],[Priority Rating]]&gt;=Scale!$M$3,Scale!$L$3,IF(Table1[[#This Row],[Priority Rating]]&gt;=Scale!$M$4,Scale!$L$4,"error1"))))</f>
        <v>#N/A</v>
      </c>
    </row>
    <row r="379" spans="1:15" x14ac:dyDescent="0.3">
      <c r="A379" s="3">
        <f t="shared" ca="1" si="10"/>
        <v>378</v>
      </c>
      <c r="B379" t="s">
        <v>12</v>
      </c>
      <c r="C379" t="s">
        <v>26</v>
      </c>
      <c r="D379">
        <v>2308</v>
      </c>
      <c r="E379" t="s">
        <v>106</v>
      </c>
      <c r="F379" t="str">
        <f>VLOOKUP($C379,'Bus Profiles'!$A:$C,MATCH(F$1,'Bus Profiles'!$1:$1,0),FALSE)</f>
        <v>40 ft</v>
      </c>
      <c r="G379" t="str">
        <f>VLOOKUP($C379,'Bus Profiles'!$A:$C,MATCH(G$1,'Bus Profiles'!$1:$1,0),FALSE)</f>
        <v>Diesel</v>
      </c>
      <c r="H379">
        <v>4</v>
      </c>
      <c r="I379" s="1"/>
      <c r="J379" s="16" t="e">
        <v>#N/A</v>
      </c>
      <c r="K379" s="7">
        <f>IF(AND($H379&gt;=Scale!$B$2,$H379&lt;=Scale!$C$2),Scale!$A$2,IF(AND($H379&gt;=Scale!$B$3,$H379&lt;=Scale!$C$3),Scale!$A$3,IF(AND($H379&gt;=Scale!$B$4,$H379&lt;=Scale!$C$4),Scale!$A$4,IF(AND($H379&gt;=Scale!$B$5,$H379&lt;=Scale!$C$5),Scale!$A$5,IF(AND($H379&gt;=Scale!$B$6,$H379&lt;=Scale!$C$6),Scale!$A$6)))))</f>
        <v>3</v>
      </c>
      <c r="L379" s="7" t="e">
        <f>IF(AND($J379&gt;=Scale!$F$2,$J379&lt;=Scale!$G$2),Scale!$E$2,IF(AND($J379&gt;=Scale!$F$3,$J379&lt;=Scale!$G$3),Scale!$E$3,IF(AND($J379&gt;=Scale!$F$4,$J379&lt;=Scale!$G$4),Scale!$E$4,IF(AND($J379&gt;=Scale!$F$5,$J379&lt;=Scale!$G$5),Scale!$E$5,IF(AND($J379&gt;=Scale!$F$6,$J379&lt;=Scale!$G$6),Scale!$E$6)))))</f>
        <v>#N/A</v>
      </c>
      <c r="M379" s="7">
        <f t="shared" si="11"/>
        <v>13</v>
      </c>
      <c r="N37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79" s="5" t="str">
        <f>IF(Table1[[#This Row],[Priority Rating]]="#N/A","#N/A",IF(Table1[[#This Row],[Priority Rating]]&gt;=Scale!$M$2,Scale!$L$2,IF(Table1[[#This Row],[Priority Rating]]&gt;=Scale!$M$3,Scale!$L$3,IF(Table1[[#This Row],[Priority Rating]]&gt;=Scale!$M$4,Scale!$L$4,"error1"))))</f>
        <v>#N/A</v>
      </c>
    </row>
    <row r="380" spans="1:15" x14ac:dyDescent="0.3">
      <c r="A380" s="3">
        <f t="shared" ca="1" si="10"/>
        <v>379</v>
      </c>
      <c r="B380" t="s">
        <v>12</v>
      </c>
      <c r="C380" t="s">
        <v>26</v>
      </c>
      <c r="D380">
        <v>2309</v>
      </c>
      <c r="E380" t="s">
        <v>106</v>
      </c>
      <c r="F380" t="str">
        <f>VLOOKUP($C380,'Bus Profiles'!$A:$C,MATCH(F$1,'Bus Profiles'!$1:$1,0),FALSE)</f>
        <v>40 ft</v>
      </c>
      <c r="G380" t="str">
        <f>VLOOKUP($C380,'Bus Profiles'!$A:$C,MATCH(G$1,'Bus Profiles'!$1:$1,0),FALSE)</f>
        <v>Diesel</v>
      </c>
      <c r="H380">
        <v>6</v>
      </c>
      <c r="I380" s="1"/>
      <c r="J380" s="16" t="e">
        <v>#N/A</v>
      </c>
      <c r="K380" s="7">
        <f>IF(AND($H380&gt;=Scale!$B$2,$H380&lt;=Scale!$C$2),Scale!$A$2,IF(AND($H380&gt;=Scale!$B$3,$H380&lt;=Scale!$C$3),Scale!$A$3,IF(AND($H380&gt;=Scale!$B$4,$H380&lt;=Scale!$C$4),Scale!$A$4,IF(AND($H380&gt;=Scale!$B$5,$H380&lt;=Scale!$C$5),Scale!$A$5,IF(AND($H380&gt;=Scale!$B$6,$H380&lt;=Scale!$C$6),Scale!$A$6)))))</f>
        <v>4</v>
      </c>
      <c r="L380" s="7" t="e">
        <f>IF(AND($J380&gt;=Scale!$F$2,$J380&lt;=Scale!$G$2),Scale!$E$2,IF(AND($J380&gt;=Scale!$F$3,$J380&lt;=Scale!$G$3),Scale!$E$3,IF(AND($J380&gt;=Scale!$F$4,$J380&lt;=Scale!$G$4),Scale!$E$4,IF(AND($J380&gt;=Scale!$F$5,$J380&lt;=Scale!$G$5),Scale!$E$5,IF(AND($J380&gt;=Scale!$F$6,$J380&lt;=Scale!$G$6),Scale!$E$6)))))</f>
        <v>#N/A</v>
      </c>
      <c r="M380" s="7">
        <f t="shared" si="11"/>
        <v>13</v>
      </c>
      <c r="N38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0" s="5" t="str">
        <f>IF(Table1[[#This Row],[Priority Rating]]="#N/A","#N/A",IF(Table1[[#This Row],[Priority Rating]]&gt;=Scale!$M$2,Scale!$L$2,IF(Table1[[#This Row],[Priority Rating]]&gt;=Scale!$M$3,Scale!$L$3,IF(Table1[[#This Row],[Priority Rating]]&gt;=Scale!$M$4,Scale!$L$4,"error1"))))</f>
        <v>#N/A</v>
      </c>
    </row>
    <row r="381" spans="1:15" x14ac:dyDescent="0.3">
      <c r="A381" s="3">
        <f t="shared" ca="1" si="10"/>
        <v>380</v>
      </c>
      <c r="B381" t="s">
        <v>12</v>
      </c>
      <c r="C381" t="s">
        <v>26</v>
      </c>
      <c r="D381">
        <v>2310</v>
      </c>
      <c r="E381" t="s">
        <v>106</v>
      </c>
      <c r="F381" t="str">
        <f>VLOOKUP($C381,'Bus Profiles'!$A:$C,MATCH(F$1,'Bus Profiles'!$1:$1,0),FALSE)</f>
        <v>40 ft</v>
      </c>
      <c r="G381" t="str">
        <f>VLOOKUP($C381,'Bus Profiles'!$A:$C,MATCH(G$1,'Bus Profiles'!$1:$1,0),FALSE)</f>
        <v>Diesel</v>
      </c>
      <c r="H381">
        <v>5</v>
      </c>
      <c r="I381" s="1"/>
      <c r="J381" s="16" t="e">
        <v>#N/A</v>
      </c>
      <c r="K381" s="7">
        <f>IF(AND($H381&gt;=Scale!$B$2,$H381&lt;=Scale!$C$2),Scale!$A$2,IF(AND($H381&gt;=Scale!$B$3,$H381&lt;=Scale!$C$3),Scale!$A$3,IF(AND($H381&gt;=Scale!$B$4,$H381&lt;=Scale!$C$4),Scale!$A$4,IF(AND($H381&gt;=Scale!$B$5,$H381&lt;=Scale!$C$5),Scale!$A$5,IF(AND($H381&gt;=Scale!$B$6,$H381&lt;=Scale!$C$6),Scale!$A$6)))))</f>
        <v>3</v>
      </c>
      <c r="L381" s="7" t="e">
        <f>IF(AND($J381&gt;=Scale!$F$2,$J381&lt;=Scale!$G$2),Scale!$E$2,IF(AND($J381&gt;=Scale!$F$3,$J381&lt;=Scale!$G$3),Scale!$E$3,IF(AND($J381&gt;=Scale!$F$4,$J381&lt;=Scale!$G$4),Scale!$E$4,IF(AND($J381&gt;=Scale!$F$5,$J381&lt;=Scale!$G$5),Scale!$E$5,IF(AND($J381&gt;=Scale!$F$6,$J381&lt;=Scale!$G$6),Scale!$E$6)))))</f>
        <v>#N/A</v>
      </c>
      <c r="M381" s="7">
        <f t="shared" si="11"/>
        <v>13</v>
      </c>
      <c r="N38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1" s="5" t="str">
        <f>IF(Table1[[#This Row],[Priority Rating]]="#N/A","#N/A",IF(Table1[[#This Row],[Priority Rating]]&gt;=Scale!$M$2,Scale!$L$2,IF(Table1[[#This Row],[Priority Rating]]&gt;=Scale!$M$3,Scale!$L$3,IF(Table1[[#This Row],[Priority Rating]]&gt;=Scale!$M$4,Scale!$L$4,"error1"))))</f>
        <v>#N/A</v>
      </c>
    </row>
    <row r="382" spans="1:15" x14ac:dyDescent="0.3">
      <c r="A382" s="3">
        <f t="shared" ca="1" si="10"/>
        <v>381</v>
      </c>
      <c r="B382" t="s">
        <v>12</v>
      </c>
      <c r="C382" t="s">
        <v>26</v>
      </c>
      <c r="D382">
        <v>2311</v>
      </c>
      <c r="E382" t="s">
        <v>106</v>
      </c>
      <c r="F382" t="str">
        <f>VLOOKUP($C382,'Bus Profiles'!$A:$C,MATCH(F$1,'Bus Profiles'!$1:$1,0),FALSE)</f>
        <v>40 ft</v>
      </c>
      <c r="G382" t="str">
        <f>VLOOKUP($C382,'Bus Profiles'!$A:$C,MATCH(G$1,'Bus Profiles'!$1:$1,0),FALSE)</f>
        <v>Diesel</v>
      </c>
      <c r="H382">
        <v>3</v>
      </c>
      <c r="I382" s="1"/>
      <c r="J382" s="16" t="e">
        <v>#N/A</v>
      </c>
      <c r="K382" s="7">
        <f>IF(AND($H382&gt;=Scale!$B$2,$H382&lt;=Scale!$C$2),Scale!$A$2,IF(AND($H382&gt;=Scale!$B$3,$H382&lt;=Scale!$C$3),Scale!$A$3,IF(AND($H382&gt;=Scale!$B$4,$H382&lt;=Scale!$C$4),Scale!$A$4,IF(AND($H382&gt;=Scale!$B$5,$H382&lt;=Scale!$C$5),Scale!$A$5,IF(AND($H382&gt;=Scale!$B$6,$H382&lt;=Scale!$C$6),Scale!$A$6)))))</f>
        <v>2</v>
      </c>
      <c r="L382" s="7" t="e">
        <f>IF(AND($J382&gt;=Scale!$F$2,$J382&lt;=Scale!$G$2),Scale!$E$2,IF(AND($J382&gt;=Scale!$F$3,$J382&lt;=Scale!$G$3),Scale!$E$3,IF(AND($J382&gt;=Scale!$F$4,$J382&lt;=Scale!$G$4),Scale!$E$4,IF(AND($J382&gt;=Scale!$F$5,$J382&lt;=Scale!$G$5),Scale!$E$5,IF(AND($J382&gt;=Scale!$F$6,$J382&lt;=Scale!$G$6),Scale!$E$6)))))</f>
        <v>#N/A</v>
      </c>
      <c r="M382" s="7">
        <f t="shared" si="11"/>
        <v>13</v>
      </c>
      <c r="N38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2" s="5" t="str">
        <f>IF(Table1[[#This Row],[Priority Rating]]="#N/A","#N/A",IF(Table1[[#This Row],[Priority Rating]]&gt;=Scale!$M$2,Scale!$L$2,IF(Table1[[#This Row],[Priority Rating]]&gt;=Scale!$M$3,Scale!$L$3,IF(Table1[[#This Row],[Priority Rating]]&gt;=Scale!$M$4,Scale!$L$4,"error1"))))</f>
        <v>#N/A</v>
      </c>
    </row>
    <row r="383" spans="1:15" x14ac:dyDescent="0.3">
      <c r="A383" s="3">
        <f t="shared" ca="1" si="10"/>
        <v>382</v>
      </c>
      <c r="B383" t="s">
        <v>12</v>
      </c>
      <c r="C383" t="s">
        <v>26</v>
      </c>
      <c r="D383">
        <v>2312</v>
      </c>
      <c r="E383" t="s">
        <v>106</v>
      </c>
      <c r="F383" t="str">
        <f>VLOOKUP($C383,'Bus Profiles'!$A:$C,MATCH(F$1,'Bus Profiles'!$1:$1,0),FALSE)</f>
        <v>40 ft</v>
      </c>
      <c r="G383" t="str">
        <f>VLOOKUP($C383,'Bus Profiles'!$A:$C,MATCH(G$1,'Bus Profiles'!$1:$1,0),FALSE)</f>
        <v>Diesel</v>
      </c>
      <c r="H383">
        <v>12</v>
      </c>
      <c r="I383" s="1"/>
      <c r="J383" s="16" t="e">
        <v>#N/A</v>
      </c>
      <c r="K383" s="7">
        <f>IF(AND($H383&gt;=Scale!$B$2,$H383&lt;=Scale!$C$2),Scale!$A$2,IF(AND($H383&gt;=Scale!$B$3,$H383&lt;=Scale!$C$3),Scale!$A$3,IF(AND($H383&gt;=Scale!$B$4,$H383&lt;=Scale!$C$4),Scale!$A$4,IF(AND($H383&gt;=Scale!$B$5,$H383&lt;=Scale!$C$5),Scale!$A$5,IF(AND($H383&gt;=Scale!$B$6,$H383&lt;=Scale!$C$6),Scale!$A$6)))))</f>
        <v>5</v>
      </c>
      <c r="L383" s="7" t="e">
        <f>IF(AND($J383&gt;=Scale!$F$2,$J383&lt;=Scale!$G$2),Scale!$E$2,IF(AND($J383&gt;=Scale!$F$3,$J383&lt;=Scale!$G$3),Scale!$E$3,IF(AND($J383&gt;=Scale!$F$4,$J383&lt;=Scale!$G$4),Scale!$E$4,IF(AND($J383&gt;=Scale!$F$5,$J383&lt;=Scale!$G$5),Scale!$E$5,IF(AND($J383&gt;=Scale!$F$6,$J383&lt;=Scale!$G$6),Scale!$E$6)))))</f>
        <v>#N/A</v>
      </c>
      <c r="M383" s="7">
        <f t="shared" si="11"/>
        <v>13</v>
      </c>
      <c r="N38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3" s="5" t="str">
        <f>IF(Table1[[#This Row],[Priority Rating]]="#N/A","#N/A",IF(Table1[[#This Row],[Priority Rating]]&gt;=Scale!$M$2,Scale!$L$2,IF(Table1[[#This Row],[Priority Rating]]&gt;=Scale!$M$3,Scale!$L$3,IF(Table1[[#This Row],[Priority Rating]]&gt;=Scale!$M$4,Scale!$L$4,"error1"))))</f>
        <v>#N/A</v>
      </c>
    </row>
    <row r="384" spans="1:15" x14ac:dyDescent="0.3">
      <c r="A384" s="3">
        <f t="shared" ca="1" si="10"/>
        <v>383</v>
      </c>
      <c r="B384" t="s">
        <v>12</v>
      </c>
      <c r="C384" t="s">
        <v>26</v>
      </c>
      <c r="D384">
        <v>2313</v>
      </c>
      <c r="E384" t="s">
        <v>106</v>
      </c>
      <c r="F384" t="str">
        <f>VLOOKUP($C384,'Bus Profiles'!$A:$C,MATCH(F$1,'Bus Profiles'!$1:$1,0),FALSE)</f>
        <v>40 ft</v>
      </c>
      <c r="G384" t="str">
        <f>VLOOKUP($C384,'Bus Profiles'!$A:$C,MATCH(G$1,'Bus Profiles'!$1:$1,0),FALSE)</f>
        <v>Diesel</v>
      </c>
      <c r="H384">
        <v>9</v>
      </c>
      <c r="I384" s="1"/>
      <c r="J384" s="16" t="e">
        <v>#N/A</v>
      </c>
      <c r="K384" s="7">
        <f>IF(AND($H384&gt;=Scale!$B$2,$H384&lt;=Scale!$C$2),Scale!$A$2,IF(AND($H384&gt;=Scale!$B$3,$H384&lt;=Scale!$C$3),Scale!$A$3,IF(AND($H384&gt;=Scale!$B$4,$H384&lt;=Scale!$C$4),Scale!$A$4,IF(AND($H384&gt;=Scale!$B$5,$H384&lt;=Scale!$C$5),Scale!$A$5,IF(AND($H384&gt;=Scale!$B$6,$H384&lt;=Scale!$C$6),Scale!$A$6)))))</f>
        <v>5</v>
      </c>
      <c r="L384" s="7" t="e">
        <f>IF(AND($J384&gt;=Scale!$F$2,$J384&lt;=Scale!$G$2),Scale!$E$2,IF(AND($J384&gt;=Scale!$F$3,$J384&lt;=Scale!$G$3),Scale!$E$3,IF(AND($J384&gt;=Scale!$F$4,$J384&lt;=Scale!$G$4),Scale!$E$4,IF(AND($J384&gt;=Scale!$F$5,$J384&lt;=Scale!$G$5),Scale!$E$5,IF(AND($J384&gt;=Scale!$F$6,$J384&lt;=Scale!$G$6),Scale!$E$6)))))</f>
        <v>#N/A</v>
      </c>
      <c r="M384" s="7">
        <f t="shared" si="11"/>
        <v>13</v>
      </c>
      <c r="N38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4" s="5" t="str">
        <f>IF(Table1[[#This Row],[Priority Rating]]="#N/A","#N/A",IF(Table1[[#This Row],[Priority Rating]]&gt;=Scale!$M$2,Scale!$L$2,IF(Table1[[#This Row],[Priority Rating]]&gt;=Scale!$M$3,Scale!$L$3,IF(Table1[[#This Row],[Priority Rating]]&gt;=Scale!$M$4,Scale!$L$4,"error1"))))</f>
        <v>#N/A</v>
      </c>
    </row>
    <row r="385" spans="1:15" x14ac:dyDescent="0.3">
      <c r="A385" s="3">
        <f ca="1">CELL("row",A384)</f>
        <v>384</v>
      </c>
      <c r="B385" t="s">
        <v>12</v>
      </c>
      <c r="C385" t="s">
        <v>27</v>
      </c>
      <c r="D385">
        <v>2401</v>
      </c>
      <c r="E385" t="s">
        <v>106</v>
      </c>
      <c r="F385" t="str">
        <f>VLOOKUP($C385,'Bus Profiles'!$A:$C,MATCH(F$1,'Bus Profiles'!$1:$1,0),FALSE)</f>
        <v>40 ft</v>
      </c>
      <c r="G385" t="str">
        <f>VLOOKUP($C385,'Bus Profiles'!$A:$C,MATCH(G$1,'Bus Profiles'!$1:$1,0),FALSE)</f>
        <v>Hybrid</v>
      </c>
      <c r="H385">
        <v>3</v>
      </c>
      <c r="I385" s="1"/>
      <c r="J385" s="16" t="e">
        <v>#N/A</v>
      </c>
      <c r="K385" s="7">
        <f>IF(AND($H385&gt;=Scale!$B$2,$H385&lt;=Scale!$C$2),Scale!$A$2,IF(AND($H385&gt;=Scale!$B$3,$H385&lt;=Scale!$C$3),Scale!$A$3,IF(AND($H385&gt;=Scale!$B$4,$H385&lt;=Scale!$C$4),Scale!$A$4,IF(AND($H385&gt;=Scale!$B$5,$H385&lt;=Scale!$C$5),Scale!$A$5,IF(AND($H385&gt;=Scale!$B$6,$H385&lt;=Scale!$C$6),Scale!$A$6)))))</f>
        <v>2</v>
      </c>
      <c r="L385" s="7" t="e">
        <f>IF(AND($J385&gt;=Scale!$F$2,$J385&lt;=Scale!$G$2),Scale!$E$2,IF(AND($J385&gt;=Scale!$F$3,$J385&lt;=Scale!$G$3),Scale!$E$3,IF(AND($J385&gt;=Scale!$F$4,$J385&lt;=Scale!$G$4),Scale!$E$4,IF(AND($J385&gt;=Scale!$F$5,$J385&lt;=Scale!$G$5),Scale!$E$5,IF(AND($J385&gt;=Scale!$F$6,$J385&lt;=Scale!$G$6),Scale!$E$6)))))</f>
        <v>#N/A</v>
      </c>
      <c r="M385" s="7">
        <f t="shared" si="11"/>
        <v>12</v>
      </c>
      <c r="N38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5" s="5" t="str">
        <f>IF(Table1[[#This Row],[Priority Rating]]="#N/A","#N/A",IF(Table1[[#This Row],[Priority Rating]]&gt;=Scale!$M$2,Scale!$L$2,IF(Table1[[#This Row],[Priority Rating]]&gt;=Scale!$M$3,Scale!$L$3,IF(Table1[[#This Row],[Priority Rating]]&gt;=Scale!$M$4,Scale!$L$4,"error1"))))</f>
        <v>#N/A</v>
      </c>
    </row>
    <row r="386" spans="1:15" x14ac:dyDescent="0.3">
      <c r="A386" s="3">
        <f t="shared" ref="A386:A449" ca="1" si="12">CELL("row",A385)</f>
        <v>385</v>
      </c>
      <c r="B386" t="s">
        <v>12</v>
      </c>
      <c r="C386" t="s">
        <v>27</v>
      </c>
      <c r="D386">
        <v>2402</v>
      </c>
      <c r="E386" t="s">
        <v>106</v>
      </c>
      <c r="F386" t="str">
        <f>VLOOKUP($C386,'Bus Profiles'!$A:$C,MATCH(F$1,'Bus Profiles'!$1:$1,0),FALSE)</f>
        <v>40 ft</v>
      </c>
      <c r="G386" t="str">
        <f>VLOOKUP($C386,'Bus Profiles'!$A:$C,MATCH(G$1,'Bus Profiles'!$1:$1,0),FALSE)</f>
        <v>Hybrid</v>
      </c>
      <c r="H386">
        <v>6</v>
      </c>
      <c r="I386" s="1"/>
      <c r="J386" s="16" t="e">
        <v>#N/A</v>
      </c>
      <c r="K386" s="7">
        <f>IF(AND($H386&gt;=Scale!$B$2,$H386&lt;=Scale!$C$2),Scale!$A$2,IF(AND($H386&gt;=Scale!$B$3,$H386&lt;=Scale!$C$3),Scale!$A$3,IF(AND($H386&gt;=Scale!$B$4,$H386&lt;=Scale!$C$4),Scale!$A$4,IF(AND($H386&gt;=Scale!$B$5,$H386&lt;=Scale!$C$5),Scale!$A$5,IF(AND($H386&gt;=Scale!$B$6,$H386&lt;=Scale!$C$6),Scale!$A$6)))))</f>
        <v>4</v>
      </c>
      <c r="L386" s="7" t="e">
        <f>IF(AND($J386&gt;=Scale!$F$2,$J386&lt;=Scale!$G$2),Scale!$E$2,IF(AND($J386&gt;=Scale!$F$3,$J386&lt;=Scale!$G$3),Scale!$E$3,IF(AND($J386&gt;=Scale!$F$4,$J386&lt;=Scale!$G$4),Scale!$E$4,IF(AND($J386&gt;=Scale!$F$5,$J386&lt;=Scale!$G$5),Scale!$E$5,IF(AND($J386&gt;=Scale!$F$6,$J386&lt;=Scale!$G$6),Scale!$E$6)))))</f>
        <v>#N/A</v>
      </c>
      <c r="M386" s="7">
        <f t="shared" ref="M386:M449" si="13">16-IF(LEFT(D386,1)="2",MID(D386,2,1),IF(LEFT(D386,1)="9",(LEFT(D386,2)-100),LEFT(D386,2)))</f>
        <v>12</v>
      </c>
      <c r="N38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6" s="5" t="str">
        <f>IF(Table1[[#This Row],[Priority Rating]]="#N/A","#N/A",IF(Table1[[#This Row],[Priority Rating]]&gt;=Scale!$M$2,Scale!$L$2,IF(Table1[[#This Row],[Priority Rating]]&gt;=Scale!$M$3,Scale!$L$3,IF(Table1[[#This Row],[Priority Rating]]&gt;=Scale!$M$4,Scale!$L$4,"error1"))))</f>
        <v>#N/A</v>
      </c>
    </row>
    <row r="387" spans="1:15" x14ac:dyDescent="0.3">
      <c r="A387" s="3">
        <f t="shared" ca="1" si="12"/>
        <v>386</v>
      </c>
      <c r="B387" t="s">
        <v>12</v>
      </c>
      <c r="C387" t="s">
        <v>27</v>
      </c>
      <c r="D387">
        <v>2403</v>
      </c>
      <c r="E387" t="s">
        <v>106</v>
      </c>
      <c r="F387" t="str">
        <f>VLOOKUP($C387,'Bus Profiles'!$A:$C,MATCH(F$1,'Bus Profiles'!$1:$1,0),FALSE)</f>
        <v>40 ft</v>
      </c>
      <c r="G387" t="str">
        <f>VLOOKUP($C387,'Bus Profiles'!$A:$C,MATCH(G$1,'Bus Profiles'!$1:$1,0),FALSE)</f>
        <v>Hybrid</v>
      </c>
      <c r="H387">
        <v>8</v>
      </c>
      <c r="I387" s="1"/>
      <c r="J387" s="16" t="e">
        <v>#N/A</v>
      </c>
      <c r="K387" s="7">
        <f>IF(AND($H387&gt;=Scale!$B$2,$H387&lt;=Scale!$C$2),Scale!$A$2,IF(AND($H387&gt;=Scale!$B$3,$H387&lt;=Scale!$C$3),Scale!$A$3,IF(AND($H387&gt;=Scale!$B$4,$H387&lt;=Scale!$C$4),Scale!$A$4,IF(AND($H387&gt;=Scale!$B$5,$H387&lt;=Scale!$C$5),Scale!$A$5,IF(AND($H387&gt;=Scale!$B$6,$H387&lt;=Scale!$C$6),Scale!$A$6)))))</f>
        <v>5</v>
      </c>
      <c r="L387" s="7" t="e">
        <f>IF(AND($J387&gt;=Scale!$F$2,$J387&lt;=Scale!$G$2),Scale!$E$2,IF(AND($J387&gt;=Scale!$F$3,$J387&lt;=Scale!$G$3),Scale!$E$3,IF(AND($J387&gt;=Scale!$F$4,$J387&lt;=Scale!$G$4),Scale!$E$4,IF(AND($J387&gt;=Scale!$F$5,$J387&lt;=Scale!$G$5),Scale!$E$5,IF(AND($J387&gt;=Scale!$F$6,$J387&lt;=Scale!$G$6),Scale!$E$6)))))</f>
        <v>#N/A</v>
      </c>
      <c r="M387" s="7">
        <f t="shared" si="13"/>
        <v>12</v>
      </c>
      <c r="N38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7" s="5" t="str">
        <f>IF(Table1[[#This Row],[Priority Rating]]="#N/A","#N/A",IF(Table1[[#This Row],[Priority Rating]]&gt;=Scale!$M$2,Scale!$L$2,IF(Table1[[#This Row],[Priority Rating]]&gt;=Scale!$M$3,Scale!$L$3,IF(Table1[[#This Row],[Priority Rating]]&gt;=Scale!$M$4,Scale!$L$4,"error1"))))</f>
        <v>#N/A</v>
      </c>
    </row>
    <row r="388" spans="1:15" x14ac:dyDescent="0.3">
      <c r="A388" s="3">
        <f t="shared" ca="1" si="12"/>
        <v>387</v>
      </c>
      <c r="B388" t="s">
        <v>12</v>
      </c>
      <c r="C388" t="s">
        <v>27</v>
      </c>
      <c r="D388">
        <v>2404</v>
      </c>
      <c r="E388" t="s">
        <v>106</v>
      </c>
      <c r="F388" t="str">
        <f>VLOOKUP($C388,'Bus Profiles'!$A:$C,MATCH(F$1,'Bus Profiles'!$1:$1,0),FALSE)</f>
        <v>40 ft</v>
      </c>
      <c r="G388" t="str">
        <f>VLOOKUP($C388,'Bus Profiles'!$A:$C,MATCH(G$1,'Bus Profiles'!$1:$1,0),FALSE)</f>
        <v>Hybrid</v>
      </c>
      <c r="H388">
        <v>9</v>
      </c>
      <c r="I388" s="1"/>
      <c r="J388" s="16" t="e">
        <v>#N/A</v>
      </c>
      <c r="K388" s="7">
        <f>IF(AND($H388&gt;=Scale!$B$2,$H388&lt;=Scale!$C$2),Scale!$A$2,IF(AND($H388&gt;=Scale!$B$3,$H388&lt;=Scale!$C$3),Scale!$A$3,IF(AND($H388&gt;=Scale!$B$4,$H388&lt;=Scale!$C$4),Scale!$A$4,IF(AND($H388&gt;=Scale!$B$5,$H388&lt;=Scale!$C$5),Scale!$A$5,IF(AND($H388&gt;=Scale!$B$6,$H388&lt;=Scale!$C$6),Scale!$A$6)))))</f>
        <v>5</v>
      </c>
      <c r="L388" s="7" t="e">
        <f>IF(AND($J388&gt;=Scale!$F$2,$J388&lt;=Scale!$G$2),Scale!$E$2,IF(AND($J388&gt;=Scale!$F$3,$J388&lt;=Scale!$G$3),Scale!$E$3,IF(AND($J388&gt;=Scale!$F$4,$J388&lt;=Scale!$G$4),Scale!$E$4,IF(AND($J388&gt;=Scale!$F$5,$J388&lt;=Scale!$G$5),Scale!$E$5,IF(AND($J388&gt;=Scale!$F$6,$J388&lt;=Scale!$G$6),Scale!$E$6)))))</f>
        <v>#N/A</v>
      </c>
      <c r="M388" s="7">
        <f t="shared" si="13"/>
        <v>12</v>
      </c>
      <c r="N38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8" s="5" t="str">
        <f>IF(Table1[[#This Row],[Priority Rating]]="#N/A","#N/A",IF(Table1[[#This Row],[Priority Rating]]&gt;=Scale!$M$2,Scale!$L$2,IF(Table1[[#This Row],[Priority Rating]]&gt;=Scale!$M$3,Scale!$L$3,IF(Table1[[#This Row],[Priority Rating]]&gt;=Scale!$M$4,Scale!$L$4,"error1"))))</f>
        <v>#N/A</v>
      </c>
    </row>
    <row r="389" spans="1:15" x14ac:dyDescent="0.3">
      <c r="A389" s="3">
        <f t="shared" ca="1" si="12"/>
        <v>388</v>
      </c>
      <c r="B389" t="s">
        <v>12</v>
      </c>
      <c r="C389" t="s">
        <v>27</v>
      </c>
      <c r="D389">
        <v>2405</v>
      </c>
      <c r="E389" t="s">
        <v>106</v>
      </c>
      <c r="F389" t="str">
        <f>VLOOKUP($C389,'Bus Profiles'!$A:$C,MATCH(F$1,'Bus Profiles'!$1:$1,0),FALSE)</f>
        <v>40 ft</v>
      </c>
      <c r="G389" t="str">
        <f>VLOOKUP($C389,'Bus Profiles'!$A:$C,MATCH(G$1,'Bus Profiles'!$1:$1,0),FALSE)</f>
        <v>Hybrid</v>
      </c>
      <c r="H389">
        <v>2</v>
      </c>
      <c r="I389" s="1"/>
      <c r="J389" s="16" t="e">
        <v>#N/A</v>
      </c>
      <c r="K389" s="7">
        <f>IF(AND($H389&gt;=Scale!$B$2,$H389&lt;=Scale!$C$2),Scale!$A$2,IF(AND($H389&gt;=Scale!$B$3,$H389&lt;=Scale!$C$3),Scale!$A$3,IF(AND($H389&gt;=Scale!$B$4,$H389&lt;=Scale!$C$4),Scale!$A$4,IF(AND($H389&gt;=Scale!$B$5,$H389&lt;=Scale!$C$5),Scale!$A$5,IF(AND($H389&gt;=Scale!$B$6,$H389&lt;=Scale!$C$6),Scale!$A$6)))))</f>
        <v>2</v>
      </c>
      <c r="L389" s="7" t="e">
        <f>IF(AND($J389&gt;=Scale!$F$2,$J389&lt;=Scale!$G$2),Scale!$E$2,IF(AND($J389&gt;=Scale!$F$3,$J389&lt;=Scale!$G$3),Scale!$E$3,IF(AND($J389&gt;=Scale!$F$4,$J389&lt;=Scale!$G$4),Scale!$E$4,IF(AND($J389&gt;=Scale!$F$5,$J389&lt;=Scale!$G$5),Scale!$E$5,IF(AND($J389&gt;=Scale!$F$6,$J389&lt;=Scale!$G$6),Scale!$E$6)))))</f>
        <v>#N/A</v>
      </c>
      <c r="M389" s="7">
        <f t="shared" si="13"/>
        <v>12</v>
      </c>
      <c r="N38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89" s="5" t="str">
        <f>IF(Table1[[#This Row],[Priority Rating]]="#N/A","#N/A",IF(Table1[[#This Row],[Priority Rating]]&gt;=Scale!$M$2,Scale!$L$2,IF(Table1[[#This Row],[Priority Rating]]&gt;=Scale!$M$3,Scale!$L$3,IF(Table1[[#This Row],[Priority Rating]]&gt;=Scale!$M$4,Scale!$L$4,"error1"))))</f>
        <v>#N/A</v>
      </c>
    </row>
    <row r="390" spans="1:15" x14ac:dyDescent="0.3">
      <c r="A390" s="3">
        <f t="shared" ca="1" si="12"/>
        <v>389</v>
      </c>
      <c r="B390" t="s">
        <v>12</v>
      </c>
      <c r="C390" t="s">
        <v>27</v>
      </c>
      <c r="D390">
        <v>2406</v>
      </c>
      <c r="E390" t="s">
        <v>106</v>
      </c>
      <c r="F390" t="str">
        <f>VLOOKUP($C390,'Bus Profiles'!$A:$C,MATCH(F$1,'Bus Profiles'!$1:$1,0),FALSE)</f>
        <v>40 ft</v>
      </c>
      <c r="G390" t="str">
        <f>VLOOKUP($C390,'Bus Profiles'!$A:$C,MATCH(G$1,'Bus Profiles'!$1:$1,0),FALSE)</f>
        <v>Hybrid</v>
      </c>
      <c r="H390">
        <v>5</v>
      </c>
      <c r="I390" s="1"/>
      <c r="J390" s="16" t="e">
        <v>#N/A</v>
      </c>
      <c r="K390" s="7">
        <f>IF(AND($H390&gt;=Scale!$B$2,$H390&lt;=Scale!$C$2),Scale!$A$2,IF(AND($H390&gt;=Scale!$B$3,$H390&lt;=Scale!$C$3),Scale!$A$3,IF(AND($H390&gt;=Scale!$B$4,$H390&lt;=Scale!$C$4),Scale!$A$4,IF(AND($H390&gt;=Scale!$B$5,$H390&lt;=Scale!$C$5),Scale!$A$5,IF(AND($H390&gt;=Scale!$B$6,$H390&lt;=Scale!$C$6),Scale!$A$6)))))</f>
        <v>3</v>
      </c>
      <c r="L390" s="7" t="e">
        <f>IF(AND($J390&gt;=Scale!$F$2,$J390&lt;=Scale!$G$2),Scale!$E$2,IF(AND($J390&gt;=Scale!$F$3,$J390&lt;=Scale!$G$3),Scale!$E$3,IF(AND($J390&gt;=Scale!$F$4,$J390&lt;=Scale!$G$4),Scale!$E$4,IF(AND($J390&gt;=Scale!$F$5,$J390&lt;=Scale!$G$5),Scale!$E$5,IF(AND($J390&gt;=Scale!$F$6,$J390&lt;=Scale!$G$6),Scale!$E$6)))))</f>
        <v>#N/A</v>
      </c>
      <c r="M390" s="7">
        <f t="shared" si="13"/>
        <v>12</v>
      </c>
      <c r="N39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0" s="5" t="str">
        <f>IF(Table1[[#This Row],[Priority Rating]]="#N/A","#N/A",IF(Table1[[#This Row],[Priority Rating]]&gt;=Scale!$M$2,Scale!$L$2,IF(Table1[[#This Row],[Priority Rating]]&gt;=Scale!$M$3,Scale!$L$3,IF(Table1[[#This Row],[Priority Rating]]&gt;=Scale!$M$4,Scale!$L$4,"error1"))))</f>
        <v>#N/A</v>
      </c>
    </row>
    <row r="391" spans="1:15" x14ac:dyDescent="0.3">
      <c r="A391" s="3">
        <f t="shared" ca="1" si="12"/>
        <v>390</v>
      </c>
      <c r="B391" t="s">
        <v>12</v>
      </c>
      <c r="C391" t="s">
        <v>27</v>
      </c>
      <c r="D391">
        <v>2407</v>
      </c>
      <c r="E391" t="s">
        <v>106</v>
      </c>
      <c r="F391" t="str">
        <f>VLOOKUP($C391,'Bus Profiles'!$A:$C,MATCH(F$1,'Bus Profiles'!$1:$1,0),FALSE)</f>
        <v>40 ft</v>
      </c>
      <c r="G391" t="str">
        <f>VLOOKUP($C391,'Bus Profiles'!$A:$C,MATCH(G$1,'Bus Profiles'!$1:$1,0),FALSE)</f>
        <v>Hybrid</v>
      </c>
      <c r="H391">
        <v>6</v>
      </c>
      <c r="I391" s="1"/>
      <c r="J391" s="16" t="e">
        <v>#N/A</v>
      </c>
      <c r="K391" s="7">
        <f>IF(AND($H391&gt;=Scale!$B$2,$H391&lt;=Scale!$C$2),Scale!$A$2,IF(AND($H391&gt;=Scale!$B$3,$H391&lt;=Scale!$C$3),Scale!$A$3,IF(AND($H391&gt;=Scale!$B$4,$H391&lt;=Scale!$C$4),Scale!$A$4,IF(AND($H391&gt;=Scale!$B$5,$H391&lt;=Scale!$C$5),Scale!$A$5,IF(AND($H391&gt;=Scale!$B$6,$H391&lt;=Scale!$C$6),Scale!$A$6)))))</f>
        <v>4</v>
      </c>
      <c r="L391" s="7" t="e">
        <f>IF(AND($J391&gt;=Scale!$F$2,$J391&lt;=Scale!$G$2),Scale!$E$2,IF(AND($J391&gt;=Scale!$F$3,$J391&lt;=Scale!$G$3),Scale!$E$3,IF(AND($J391&gt;=Scale!$F$4,$J391&lt;=Scale!$G$4),Scale!$E$4,IF(AND($J391&gt;=Scale!$F$5,$J391&lt;=Scale!$G$5),Scale!$E$5,IF(AND($J391&gt;=Scale!$F$6,$J391&lt;=Scale!$G$6),Scale!$E$6)))))</f>
        <v>#N/A</v>
      </c>
      <c r="M391" s="7">
        <f t="shared" si="13"/>
        <v>12</v>
      </c>
      <c r="N39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1" s="5" t="str">
        <f>IF(Table1[[#This Row],[Priority Rating]]="#N/A","#N/A",IF(Table1[[#This Row],[Priority Rating]]&gt;=Scale!$M$2,Scale!$L$2,IF(Table1[[#This Row],[Priority Rating]]&gt;=Scale!$M$3,Scale!$L$3,IF(Table1[[#This Row],[Priority Rating]]&gt;=Scale!$M$4,Scale!$L$4,"error1"))))</f>
        <v>#N/A</v>
      </c>
    </row>
    <row r="392" spans="1:15" x14ac:dyDescent="0.3">
      <c r="A392" s="3">
        <f t="shared" ca="1" si="12"/>
        <v>391</v>
      </c>
      <c r="B392" t="s">
        <v>12</v>
      </c>
      <c r="C392" t="s">
        <v>27</v>
      </c>
      <c r="D392">
        <v>2408</v>
      </c>
      <c r="E392" t="s">
        <v>106</v>
      </c>
      <c r="F392" t="str">
        <f>VLOOKUP($C392,'Bus Profiles'!$A:$C,MATCH(F$1,'Bus Profiles'!$1:$1,0),FALSE)</f>
        <v>40 ft</v>
      </c>
      <c r="G392" t="str">
        <f>VLOOKUP($C392,'Bus Profiles'!$A:$C,MATCH(G$1,'Bus Profiles'!$1:$1,0),FALSE)</f>
        <v>Hybrid</v>
      </c>
      <c r="H392">
        <v>10</v>
      </c>
      <c r="I392" s="1"/>
      <c r="J392" s="16" t="e">
        <v>#N/A</v>
      </c>
      <c r="K392" s="7">
        <f>IF(AND($H392&gt;=Scale!$B$2,$H392&lt;=Scale!$C$2),Scale!$A$2,IF(AND($H392&gt;=Scale!$B$3,$H392&lt;=Scale!$C$3),Scale!$A$3,IF(AND($H392&gt;=Scale!$B$4,$H392&lt;=Scale!$C$4),Scale!$A$4,IF(AND($H392&gt;=Scale!$B$5,$H392&lt;=Scale!$C$5),Scale!$A$5,IF(AND($H392&gt;=Scale!$B$6,$H392&lt;=Scale!$C$6),Scale!$A$6)))))</f>
        <v>5</v>
      </c>
      <c r="L392" s="7" t="e">
        <f>IF(AND($J392&gt;=Scale!$F$2,$J392&lt;=Scale!$G$2),Scale!$E$2,IF(AND($J392&gt;=Scale!$F$3,$J392&lt;=Scale!$G$3),Scale!$E$3,IF(AND($J392&gt;=Scale!$F$4,$J392&lt;=Scale!$G$4),Scale!$E$4,IF(AND($J392&gt;=Scale!$F$5,$J392&lt;=Scale!$G$5),Scale!$E$5,IF(AND($J392&gt;=Scale!$F$6,$J392&lt;=Scale!$G$6),Scale!$E$6)))))</f>
        <v>#N/A</v>
      </c>
      <c r="M392" s="7">
        <f t="shared" si="13"/>
        <v>12</v>
      </c>
      <c r="N39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2" s="5" t="str">
        <f>IF(Table1[[#This Row],[Priority Rating]]="#N/A","#N/A",IF(Table1[[#This Row],[Priority Rating]]&gt;=Scale!$M$2,Scale!$L$2,IF(Table1[[#This Row],[Priority Rating]]&gt;=Scale!$M$3,Scale!$L$3,IF(Table1[[#This Row],[Priority Rating]]&gt;=Scale!$M$4,Scale!$L$4,"error1"))))</f>
        <v>#N/A</v>
      </c>
    </row>
    <row r="393" spans="1:15" x14ac:dyDescent="0.3">
      <c r="A393" s="3">
        <f t="shared" ca="1" si="12"/>
        <v>392</v>
      </c>
      <c r="B393" t="s">
        <v>12</v>
      </c>
      <c r="C393" t="s">
        <v>27</v>
      </c>
      <c r="D393">
        <v>2409</v>
      </c>
      <c r="E393" t="s">
        <v>106</v>
      </c>
      <c r="F393" t="str">
        <f>VLOOKUP($C393,'Bus Profiles'!$A:$C,MATCH(F$1,'Bus Profiles'!$1:$1,0),FALSE)</f>
        <v>40 ft</v>
      </c>
      <c r="G393" t="str">
        <f>VLOOKUP($C393,'Bus Profiles'!$A:$C,MATCH(G$1,'Bus Profiles'!$1:$1,0),FALSE)</f>
        <v>Hybrid</v>
      </c>
      <c r="H393">
        <v>4</v>
      </c>
      <c r="I393" s="1"/>
      <c r="J393" s="16" t="e">
        <v>#N/A</v>
      </c>
      <c r="K393" s="7">
        <f>IF(AND($H393&gt;=Scale!$B$2,$H393&lt;=Scale!$C$2),Scale!$A$2,IF(AND($H393&gt;=Scale!$B$3,$H393&lt;=Scale!$C$3),Scale!$A$3,IF(AND($H393&gt;=Scale!$B$4,$H393&lt;=Scale!$C$4),Scale!$A$4,IF(AND($H393&gt;=Scale!$B$5,$H393&lt;=Scale!$C$5),Scale!$A$5,IF(AND($H393&gt;=Scale!$B$6,$H393&lt;=Scale!$C$6),Scale!$A$6)))))</f>
        <v>3</v>
      </c>
      <c r="L393" s="7" t="e">
        <f>IF(AND($J393&gt;=Scale!$F$2,$J393&lt;=Scale!$G$2),Scale!$E$2,IF(AND($J393&gt;=Scale!$F$3,$J393&lt;=Scale!$G$3),Scale!$E$3,IF(AND($J393&gt;=Scale!$F$4,$J393&lt;=Scale!$G$4),Scale!$E$4,IF(AND($J393&gt;=Scale!$F$5,$J393&lt;=Scale!$G$5),Scale!$E$5,IF(AND($J393&gt;=Scale!$F$6,$J393&lt;=Scale!$G$6),Scale!$E$6)))))</f>
        <v>#N/A</v>
      </c>
      <c r="M393" s="7">
        <f t="shared" si="13"/>
        <v>12</v>
      </c>
      <c r="N39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3" s="5" t="str">
        <f>IF(Table1[[#This Row],[Priority Rating]]="#N/A","#N/A",IF(Table1[[#This Row],[Priority Rating]]&gt;=Scale!$M$2,Scale!$L$2,IF(Table1[[#This Row],[Priority Rating]]&gt;=Scale!$M$3,Scale!$L$3,IF(Table1[[#This Row],[Priority Rating]]&gt;=Scale!$M$4,Scale!$L$4,"error1"))))</f>
        <v>#N/A</v>
      </c>
    </row>
    <row r="394" spans="1:15" x14ac:dyDescent="0.3">
      <c r="A394" s="3">
        <f t="shared" ca="1" si="12"/>
        <v>393</v>
      </c>
      <c r="B394" t="s">
        <v>12</v>
      </c>
      <c r="C394" t="s">
        <v>27</v>
      </c>
      <c r="D394">
        <v>2410</v>
      </c>
      <c r="E394" t="s">
        <v>106</v>
      </c>
      <c r="F394" t="str">
        <f>VLOOKUP($C394,'Bus Profiles'!$A:$C,MATCH(F$1,'Bus Profiles'!$1:$1,0),FALSE)</f>
        <v>40 ft</v>
      </c>
      <c r="G394" t="str">
        <f>VLOOKUP($C394,'Bus Profiles'!$A:$C,MATCH(G$1,'Bus Profiles'!$1:$1,0),FALSE)</f>
        <v>Hybrid</v>
      </c>
      <c r="H394">
        <v>0</v>
      </c>
      <c r="I394" s="1"/>
      <c r="J394" s="16" t="e">
        <v>#N/A</v>
      </c>
      <c r="K394" s="7">
        <f>IF(AND($H394&gt;=Scale!$B$2,$H394&lt;=Scale!$C$2),Scale!$A$2,IF(AND($H394&gt;=Scale!$B$3,$H394&lt;=Scale!$C$3),Scale!$A$3,IF(AND($H394&gt;=Scale!$B$4,$H394&lt;=Scale!$C$4),Scale!$A$4,IF(AND($H394&gt;=Scale!$B$5,$H394&lt;=Scale!$C$5),Scale!$A$5,IF(AND($H394&gt;=Scale!$B$6,$H394&lt;=Scale!$C$6),Scale!$A$6)))))</f>
        <v>1</v>
      </c>
      <c r="L394" s="7" t="e">
        <f>IF(AND($J394&gt;=Scale!$F$2,$J394&lt;=Scale!$G$2),Scale!$E$2,IF(AND($J394&gt;=Scale!$F$3,$J394&lt;=Scale!$G$3),Scale!$E$3,IF(AND($J394&gt;=Scale!$F$4,$J394&lt;=Scale!$G$4),Scale!$E$4,IF(AND($J394&gt;=Scale!$F$5,$J394&lt;=Scale!$G$5),Scale!$E$5,IF(AND($J394&gt;=Scale!$F$6,$J394&lt;=Scale!$G$6),Scale!$E$6)))))</f>
        <v>#N/A</v>
      </c>
      <c r="M394" s="7">
        <f t="shared" si="13"/>
        <v>12</v>
      </c>
      <c r="N39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4" s="5" t="str">
        <f>IF(Table1[[#This Row],[Priority Rating]]="#N/A","#N/A",IF(Table1[[#This Row],[Priority Rating]]&gt;=Scale!$M$2,Scale!$L$2,IF(Table1[[#This Row],[Priority Rating]]&gt;=Scale!$M$3,Scale!$L$3,IF(Table1[[#This Row],[Priority Rating]]&gt;=Scale!$M$4,Scale!$L$4,"error1"))))</f>
        <v>#N/A</v>
      </c>
    </row>
    <row r="395" spans="1:15" x14ac:dyDescent="0.3">
      <c r="A395" s="3">
        <f t="shared" ca="1" si="12"/>
        <v>394</v>
      </c>
      <c r="B395" t="s">
        <v>12</v>
      </c>
      <c r="C395" t="s">
        <v>27</v>
      </c>
      <c r="D395">
        <v>2411</v>
      </c>
      <c r="E395" t="s">
        <v>106</v>
      </c>
      <c r="F395" t="str">
        <f>VLOOKUP($C395,'Bus Profiles'!$A:$C,MATCH(F$1,'Bus Profiles'!$1:$1,0),FALSE)</f>
        <v>40 ft</v>
      </c>
      <c r="G395" t="str">
        <f>VLOOKUP($C395,'Bus Profiles'!$A:$C,MATCH(G$1,'Bus Profiles'!$1:$1,0),FALSE)</f>
        <v>Hybrid</v>
      </c>
      <c r="H395">
        <v>2</v>
      </c>
      <c r="I395" s="1"/>
      <c r="J395" s="16" t="e">
        <v>#N/A</v>
      </c>
      <c r="K395" s="7">
        <f>IF(AND($H395&gt;=Scale!$B$2,$H395&lt;=Scale!$C$2),Scale!$A$2,IF(AND($H395&gt;=Scale!$B$3,$H395&lt;=Scale!$C$3),Scale!$A$3,IF(AND($H395&gt;=Scale!$B$4,$H395&lt;=Scale!$C$4),Scale!$A$4,IF(AND($H395&gt;=Scale!$B$5,$H395&lt;=Scale!$C$5),Scale!$A$5,IF(AND($H395&gt;=Scale!$B$6,$H395&lt;=Scale!$C$6),Scale!$A$6)))))</f>
        <v>2</v>
      </c>
      <c r="L395" s="7" t="e">
        <f>IF(AND($J395&gt;=Scale!$F$2,$J395&lt;=Scale!$G$2),Scale!$E$2,IF(AND($J395&gt;=Scale!$F$3,$J395&lt;=Scale!$G$3),Scale!$E$3,IF(AND($J395&gt;=Scale!$F$4,$J395&lt;=Scale!$G$4),Scale!$E$4,IF(AND($J395&gt;=Scale!$F$5,$J395&lt;=Scale!$G$5),Scale!$E$5,IF(AND($J395&gt;=Scale!$F$6,$J395&lt;=Scale!$G$6),Scale!$E$6)))))</f>
        <v>#N/A</v>
      </c>
      <c r="M395" s="7">
        <f t="shared" si="13"/>
        <v>12</v>
      </c>
      <c r="N39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5" s="5" t="str">
        <f>IF(Table1[[#This Row],[Priority Rating]]="#N/A","#N/A",IF(Table1[[#This Row],[Priority Rating]]&gt;=Scale!$M$2,Scale!$L$2,IF(Table1[[#This Row],[Priority Rating]]&gt;=Scale!$M$3,Scale!$L$3,IF(Table1[[#This Row],[Priority Rating]]&gt;=Scale!$M$4,Scale!$L$4,"error1"))))</f>
        <v>#N/A</v>
      </c>
    </row>
    <row r="396" spans="1:15" x14ac:dyDescent="0.3">
      <c r="A396" s="3">
        <f t="shared" ca="1" si="12"/>
        <v>395</v>
      </c>
      <c r="B396" t="s">
        <v>12</v>
      </c>
      <c r="C396" t="s">
        <v>27</v>
      </c>
      <c r="D396">
        <v>2412</v>
      </c>
      <c r="E396" t="s">
        <v>106</v>
      </c>
      <c r="F396" t="str">
        <f>VLOOKUP($C396,'Bus Profiles'!$A:$C,MATCH(F$1,'Bus Profiles'!$1:$1,0),FALSE)</f>
        <v>40 ft</v>
      </c>
      <c r="G396" t="str">
        <f>VLOOKUP($C396,'Bus Profiles'!$A:$C,MATCH(G$1,'Bus Profiles'!$1:$1,0),FALSE)</f>
        <v>Hybrid</v>
      </c>
      <c r="H396">
        <v>1</v>
      </c>
      <c r="I396" s="1"/>
      <c r="J396" s="16" t="e">
        <v>#N/A</v>
      </c>
      <c r="K396" s="7">
        <f>IF(AND($H396&gt;=Scale!$B$2,$H396&lt;=Scale!$C$2),Scale!$A$2,IF(AND($H396&gt;=Scale!$B$3,$H396&lt;=Scale!$C$3),Scale!$A$3,IF(AND($H396&gt;=Scale!$B$4,$H396&lt;=Scale!$C$4),Scale!$A$4,IF(AND($H396&gt;=Scale!$B$5,$H396&lt;=Scale!$C$5),Scale!$A$5,IF(AND($H396&gt;=Scale!$B$6,$H396&lt;=Scale!$C$6),Scale!$A$6)))))</f>
        <v>1</v>
      </c>
      <c r="L396" s="7" t="e">
        <f>IF(AND($J396&gt;=Scale!$F$2,$J396&lt;=Scale!$G$2),Scale!$E$2,IF(AND($J396&gt;=Scale!$F$3,$J396&lt;=Scale!$G$3),Scale!$E$3,IF(AND($J396&gt;=Scale!$F$4,$J396&lt;=Scale!$G$4),Scale!$E$4,IF(AND($J396&gt;=Scale!$F$5,$J396&lt;=Scale!$G$5),Scale!$E$5,IF(AND($J396&gt;=Scale!$F$6,$J396&lt;=Scale!$G$6),Scale!$E$6)))))</f>
        <v>#N/A</v>
      </c>
      <c r="M396" s="7">
        <f t="shared" si="13"/>
        <v>12</v>
      </c>
      <c r="N39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6" s="5" t="str">
        <f>IF(Table1[[#This Row],[Priority Rating]]="#N/A","#N/A",IF(Table1[[#This Row],[Priority Rating]]&gt;=Scale!$M$2,Scale!$L$2,IF(Table1[[#This Row],[Priority Rating]]&gt;=Scale!$M$3,Scale!$L$3,IF(Table1[[#This Row],[Priority Rating]]&gt;=Scale!$M$4,Scale!$L$4,"error1"))))</f>
        <v>#N/A</v>
      </c>
    </row>
    <row r="397" spans="1:15" x14ac:dyDescent="0.3">
      <c r="A397" s="3">
        <f t="shared" ca="1" si="12"/>
        <v>396</v>
      </c>
      <c r="B397" t="s">
        <v>12</v>
      </c>
      <c r="C397" t="s">
        <v>27</v>
      </c>
      <c r="D397">
        <v>2413</v>
      </c>
      <c r="E397" t="s">
        <v>106</v>
      </c>
      <c r="F397" t="str">
        <f>VLOOKUP($C397,'Bus Profiles'!$A:$C,MATCH(F$1,'Bus Profiles'!$1:$1,0),FALSE)</f>
        <v>40 ft</v>
      </c>
      <c r="G397" t="str">
        <f>VLOOKUP($C397,'Bus Profiles'!$A:$C,MATCH(G$1,'Bus Profiles'!$1:$1,0),FALSE)</f>
        <v>Hybrid</v>
      </c>
      <c r="H397">
        <v>3</v>
      </c>
      <c r="I397" s="1"/>
      <c r="J397" s="16" t="e">
        <v>#N/A</v>
      </c>
      <c r="K397" s="7">
        <f>IF(AND($H397&gt;=Scale!$B$2,$H397&lt;=Scale!$C$2),Scale!$A$2,IF(AND($H397&gt;=Scale!$B$3,$H397&lt;=Scale!$C$3),Scale!$A$3,IF(AND($H397&gt;=Scale!$B$4,$H397&lt;=Scale!$C$4),Scale!$A$4,IF(AND($H397&gt;=Scale!$B$5,$H397&lt;=Scale!$C$5),Scale!$A$5,IF(AND($H397&gt;=Scale!$B$6,$H397&lt;=Scale!$C$6),Scale!$A$6)))))</f>
        <v>2</v>
      </c>
      <c r="L397" s="7" t="e">
        <f>IF(AND($J397&gt;=Scale!$F$2,$J397&lt;=Scale!$G$2),Scale!$E$2,IF(AND($J397&gt;=Scale!$F$3,$J397&lt;=Scale!$G$3),Scale!$E$3,IF(AND($J397&gt;=Scale!$F$4,$J397&lt;=Scale!$G$4),Scale!$E$4,IF(AND($J397&gt;=Scale!$F$5,$J397&lt;=Scale!$G$5),Scale!$E$5,IF(AND($J397&gt;=Scale!$F$6,$J397&lt;=Scale!$G$6),Scale!$E$6)))))</f>
        <v>#N/A</v>
      </c>
      <c r="M397" s="7">
        <f t="shared" si="13"/>
        <v>12</v>
      </c>
      <c r="N39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7" s="5" t="str">
        <f>IF(Table1[[#This Row],[Priority Rating]]="#N/A","#N/A",IF(Table1[[#This Row],[Priority Rating]]&gt;=Scale!$M$2,Scale!$L$2,IF(Table1[[#This Row],[Priority Rating]]&gt;=Scale!$M$3,Scale!$L$3,IF(Table1[[#This Row],[Priority Rating]]&gt;=Scale!$M$4,Scale!$L$4,"error1"))))</f>
        <v>#N/A</v>
      </c>
    </row>
    <row r="398" spans="1:15" x14ac:dyDescent="0.3">
      <c r="A398" s="3">
        <f t="shared" ca="1" si="12"/>
        <v>397</v>
      </c>
      <c r="B398" t="s">
        <v>12</v>
      </c>
      <c r="C398" t="s">
        <v>27</v>
      </c>
      <c r="D398">
        <v>2414</v>
      </c>
      <c r="E398" t="s">
        <v>106</v>
      </c>
      <c r="F398" t="str">
        <f>VLOOKUP($C398,'Bus Profiles'!$A:$C,MATCH(F$1,'Bus Profiles'!$1:$1,0),FALSE)</f>
        <v>40 ft</v>
      </c>
      <c r="G398" t="str">
        <f>VLOOKUP($C398,'Bus Profiles'!$A:$C,MATCH(G$1,'Bus Profiles'!$1:$1,0),FALSE)</f>
        <v>Hybrid</v>
      </c>
      <c r="H398">
        <v>5</v>
      </c>
      <c r="I398" s="1"/>
      <c r="J398" s="16" t="e">
        <v>#N/A</v>
      </c>
      <c r="K398" s="7">
        <f>IF(AND($H398&gt;=Scale!$B$2,$H398&lt;=Scale!$C$2),Scale!$A$2,IF(AND($H398&gt;=Scale!$B$3,$H398&lt;=Scale!$C$3),Scale!$A$3,IF(AND($H398&gt;=Scale!$B$4,$H398&lt;=Scale!$C$4),Scale!$A$4,IF(AND($H398&gt;=Scale!$B$5,$H398&lt;=Scale!$C$5),Scale!$A$5,IF(AND($H398&gt;=Scale!$B$6,$H398&lt;=Scale!$C$6),Scale!$A$6)))))</f>
        <v>3</v>
      </c>
      <c r="L398" s="7" t="e">
        <f>IF(AND($J398&gt;=Scale!$F$2,$J398&lt;=Scale!$G$2),Scale!$E$2,IF(AND($J398&gt;=Scale!$F$3,$J398&lt;=Scale!$G$3),Scale!$E$3,IF(AND($J398&gt;=Scale!$F$4,$J398&lt;=Scale!$G$4),Scale!$E$4,IF(AND($J398&gt;=Scale!$F$5,$J398&lt;=Scale!$G$5),Scale!$E$5,IF(AND($J398&gt;=Scale!$F$6,$J398&lt;=Scale!$G$6),Scale!$E$6)))))</f>
        <v>#N/A</v>
      </c>
      <c r="M398" s="7">
        <f t="shared" si="13"/>
        <v>12</v>
      </c>
      <c r="N39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8" s="5" t="str">
        <f>IF(Table1[[#This Row],[Priority Rating]]="#N/A","#N/A",IF(Table1[[#This Row],[Priority Rating]]&gt;=Scale!$M$2,Scale!$L$2,IF(Table1[[#This Row],[Priority Rating]]&gt;=Scale!$M$3,Scale!$L$3,IF(Table1[[#This Row],[Priority Rating]]&gt;=Scale!$M$4,Scale!$L$4,"error1"))))</f>
        <v>#N/A</v>
      </c>
    </row>
    <row r="399" spans="1:15" x14ac:dyDescent="0.3">
      <c r="A399" s="3">
        <f t="shared" ca="1" si="12"/>
        <v>398</v>
      </c>
      <c r="B399" t="s">
        <v>12</v>
      </c>
      <c r="C399" t="s">
        <v>27</v>
      </c>
      <c r="D399">
        <v>2415</v>
      </c>
      <c r="E399" t="s">
        <v>106</v>
      </c>
      <c r="F399" t="str">
        <f>VLOOKUP($C399,'Bus Profiles'!$A:$C,MATCH(F$1,'Bus Profiles'!$1:$1,0),FALSE)</f>
        <v>40 ft</v>
      </c>
      <c r="G399" t="str">
        <f>VLOOKUP($C399,'Bus Profiles'!$A:$C,MATCH(G$1,'Bus Profiles'!$1:$1,0),FALSE)</f>
        <v>Hybrid</v>
      </c>
      <c r="H399">
        <v>6</v>
      </c>
      <c r="I399" s="1"/>
      <c r="J399" s="16" t="e">
        <v>#N/A</v>
      </c>
      <c r="K399" s="7">
        <f>IF(AND($H399&gt;=Scale!$B$2,$H399&lt;=Scale!$C$2),Scale!$A$2,IF(AND($H399&gt;=Scale!$B$3,$H399&lt;=Scale!$C$3),Scale!$A$3,IF(AND($H399&gt;=Scale!$B$4,$H399&lt;=Scale!$C$4),Scale!$A$4,IF(AND($H399&gt;=Scale!$B$5,$H399&lt;=Scale!$C$5),Scale!$A$5,IF(AND($H399&gt;=Scale!$B$6,$H399&lt;=Scale!$C$6),Scale!$A$6)))))</f>
        <v>4</v>
      </c>
      <c r="L399" s="7" t="e">
        <f>IF(AND($J399&gt;=Scale!$F$2,$J399&lt;=Scale!$G$2),Scale!$E$2,IF(AND($J399&gt;=Scale!$F$3,$J399&lt;=Scale!$G$3),Scale!$E$3,IF(AND($J399&gt;=Scale!$F$4,$J399&lt;=Scale!$G$4),Scale!$E$4,IF(AND($J399&gt;=Scale!$F$5,$J399&lt;=Scale!$G$5),Scale!$E$5,IF(AND($J399&gt;=Scale!$F$6,$J399&lt;=Scale!$G$6),Scale!$E$6)))))</f>
        <v>#N/A</v>
      </c>
      <c r="M399" s="7">
        <f t="shared" si="13"/>
        <v>12</v>
      </c>
      <c r="N39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399" s="5" t="str">
        <f>IF(Table1[[#This Row],[Priority Rating]]="#N/A","#N/A",IF(Table1[[#This Row],[Priority Rating]]&gt;=Scale!$M$2,Scale!$L$2,IF(Table1[[#This Row],[Priority Rating]]&gt;=Scale!$M$3,Scale!$L$3,IF(Table1[[#This Row],[Priority Rating]]&gt;=Scale!$M$4,Scale!$L$4,"error1"))))</f>
        <v>#N/A</v>
      </c>
    </row>
    <row r="400" spans="1:15" x14ac:dyDescent="0.3">
      <c r="A400" s="3">
        <f t="shared" ca="1" si="12"/>
        <v>399</v>
      </c>
      <c r="B400" t="s">
        <v>12</v>
      </c>
      <c r="C400" t="s">
        <v>27</v>
      </c>
      <c r="D400">
        <v>2416</v>
      </c>
      <c r="E400" t="s">
        <v>106</v>
      </c>
      <c r="F400" t="str">
        <f>VLOOKUP($C400,'Bus Profiles'!$A:$C,MATCH(F$1,'Bus Profiles'!$1:$1,0),FALSE)</f>
        <v>40 ft</v>
      </c>
      <c r="G400" t="str">
        <f>VLOOKUP($C400,'Bus Profiles'!$A:$C,MATCH(G$1,'Bus Profiles'!$1:$1,0),FALSE)</f>
        <v>Hybrid</v>
      </c>
      <c r="H400">
        <v>6</v>
      </c>
      <c r="I400" s="1"/>
      <c r="J400" s="16" t="e">
        <v>#N/A</v>
      </c>
      <c r="K400" s="7">
        <f>IF(AND($H400&gt;=Scale!$B$2,$H400&lt;=Scale!$C$2),Scale!$A$2,IF(AND($H400&gt;=Scale!$B$3,$H400&lt;=Scale!$C$3),Scale!$A$3,IF(AND($H400&gt;=Scale!$B$4,$H400&lt;=Scale!$C$4),Scale!$A$4,IF(AND($H400&gt;=Scale!$B$5,$H400&lt;=Scale!$C$5),Scale!$A$5,IF(AND($H400&gt;=Scale!$B$6,$H400&lt;=Scale!$C$6),Scale!$A$6)))))</f>
        <v>4</v>
      </c>
      <c r="L400" s="7" t="e">
        <f>IF(AND($J400&gt;=Scale!$F$2,$J400&lt;=Scale!$G$2),Scale!$E$2,IF(AND($J400&gt;=Scale!$F$3,$J400&lt;=Scale!$G$3),Scale!$E$3,IF(AND($J400&gt;=Scale!$F$4,$J400&lt;=Scale!$G$4),Scale!$E$4,IF(AND($J400&gt;=Scale!$F$5,$J400&lt;=Scale!$G$5),Scale!$E$5,IF(AND($J400&gt;=Scale!$F$6,$J400&lt;=Scale!$G$6),Scale!$E$6)))))</f>
        <v>#N/A</v>
      </c>
      <c r="M400" s="7">
        <f t="shared" si="13"/>
        <v>12</v>
      </c>
      <c r="N40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0" s="5" t="str">
        <f>IF(Table1[[#This Row],[Priority Rating]]="#N/A","#N/A",IF(Table1[[#This Row],[Priority Rating]]&gt;=Scale!$M$2,Scale!$L$2,IF(Table1[[#This Row],[Priority Rating]]&gt;=Scale!$M$3,Scale!$L$3,IF(Table1[[#This Row],[Priority Rating]]&gt;=Scale!$M$4,Scale!$L$4,"error1"))))</f>
        <v>#N/A</v>
      </c>
    </row>
    <row r="401" spans="1:15" x14ac:dyDescent="0.3">
      <c r="A401" s="3">
        <f t="shared" ca="1" si="12"/>
        <v>400</v>
      </c>
      <c r="B401" t="s">
        <v>12</v>
      </c>
      <c r="C401" t="s">
        <v>27</v>
      </c>
      <c r="D401">
        <v>2417</v>
      </c>
      <c r="E401" t="s">
        <v>106</v>
      </c>
      <c r="F401" t="str">
        <f>VLOOKUP($C401,'Bus Profiles'!$A:$C,MATCH(F$1,'Bus Profiles'!$1:$1,0),FALSE)</f>
        <v>40 ft</v>
      </c>
      <c r="G401" t="str">
        <f>VLOOKUP($C401,'Bus Profiles'!$A:$C,MATCH(G$1,'Bus Profiles'!$1:$1,0),FALSE)</f>
        <v>Hybrid</v>
      </c>
      <c r="H401">
        <v>8</v>
      </c>
      <c r="I401" s="1"/>
      <c r="J401" s="16" t="e">
        <v>#N/A</v>
      </c>
      <c r="K401" s="7">
        <f>IF(AND($H401&gt;=Scale!$B$2,$H401&lt;=Scale!$C$2),Scale!$A$2,IF(AND($H401&gt;=Scale!$B$3,$H401&lt;=Scale!$C$3),Scale!$A$3,IF(AND($H401&gt;=Scale!$B$4,$H401&lt;=Scale!$C$4),Scale!$A$4,IF(AND($H401&gt;=Scale!$B$5,$H401&lt;=Scale!$C$5),Scale!$A$5,IF(AND($H401&gt;=Scale!$B$6,$H401&lt;=Scale!$C$6),Scale!$A$6)))))</f>
        <v>5</v>
      </c>
      <c r="L401" s="7" t="e">
        <f>IF(AND($J401&gt;=Scale!$F$2,$J401&lt;=Scale!$G$2),Scale!$E$2,IF(AND($J401&gt;=Scale!$F$3,$J401&lt;=Scale!$G$3),Scale!$E$3,IF(AND($J401&gt;=Scale!$F$4,$J401&lt;=Scale!$G$4),Scale!$E$4,IF(AND($J401&gt;=Scale!$F$5,$J401&lt;=Scale!$G$5),Scale!$E$5,IF(AND($J401&gt;=Scale!$F$6,$J401&lt;=Scale!$G$6),Scale!$E$6)))))</f>
        <v>#N/A</v>
      </c>
      <c r="M401" s="7">
        <f t="shared" si="13"/>
        <v>12</v>
      </c>
      <c r="N40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1" s="5" t="str">
        <f>IF(Table1[[#This Row],[Priority Rating]]="#N/A","#N/A",IF(Table1[[#This Row],[Priority Rating]]&gt;=Scale!$M$2,Scale!$L$2,IF(Table1[[#This Row],[Priority Rating]]&gt;=Scale!$M$3,Scale!$L$3,IF(Table1[[#This Row],[Priority Rating]]&gt;=Scale!$M$4,Scale!$L$4,"error1"))))</f>
        <v>#N/A</v>
      </c>
    </row>
    <row r="402" spans="1:15" x14ac:dyDescent="0.3">
      <c r="A402" s="3">
        <f t="shared" ca="1" si="12"/>
        <v>401</v>
      </c>
      <c r="B402" t="s">
        <v>12</v>
      </c>
      <c r="C402" t="s">
        <v>27</v>
      </c>
      <c r="D402">
        <v>2418</v>
      </c>
      <c r="E402" t="s">
        <v>106</v>
      </c>
      <c r="F402" t="str">
        <f>VLOOKUP($C402,'Bus Profiles'!$A:$C,MATCH(F$1,'Bus Profiles'!$1:$1,0),FALSE)</f>
        <v>40 ft</v>
      </c>
      <c r="G402" t="str">
        <f>VLOOKUP($C402,'Bus Profiles'!$A:$C,MATCH(G$1,'Bus Profiles'!$1:$1,0),FALSE)</f>
        <v>Hybrid</v>
      </c>
      <c r="H402">
        <v>5</v>
      </c>
      <c r="I402" s="1"/>
      <c r="J402" s="16" t="e">
        <v>#N/A</v>
      </c>
      <c r="K402" s="7">
        <f>IF(AND($H402&gt;=Scale!$B$2,$H402&lt;=Scale!$C$2),Scale!$A$2,IF(AND($H402&gt;=Scale!$B$3,$H402&lt;=Scale!$C$3),Scale!$A$3,IF(AND($H402&gt;=Scale!$B$4,$H402&lt;=Scale!$C$4),Scale!$A$4,IF(AND($H402&gt;=Scale!$B$5,$H402&lt;=Scale!$C$5),Scale!$A$5,IF(AND($H402&gt;=Scale!$B$6,$H402&lt;=Scale!$C$6),Scale!$A$6)))))</f>
        <v>3</v>
      </c>
      <c r="L402" s="7" t="e">
        <f>IF(AND($J402&gt;=Scale!$F$2,$J402&lt;=Scale!$G$2),Scale!$E$2,IF(AND($J402&gt;=Scale!$F$3,$J402&lt;=Scale!$G$3),Scale!$E$3,IF(AND($J402&gt;=Scale!$F$4,$J402&lt;=Scale!$G$4),Scale!$E$4,IF(AND($J402&gt;=Scale!$F$5,$J402&lt;=Scale!$G$5),Scale!$E$5,IF(AND($J402&gt;=Scale!$F$6,$J402&lt;=Scale!$G$6),Scale!$E$6)))))</f>
        <v>#N/A</v>
      </c>
      <c r="M402" s="7">
        <f t="shared" si="13"/>
        <v>12</v>
      </c>
      <c r="N40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2" s="5" t="str">
        <f>IF(Table1[[#This Row],[Priority Rating]]="#N/A","#N/A",IF(Table1[[#This Row],[Priority Rating]]&gt;=Scale!$M$2,Scale!$L$2,IF(Table1[[#This Row],[Priority Rating]]&gt;=Scale!$M$3,Scale!$L$3,IF(Table1[[#This Row],[Priority Rating]]&gt;=Scale!$M$4,Scale!$L$4,"error1"))))</f>
        <v>#N/A</v>
      </c>
    </row>
    <row r="403" spans="1:15" x14ac:dyDescent="0.3">
      <c r="A403" s="3">
        <f t="shared" ca="1" si="12"/>
        <v>402</v>
      </c>
      <c r="B403" t="s">
        <v>12</v>
      </c>
      <c r="C403" t="s">
        <v>27</v>
      </c>
      <c r="D403">
        <v>2419</v>
      </c>
      <c r="E403" t="s">
        <v>106</v>
      </c>
      <c r="F403" t="str">
        <f>VLOOKUP($C403,'Bus Profiles'!$A:$C,MATCH(F$1,'Bus Profiles'!$1:$1,0),FALSE)</f>
        <v>40 ft</v>
      </c>
      <c r="G403" t="str">
        <f>VLOOKUP($C403,'Bus Profiles'!$A:$C,MATCH(G$1,'Bus Profiles'!$1:$1,0),FALSE)</f>
        <v>Hybrid</v>
      </c>
      <c r="H403">
        <v>1</v>
      </c>
      <c r="I403" s="1"/>
      <c r="J403" s="16" t="e">
        <v>#N/A</v>
      </c>
      <c r="K403" s="7">
        <f>IF(AND($H403&gt;=Scale!$B$2,$H403&lt;=Scale!$C$2),Scale!$A$2,IF(AND($H403&gt;=Scale!$B$3,$H403&lt;=Scale!$C$3),Scale!$A$3,IF(AND($H403&gt;=Scale!$B$4,$H403&lt;=Scale!$C$4),Scale!$A$4,IF(AND($H403&gt;=Scale!$B$5,$H403&lt;=Scale!$C$5),Scale!$A$5,IF(AND($H403&gt;=Scale!$B$6,$H403&lt;=Scale!$C$6),Scale!$A$6)))))</f>
        <v>1</v>
      </c>
      <c r="L403" s="7" t="e">
        <f>IF(AND($J403&gt;=Scale!$F$2,$J403&lt;=Scale!$G$2),Scale!$E$2,IF(AND($J403&gt;=Scale!$F$3,$J403&lt;=Scale!$G$3),Scale!$E$3,IF(AND($J403&gt;=Scale!$F$4,$J403&lt;=Scale!$G$4),Scale!$E$4,IF(AND($J403&gt;=Scale!$F$5,$J403&lt;=Scale!$G$5),Scale!$E$5,IF(AND($J403&gt;=Scale!$F$6,$J403&lt;=Scale!$G$6),Scale!$E$6)))))</f>
        <v>#N/A</v>
      </c>
      <c r="M403" s="7">
        <f t="shared" si="13"/>
        <v>12</v>
      </c>
      <c r="N40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3" s="5" t="str">
        <f>IF(Table1[[#This Row],[Priority Rating]]="#N/A","#N/A",IF(Table1[[#This Row],[Priority Rating]]&gt;=Scale!$M$2,Scale!$L$2,IF(Table1[[#This Row],[Priority Rating]]&gt;=Scale!$M$3,Scale!$L$3,IF(Table1[[#This Row],[Priority Rating]]&gt;=Scale!$M$4,Scale!$L$4,"error1"))))</f>
        <v>#N/A</v>
      </c>
    </row>
    <row r="404" spans="1:15" x14ac:dyDescent="0.3">
      <c r="A404" s="3">
        <f t="shared" ca="1" si="12"/>
        <v>403</v>
      </c>
      <c r="B404" t="s">
        <v>12</v>
      </c>
      <c r="C404" t="s">
        <v>27</v>
      </c>
      <c r="D404">
        <v>2420</v>
      </c>
      <c r="E404" t="s">
        <v>106</v>
      </c>
      <c r="F404" t="str">
        <f>VLOOKUP($C404,'Bus Profiles'!$A:$C,MATCH(F$1,'Bus Profiles'!$1:$1,0),FALSE)</f>
        <v>40 ft</v>
      </c>
      <c r="G404" t="str">
        <f>VLOOKUP($C404,'Bus Profiles'!$A:$C,MATCH(G$1,'Bus Profiles'!$1:$1,0),FALSE)</f>
        <v>Hybrid</v>
      </c>
      <c r="H404">
        <v>8</v>
      </c>
      <c r="I404" s="1"/>
      <c r="J404" s="16" t="e">
        <v>#N/A</v>
      </c>
      <c r="K404" s="7">
        <f>IF(AND($H404&gt;=Scale!$B$2,$H404&lt;=Scale!$C$2),Scale!$A$2,IF(AND($H404&gt;=Scale!$B$3,$H404&lt;=Scale!$C$3),Scale!$A$3,IF(AND($H404&gt;=Scale!$B$4,$H404&lt;=Scale!$C$4),Scale!$A$4,IF(AND($H404&gt;=Scale!$B$5,$H404&lt;=Scale!$C$5),Scale!$A$5,IF(AND($H404&gt;=Scale!$B$6,$H404&lt;=Scale!$C$6),Scale!$A$6)))))</f>
        <v>5</v>
      </c>
      <c r="L404" s="7" t="e">
        <f>IF(AND($J404&gt;=Scale!$F$2,$J404&lt;=Scale!$G$2),Scale!$E$2,IF(AND($J404&gt;=Scale!$F$3,$J404&lt;=Scale!$G$3),Scale!$E$3,IF(AND($J404&gt;=Scale!$F$4,$J404&lt;=Scale!$G$4),Scale!$E$4,IF(AND($J404&gt;=Scale!$F$5,$J404&lt;=Scale!$G$5),Scale!$E$5,IF(AND($J404&gt;=Scale!$F$6,$J404&lt;=Scale!$G$6),Scale!$E$6)))))</f>
        <v>#N/A</v>
      </c>
      <c r="M404" s="7">
        <f t="shared" si="13"/>
        <v>12</v>
      </c>
      <c r="N40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4" s="5" t="str">
        <f>IF(Table1[[#This Row],[Priority Rating]]="#N/A","#N/A",IF(Table1[[#This Row],[Priority Rating]]&gt;=Scale!$M$2,Scale!$L$2,IF(Table1[[#This Row],[Priority Rating]]&gt;=Scale!$M$3,Scale!$L$3,IF(Table1[[#This Row],[Priority Rating]]&gt;=Scale!$M$4,Scale!$L$4,"error1"))))</f>
        <v>#N/A</v>
      </c>
    </row>
    <row r="405" spans="1:15" x14ac:dyDescent="0.3">
      <c r="A405" s="3">
        <f t="shared" ca="1" si="12"/>
        <v>404</v>
      </c>
      <c r="B405" t="s">
        <v>12</v>
      </c>
      <c r="C405" t="s">
        <v>27</v>
      </c>
      <c r="D405">
        <v>2421</v>
      </c>
      <c r="E405" t="s">
        <v>106</v>
      </c>
      <c r="F405" t="str">
        <f>VLOOKUP($C405,'Bus Profiles'!$A:$C,MATCH(F$1,'Bus Profiles'!$1:$1,0),FALSE)</f>
        <v>40 ft</v>
      </c>
      <c r="G405" t="str">
        <f>VLOOKUP($C405,'Bus Profiles'!$A:$C,MATCH(G$1,'Bus Profiles'!$1:$1,0),FALSE)</f>
        <v>Hybrid</v>
      </c>
      <c r="H405">
        <v>5</v>
      </c>
      <c r="I405" s="1"/>
      <c r="J405" s="16" t="e">
        <v>#N/A</v>
      </c>
      <c r="K405" s="7">
        <f>IF(AND($H405&gt;=Scale!$B$2,$H405&lt;=Scale!$C$2),Scale!$A$2,IF(AND($H405&gt;=Scale!$B$3,$H405&lt;=Scale!$C$3),Scale!$A$3,IF(AND($H405&gt;=Scale!$B$4,$H405&lt;=Scale!$C$4),Scale!$A$4,IF(AND($H405&gt;=Scale!$B$5,$H405&lt;=Scale!$C$5),Scale!$A$5,IF(AND($H405&gt;=Scale!$B$6,$H405&lt;=Scale!$C$6),Scale!$A$6)))))</f>
        <v>3</v>
      </c>
      <c r="L405" s="7" t="e">
        <f>IF(AND($J405&gt;=Scale!$F$2,$J405&lt;=Scale!$G$2),Scale!$E$2,IF(AND($J405&gt;=Scale!$F$3,$J405&lt;=Scale!$G$3),Scale!$E$3,IF(AND($J405&gt;=Scale!$F$4,$J405&lt;=Scale!$G$4),Scale!$E$4,IF(AND($J405&gt;=Scale!$F$5,$J405&lt;=Scale!$G$5),Scale!$E$5,IF(AND($J405&gt;=Scale!$F$6,$J405&lt;=Scale!$G$6),Scale!$E$6)))))</f>
        <v>#N/A</v>
      </c>
      <c r="M405" s="7">
        <f t="shared" si="13"/>
        <v>12</v>
      </c>
      <c r="N40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5" s="5" t="str">
        <f>IF(Table1[[#This Row],[Priority Rating]]="#N/A","#N/A",IF(Table1[[#This Row],[Priority Rating]]&gt;=Scale!$M$2,Scale!$L$2,IF(Table1[[#This Row],[Priority Rating]]&gt;=Scale!$M$3,Scale!$L$3,IF(Table1[[#This Row],[Priority Rating]]&gt;=Scale!$M$4,Scale!$L$4,"error1"))))</f>
        <v>#N/A</v>
      </c>
    </row>
    <row r="406" spans="1:15" x14ac:dyDescent="0.3">
      <c r="A406" s="3">
        <f t="shared" ca="1" si="12"/>
        <v>405</v>
      </c>
      <c r="B406" t="s">
        <v>12</v>
      </c>
      <c r="C406" t="s">
        <v>27</v>
      </c>
      <c r="D406">
        <v>2422</v>
      </c>
      <c r="E406" t="s">
        <v>106</v>
      </c>
      <c r="F406" t="str">
        <f>VLOOKUP($C406,'Bus Profiles'!$A:$C,MATCH(F$1,'Bus Profiles'!$1:$1,0),FALSE)</f>
        <v>40 ft</v>
      </c>
      <c r="G406" t="str">
        <f>VLOOKUP($C406,'Bus Profiles'!$A:$C,MATCH(G$1,'Bus Profiles'!$1:$1,0),FALSE)</f>
        <v>Hybrid</v>
      </c>
      <c r="H406">
        <v>3</v>
      </c>
      <c r="I406" s="1"/>
      <c r="J406" s="16" t="e">
        <v>#N/A</v>
      </c>
      <c r="K406" s="7">
        <f>IF(AND($H406&gt;=Scale!$B$2,$H406&lt;=Scale!$C$2),Scale!$A$2,IF(AND($H406&gt;=Scale!$B$3,$H406&lt;=Scale!$C$3),Scale!$A$3,IF(AND($H406&gt;=Scale!$B$4,$H406&lt;=Scale!$C$4),Scale!$A$4,IF(AND($H406&gt;=Scale!$B$5,$H406&lt;=Scale!$C$5),Scale!$A$5,IF(AND($H406&gt;=Scale!$B$6,$H406&lt;=Scale!$C$6),Scale!$A$6)))))</f>
        <v>2</v>
      </c>
      <c r="L406" s="7" t="e">
        <f>IF(AND($J406&gt;=Scale!$F$2,$J406&lt;=Scale!$G$2),Scale!$E$2,IF(AND($J406&gt;=Scale!$F$3,$J406&lt;=Scale!$G$3),Scale!$E$3,IF(AND($J406&gt;=Scale!$F$4,$J406&lt;=Scale!$G$4),Scale!$E$4,IF(AND($J406&gt;=Scale!$F$5,$J406&lt;=Scale!$G$5),Scale!$E$5,IF(AND($J406&gt;=Scale!$F$6,$J406&lt;=Scale!$G$6),Scale!$E$6)))))</f>
        <v>#N/A</v>
      </c>
      <c r="M406" s="7">
        <f t="shared" si="13"/>
        <v>12</v>
      </c>
      <c r="N40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6" s="5" t="str">
        <f>IF(Table1[[#This Row],[Priority Rating]]="#N/A","#N/A",IF(Table1[[#This Row],[Priority Rating]]&gt;=Scale!$M$2,Scale!$L$2,IF(Table1[[#This Row],[Priority Rating]]&gt;=Scale!$M$3,Scale!$L$3,IF(Table1[[#This Row],[Priority Rating]]&gt;=Scale!$M$4,Scale!$L$4,"error1"))))</f>
        <v>#N/A</v>
      </c>
    </row>
    <row r="407" spans="1:15" x14ac:dyDescent="0.3">
      <c r="A407" s="3">
        <f t="shared" ca="1" si="12"/>
        <v>406</v>
      </c>
      <c r="B407" t="s">
        <v>12</v>
      </c>
      <c r="C407" t="s">
        <v>27</v>
      </c>
      <c r="D407">
        <v>2423</v>
      </c>
      <c r="E407" t="s">
        <v>106</v>
      </c>
      <c r="F407" t="str">
        <f>VLOOKUP($C407,'Bus Profiles'!$A:$C,MATCH(F$1,'Bus Profiles'!$1:$1,0),FALSE)</f>
        <v>40 ft</v>
      </c>
      <c r="G407" t="str">
        <f>VLOOKUP($C407,'Bus Profiles'!$A:$C,MATCH(G$1,'Bus Profiles'!$1:$1,0),FALSE)</f>
        <v>Hybrid</v>
      </c>
      <c r="H407">
        <v>4</v>
      </c>
      <c r="I407" s="1"/>
      <c r="J407" s="16" t="e">
        <v>#N/A</v>
      </c>
      <c r="K407" s="7">
        <f>IF(AND($H407&gt;=Scale!$B$2,$H407&lt;=Scale!$C$2),Scale!$A$2,IF(AND($H407&gt;=Scale!$B$3,$H407&lt;=Scale!$C$3),Scale!$A$3,IF(AND($H407&gt;=Scale!$B$4,$H407&lt;=Scale!$C$4),Scale!$A$4,IF(AND($H407&gt;=Scale!$B$5,$H407&lt;=Scale!$C$5),Scale!$A$5,IF(AND($H407&gt;=Scale!$B$6,$H407&lt;=Scale!$C$6),Scale!$A$6)))))</f>
        <v>3</v>
      </c>
      <c r="L407" s="7" t="e">
        <f>IF(AND($J407&gt;=Scale!$F$2,$J407&lt;=Scale!$G$2),Scale!$E$2,IF(AND($J407&gt;=Scale!$F$3,$J407&lt;=Scale!$G$3),Scale!$E$3,IF(AND($J407&gt;=Scale!$F$4,$J407&lt;=Scale!$G$4),Scale!$E$4,IF(AND($J407&gt;=Scale!$F$5,$J407&lt;=Scale!$G$5),Scale!$E$5,IF(AND($J407&gt;=Scale!$F$6,$J407&lt;=Scale!$G$6),Scale!$E$6)))))</f>
        <v>#N/A</v>
      </c>
      <c r="M407" s="7">
        <f t="shared" si="13"/>
        <v>12</v>
      </c>
      <c r="N40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7" s="5" t="str">
        <f>IF(Table1[[#This Row],[Priority Rating]]="#N/A","#N/A",IF(Table1[[#This Row],[Priority Rating]]&gt;=Scale!$M$2,Scale!$L$2,IF(Table1[[#This Row],[Priority Rating]]&gt;=Scale!$M$3,Scale!$L$3,IF(Table1[[#This Row],[Priority Rating]]&gt;=Scale!$M$4,Scale!$L$4,"error1"))))</f>
        <v>#N/A</v>
      </c>
    </row>
    <row r="408" spans="1:15" x14ac:dyDescent="0.3">
      <c r="A408" s="3">
        <f t="shared" ca="1" si="12"/>
        <v>407</v>
      </c>
      <c r="B408" t="s">
        <v>12</v>
      </c>
      <c r="C408" t="s">
        <v>27</v>
      </c>
      <c r="D408">
        <v>2424</v>
      </c>
      <c r="E408" t="s">
        <v>106</v>
      </c>
      <c r="F408" t="str">
        <f>VLOOKUP($C408,'Bus Profiles'!$A:$C,MATCH(F$1,'Bus Profiles'!$1:$1,0),FALSE)</f>
        <v>40 ft</v>
      </c>
      <c r="G408" t="str">
        <f>VLOOKUP($C408,'Bus Profiles'!$A:$C,MATCH(G$1,'Bus Profiles'!$1:$1,0),FALSE)</f>
        <v>Hybrid</v>
      </c>
      <c r="H408">
        <v>9</v>
      </c>
      <c r="I408" s="1"/>
      <c r="J408" s="16" t="e">
        <v>#N/A</v>
      </c>
      <c r="K408" s="7">
        <f>IF(AND($H408&gt;=Scale!$B$2,$H408&lt;=Scale!$C$2),Scale!$A$2,IF(AND($H408&gt;=Scale!$B$3,$H408&lt;=Scale!$C$3),Scale!$A$3,IF(AND($H408&gt;=Scale!$B$4,$H408&lt;=Scale!$C$4),Scale!$A$4,IF(AND($H408&gt;=Scale!$B$5,$H408&lt;=Scale!$C$5),Scale!$A$5,IF(AND($H408&gt;=Scale!$B$6,$H408&lt;=Scale!$C$6),Scale!$A$6)))))</f>
        <v>5</v>
      </c>
      <c r="L408" s="7" t="e">
        <f>IF(AND($J408&gt;=Scale!$F$2,$J408&lt;=Scale!$G$2),Scale!$E$2,IF(AND($J408&gt;=Scale!$F$3,$J408&lt;=Scale!$G$3),Scale!$E$3,IF(AND($J408&gt;=Scale!$F$4,$J408&lt;=Scale!$G$4),Scale!$E$4,IF(AND($J408&gt;=Scale!$F$5,$J408&lt;=Scale!$G$5),Scale!$E$5,IF(AND($J408&gt;=Scale!$F$6,$J408&lt;=Scale!$G$6),Scale!$E$6)))))</f>
        <v>#N/A</v>
      </c>
      <c r="M408" s="7">
        <f t="shared" si="13"/>
        <v>12</v>
      </c>
      <c r="N40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8" s="5" t="str">
        <f>IF(Table1[[#This Row],[Priority Rating]]="#N/A","#N/A",IF(Table1[[#This Row],[Priority Rating]]&gt;=Scale!$M$2,Scale!$L$2,IF(Table1[[#This Row],[Priority Rating]]&gt;=Scale!$M$3,Scale!$L$3,IF(Table1[[#This Row],[Priority Rating]]&gt;=Scale!$M$4,Scale!$L$4,"error1"))))</f>
        <v>#N/A</v>
      </c>
    </row>
    <row r="409" spans="1:15" x14ac:dyDescent="0.3">
      <c r="A409" s="3">
        <f t="shared" ca="1" si="12"/>
        <v>408</v>
      </c>
      <c r="B409" t="s">
        <v>12</v>
      </c>
      <c r="C409" t="s">
        <v>27</v>
      </c>
      <c r="D409">
        <v>2425</v>
      </c>
      <c r="E409" t="s">
        <v>106</v>
      </c>
      <c r="F409" t="str">
        <f>VLOOKUP($C409,'Bus Profiles'!$A:$C,MATCH(F$1,'Bus Profiles'!$1:$1,0),FALSE)</f>
        <v>40 ft</v>
      </c>
      <c r="G409" t="str">
        <f>VLOOKUP($C409,'Bus Profiles'!$A:$C,MATCH(G$1,'Bus Profiles'!$1:$1,0),FALSE)</f>
        <v>Hybrid</v>
      </c>
      <c r="H409">
        <v>5</v>
      </c>
      <c r="I409" s="1"/>
      <c r="J409" s="16" t="e">
        <v>#N/A</v>
      </c>
      <c r="K409" s="7">
        <f>IF(AND($H409&gt;=Scale!$B$2,$H409&lt;=Scale!$C$2),Scale!$A$2,IF(AND($H409&gt;=Scale!$B$3,$H409&lt;=Scale!$C$3),Scale!$A$3,IF(AND($H409&gt;=Scale!$B$4,$H409&lt;=Scale!$C$4),Scale!$A$4,IF(AND($H409&gt;=Scale!$B$5,$H409&lt;=Scale!$C$5),Scale!$A$5,IF(AND($H409&gt;=Scale!$B$6,$H409&lt;=Scale!$C$6),Scale!$A$6)))))</f>
        <v>3</v>
      </c>
      <c r="L409" s="7" t="e">
        <f>IF(AND($J409&gt;=Scale!$F$2,$J409&lt;=Scale!$G$2),Scale!$E$2,IF(AND($J409&gt;=Scale!$F$3,$J409&lt;=Scale!$G$3),Scale!$E$3,IF(AND($J409&gt;=Scale!$F$4,$J409&lt;=Scale!$G$4),Scale!$E$4,IF(AND($J409&gt;=Scale!$F$5,$J409&lt;=Scale!$G$5),Scale!$E$5,IF(AND($J409&gt;=Scale!$F$6,$J409&lt;=Scale!$G$6),Scale!$E$6)))))</f>
        <v>#N/A</v>
      </c>
      <c r="M409" s="7">
        <f t="shared" si="13"/>
        <v>12</v>
      </c>
      <c r="N40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09" s="5" t="str">
        <f>IF(Table1[[#This Row],[Priority Rating]]="#N/A","#N/A",IF(Table1[[#This Row],[Priority Rating]]&gt;=Scale!$M$2,Scale!$L$2,IF(Table1[[#This Row],[Priority Rating]]&gt;=Scale!$M$3,Scale!$L$3,IF(Table1[[#This Row],[Priority Rating]]&gt;=Scale!$M$4,Scale!$L$4,"error1"))))</f>
        <v>#N/A</v>
      </c>
    </row>
    <row r="410" spans="1:15" x14ac:dyDescent="0.3">
      <c r="A410" s="3">
        <f t="shared" ca="1" si="12"/>
        <v>409</v>
      </c>
      <c r="B410" t="s">
        <v>12</v>
      </c>
      <c r="C410" t="s">
        <v>27</v>
      </c>
      <c r="D410">
        <v>2426</v>
      </c>
      <c r="E410" t="s">
        <v>106</v>
      </c>
      <c r="F410" t="str">
        <f>VLOOKUP($C410,'Bus Profiles'!$A:$C,MATCH(F$1,'Bus Profiles'!$1:$1,0),FALSE)</f>
        <v>40 ft</v>
      </c>
      <c r="G410" t="str">
        <f>VLOOKUP($C410,'Bus Profiles'!$A:$C,MATCH(G$1,'Bus Profiles'!$1:$1,0),FALSE)</f>
        <v>Hybrid</v>
      </c>
      <c r="H410">
        <v>7</v>
      </c>
      <c r="I410" s="1"/>
      <c r="J410" s="16" t="e">
        <v>#N/A</v>
      </c>
      <c r="K410" s="7">
        <f>IF(AND($H410&gt;=Scale!$B$2,$H410&lt;=Scale!$C$2),Scale!$A$2,IF(AND($H410&gt;=Scale!$B$3,$H410&lt;=Scale!$C$3),Scale!$A$3,IF(AND($H410&gt;=Scale!$B$4,$H410&lt;=Scale!$C$4),Scale!$A$4,IF(AND($H410&gt;=Scale!$B$5,$H410&lt;=Scale!$C$5),Scale!$A$5,IF(AND($H410&gt;=Scale!$B$6,$H410&lt;=Scale!$C$6),Scale!$A$6)))))</f>
        <v>4</v>
      </c>
      <c r="L410" s="7" t="e">
        <f>IF(AND($J410&gt;=Scale!$F$2,$J410&lt;=Scale!$G$2),Scale!$E$2,IF(AND($J410&gt;=Scale!$F$3,$J410&lt;=Scale!$G$3),Scale!$E$3,IF(AND($J410&gt;=Scale!$F$4,$J410&lt;=Scale!$G$4),Scale!$E$4,IF(AND($J410&gt;=Scale!$F$5,$J410&lt;=Scale!$G$5),Scale!$E$5,IF(AND($J410&gt;=Scale!$F$6,$J410&lt;=Scale!$G$6),Scale!$E$6)))))</f>
        <v>#N/A</v>
      </c>
      <c r="M410" s="7">
        <f t="shared" si="13"/>
        <v>12</v>
      </c>
      <c r="N41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0" s="5" t="str">
        <f>IF(Table1[[#This Row],[Priority Rating]]="#N/A","#N/A",IF(Table1[[#This Row],[Priority Rating]]&gt;=Scale!$M$2,Scale!$L$2,IF(Table1[[#This Row],[Priority Rating]]&gt;=Scale!$M$3,Scale!$L$3,IF(Table1[[#This Row],[Priority Rating]]&gt;=Scale!$M$4,Scale!$L$4,"error1"))))</f>
        <v>#N/A</v>
      </c>
    </row>
    <row r="411" spans="1:15" x14ac:dyDescent="0.3">
      <c r="A411" s="3">
        <f t="shared" ca="1" si="12"/>
        <v>410</v>
      </c>
      <c r="B411" t="s">
        <v>12</v>
      </c>
      <c r="C411" t="s">
        <v>27</v>
      </c>
      <c r="D411">
        <v>2427</v>
      </c>
      <c r="E411" t="s">
        <v>106</v>
      </c>
      <c r="F411" t="str">
        <f>VLOOKUP($C411,'Bus Profiles'!$A:$C,MATCH(F$1,'Bus Profiles'!$1:$1,0),FALSE)</f>
        <v>40 ft</v>
      </c>
      <c r="G411" t="str">
        <f>VLOOKUP($C411,'Bus Profiles'!$A:$C,MATCH(G$1,'Bus Profiles'!$1:$1,0),FALSE)</f>
        <v>Hybrid</v>
      </c>
      <c r="H411">
        <v>8</v>
      </c>
      <c r="I411" s="1"/>
      <c r="J411" s="16" t="e">
        <v>#N/A</v>
      </c>
      <c r="K411" s="7">
        <f>IF(AND($H411&gt;=Scale!$B$2,$H411&lt;=Scale!$C$2),Scale!$A$2,IF(AND($H411&gt;=Scale!$B$3,$H411&lt;=Scale!$C$3),Scale!$A$3,IF(AND($H411&gt;=Scale!$B$4,$H411&lt;=Scale!$C$4),Scale!$A$4,IF(AND($H411&gt;=Scale!$B$5,$H411&lt;=Scale!$C$5),Scale!$A$5,IF(AND($H411&gt;=Scale!$B$6,$H411&lt;=Scale!$C$6),Scale!$A$6)))))</f>
        <v>5</v>
      </c>
      <c r="L411" s="7" t="e">
        <f>IF(AND($J411&gt;=Scale!$F$2,$J411&lt;=Scale!$G$2),Scale!$E$2,IF(AND($J411&gt;=Scale!$F$3,$J411&lt;=Scale!$G$3),Scale!$E$3,IF(AND($J411&gt;=Scale!$F$4,$J411&lt;=Scale!$G$4),Scale!$E$4,IF(AND($J411&gt;=Scale!$F$5,$J411&lt;=Scale!$G$5),Scale!$E$5,IF(AND($J411&gt;=Scale!$F$6,$J411&lt;=Scale!$G$6),Scale!$E$6)))))</f>
        <v>#N/A</v>
      </c>
      <c r="M411" s="7">
        <f t="shared" si="13"/>
        <v>12</v>
      </c>
      <c r="N41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1" s="5" t="str">
        <f>IF(Table1[[#This Row],[Priority Rating]]="#N/A","#N/A",IF(Table1[[#This Row],[Priority Rating]]&gt;=Scale!$M$2,Scale!$L$2,IF(Table1[[#This Row],[Priority Rating]]&gt;=Scale!$M$3,Scale!$L$3,IF(Table1[[#This Row],[Priority Rating]]&gt;=Scale!$M$4,Scale!$L$4,"error1"))))</f>
        <v>#N/A</v>
      </c>
    </row>
    <row r="412" spans="1:15" x14ac:dyDescent="0.3">
      <c r="A412" s="3">
        <f t="shared" ca="1" si="12"/>
        <v>411</v>
      </c>
      <c r="B412" t="s">
        <v>12</v>
      </c>
      <c r="C412" t="s">
        <v>28</v>
      </c>
      <c r="D412">
        <v>2501</v>
      </c>
      <c r="E412" t="s">
        <v>106</v>
      </c>
      <c r="F412" t="str">
        <f>VLOOKUP($C412,'Bus Profiles'!$A:$C,MATCH(F$1,'Bus Profiles'!$1:$1,0),FALSE)</f>
        <v>40 ft</v>
      </c>
      <c r="G412" t="str">
        <f>VLOOKUP($C412,'Bus Profiles'!$A:$C,MATCH(G$1,'Bus Profiles'!$1:$1,0),FALSE)</f>
        <v>Hybrid</v>
      </c>
      <c r="H412">
        <v>2</v>
      </c>
      <c r="I412" s="1"/>
      <c r="J412" s="16" t="e">
        <v>#N/A</v>
      </c>
      <c r="K412" s="7">
        <f>IF(AND($H412&gt;=Scale!$B$2,$H412&lt;=Scale!$C$2),Scale!$A$2,IF(AND($H412&gt;=Scale!$B$3,$H412&lt;=Scale!$C$3),Scale!$A$3,IF(AND($H412&gt;=Scale!$B$4,$H412&lt;=Scale!$C$4),Scale!$A$4,IF(AND($H412&gt;=Scale!$B$5,$H412&lt;=Scale!$C$5),Scale!$A$5,IF(AND($H412&gt;=Scale!$B$6,$H412&lt;=Scale!$C$6),Scale!$A$6)))))</f>
        <v>2</v>
      </c>
      <c r="L412" s="7" t="e">
        <f>IF(AND($J412&gt;=Scale!$F$2,$J412&lt;=Scale!$G$2),Scale!$E$2,IF(AND($J412&gt;=Scale!$F$3,$J412&lt;=Scale!$G$3),Scale!$E$3,IF(AND($J412&gt;=Scale!$F$4,$J412&lt;=Scale!$G$4),Scale!$E$4,IF(AND($J412&gt;=Scale!$F$5,$J412&lt;=Scale!$G$5),Scale!$E$5,IF(AND($J412&gt;=Scale!$F$6,$J412&lt;=Scale!$G$6),Scale!$E$6)))))</f>
        <v>#N/A</v>
      </c>
      <c r="M412" s="7">
        <f t="shared" si="13"/>
        <v>11</v>
      </c>
      <c r="N41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2" s="5" t="str">
        <f>IF(Table1[[#This Row],[Priority Rating]]="#N/A","#N/A",IF(Table1[[#This Row],[Priority Rating]]&gt;=Scale!$M$2,Scale!$L$2,IF(Table1[[#This Row],[Priority Rating]]&gt;=Scale!$M$3,Scale!$L$3,IF(Table1[[#This Row],[Priority Rating]]&gt;=Scale!$M$4,Scale!$L$4,"error1"))))</f>
        <v>#N/A</v>
      </c>
    </row>
    <row r="413" spans="1:15" x14ac:dyDescent="0.3">
      <c r="A413" s="3">
        <f t="shared" ca="1" si="12"/>
        <v>412</v>
      </c>
      <c r="B413" t="s">
        <v>12</v>
      </c>
      <c r="C413" t="s">
        <v>28</v>
      </c>
      <c r="D413">
        <v>2502</v>
      </c>
      <c r="E413" t="s">
        <v>106</v>
      </c>
      <c r="F413" t="str">
        <f>VLOOKUP($C413,'Bus Profiles'!$A:$C,MATCH(F$1,'Bus Profiles'!$1:$1,0),FALSE)</f>
        <v>40 ft</v>
      </c>
      <c r="G413" t="str">
        <f>VLOOKUP($C413,'Bus Profiles'!$A:$C,MATCH(G$1,'Bus Profiles'!$1:$1,0),FALSE)</f>
        <v>Hybrid</v>
      </c>
      <c r="H413">
        <v>1</v>
      </c>
      <c r="I413" s="1"/>
      <c r="J413" s="16" t="e">
        <v>#N/A</v>
      </c>
      <c r="K413" s="7">
        <f>IF(AND($H413&gt;=Scale!$B$2,$H413&lt;=Scale!$C$2),Scale!$A$2,IF(AND($H413&gt;=Scale!$B$3,$H413&lt;=Scale!$C$3),Scale!$A$3,IF(AND($H413&gt;=Scale!$B$4,$H413&lt;=Scale!$C$4),Scale!$A$4,IF(AND($H413&gt;=Scale!$B$5,$H413&lt;=Scale!$C$5),Scale!$A$5,IF(AND($H413&gt;=Scale!$B$6,$H413&lt;=Scale!$C$6),Scale!$A$6)))))</f>
        <v>1</v>
      </c>
      <c r="L413" s="7" t="e">
        <f>IF(AND($J413&gt;=Scale!$F$2,$J413&lt;=Scale!$G$2),Scale!$E$2,IF(AND($J413&gt;=Scale!$F$3,$J413&lt;=Scale!$G$3),Scale!$E$3,IF(AND($J413&gt;=Scale!$F$4,$J413&lt;=Scale!$G$4),Scale!$E$4,IF(AND($J413&gt;=Scale!$F$5,$J413&lt;=Scale!$G$5),Scale!$E$5,IF(AND($J413&gt;=Scale!$F$6,$J413&lt;=Scale!$G$6),Scale!$E$6)))))</f>
        <v>#N/A</v>
      </c>
      <c r="M413" s="7">
        <f t="shared" si="13"/>
        <v>11</v>
      </c>
      <c r="N41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3" s="5" t="str">
        <f>IF(Table1[[#This Row],[Priority Rating]]="#N/A","#N/A",IF(Table1[[#This Row],[Priority Rating]]&gt;=Scale!$M$2,Scale!$L$2,IF(Table1[[#This Row],[Priority Rating]]&gt;=Scale!$M$3,Scale!$L$3,IF(Table1[[#This Row],[Priority Rating]]&gt;=Scale!$M$4,Scale!$L$4,"error1"))))</f>
        <v>#N/A</v>
      </c>
    </row>
    <row r="414" spans="1:15" x14ac:dyDescent="0.3">
      <c r="A414" s="3">
        <f t="shared" ca="1" si="12"/>
        <v>413</v>
      </c>
      <c r="B414" t="s">
        <v>12</v>
      </c>
      <c r="C414" t="s">
        <v>28</v>
      </c>
      <c r="D414">
        <v>2503</v>
      </c>
      <c r="E414" t="s">
        <v>106</v>
      </c>
      <c r="F414" t="str">
        <f>VLOOKUP($C414,'Bus Profiles'!$A:$C,MATCH(F$1,'Bus Profiles'!$1:$1,0),FALSE)</f>
        <v>40 ft</v>
      </c>
      <c r="G414" t="str">
        <f>VLOOKUP($C414,'Bus Profiles'!$A:$C,MATCH(G$1,'Bus Profiles'!$1:$1,0),FALSE)</f>
        <v>Hybrid</v>
      </c>
      <c r="H414">
        <v>5</v>
      </c>
      <c r="I414" s="1"/>
      <c r="J414" s="16" t="e">
        <v>#N/A</v>
      </c>
      <c r="K414" s="7">
        <f>IF(AND($H414&gt;=Scale!$B$2,$H414&lt;=Scale!$C$2),Scale!$A$2,IF(AND($H414&gt;=Scale!$B$3,$H414&lt;=Scale!$C$3),Scale!$A$3,IF(AND($H414&gt;=Scale!$B$4,$H414&lt;=Scale!$C$4),Scale!$A$4,IF(AND($H414&gt;=Scale!$B$5,$H414&lt;=Scale!$C$5),Scale!$A$5,IF(AND($H414&gt;=Scale!$B$6,$H414&lt;=Scale!$C$6),Scale!$A$6)))))</f>
        <v>3</v>
      </c>
      <c r="L414" s="7" t="e">
        <f>IF(AND($J414&gt;=Scale!$F$2,$J414&lt;=Scale!$G$2),Scale!$E$2,IF(AND($J414&gt;=Scale!$F$3,$J414&lt;=Scale!$G$3),Scale!$E$3,IF(AND($J414&gt;=Scale!$F$4,$J414&lt;=Scale!$G$4),Scale!$E$4,IF(AND($J414&gt;=Scale!$F$5,$J414&lt;=Scale!$G$5),Scale!$E$5,IF(AND($J414&gt;=Scale!$F$6,$J414&lt;=Scale!$G$6),Scale!$E$6)))))</f>
        <v>#N/A</v>
      </c>
      <c r="M414" s="7">
        <f t="shared" si="13"/>
        <v>11</v>
      </c>
      <c r="N41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4" s="5" t="str">
        <f>IF(Table1[[#This Row],[Priority Rating]]="#N/A","#N/A",IF(Table1[[#This Row],[Priority Rating]]&gt;=Scale!$M$2,Scale!$L$2,IF(Table1[[#This Row],[Priority Rating]]&gt;=Scale!$M$3,Scale!$L$3,IF(Table1[[#This Row],[Priority Rating]]&gt;=Scale!$M$4,Scale!$L$4,"error1"))))</f>
        <v>#N/A</v>
      </c>
    </row>
    <row r="415" spans="1:15" x14ac:dyDescent="0.3">
      <c r="A415" s="3">
        <f t="shared" ca="1" si="12"/>
        <v>414</v>
      </c>
      <c r="B415" t="s">
        <v>12</v>
      </c>
      <c r="C415" t="s">
        <v>28</v>
      </c>
      <c r="D415">
        <v>2504</v>
      </c>
      <c r="E415" t="s">
        <v>106</v>
      </c>
      <c r="F415" t="str">
        <f>VLOOKUP($C415,'Bus Profiles'!$A:$C,MATCH(F$1,'Bus Profiles'!$1:$1,0),FALSE)</f>
        <v>40 ft</v>
      </c>
      <c r="G415" t="str">
        <f>VLOOKUP($C415,'Bus Profiles'!$A:$C,MATCH(G$1,'Bus Profiles'!$1:$1,0),FALSE)</f>
        <v>Hybrid</v>
      </c>
      <c r="H415">
        <v>5</v>
      </c>
      <c r="I415" s="1"/>
      <c r="J415" s="16" t="e">
        <v>#N/A</v>
      </c>
      <c r="K415" s="7">
        <f>IF(AND($H415&gt;=Scale!$B$2,$H415&lt;=Scale!$C$2),Scale!$A$2,IF(AND($H415&gt;=Scale!$B$3,$H415&lt;=Scale!$C$3),Scale!$A$3,IF(AND($H415&gt;=Scale!$B$4,$H415&lt;=Scale!$C$4),Scale!$A$4,IF(AND($H415&gt;=Scale!$B$5,$H415&lt;=Scale!$C$5),Scale!$A$5,IF(AND($H415&gt;=Scale!$B$6,$H415&lt;=Scale!$C$6),Scale!$A$6)))))</f>
        <v>3</v>
      </c>
      <c r="L415" s="7" t="e">
        <f>IF(AND($J415&gt;=Scale!$F$2,$J415&lt;=Scale!$G$2),Scale!$E$2,IF(AND($J415&gt;=Scale!$F$3,$J415&lt;=Scale!$G$3),Scale!$E$3,IF(AND($J415&gt;=Scale!$F$4,$J415&lt;=Scale!$G$4),Scale!$E$4,IF(AND($J415&gt;=Scale!$F$5,$J415&lt;=Scale!$G$5),Scale!$E$5,IF(AND($J415&gt;=Scale!$F$6,$J415&lt;=Scale!$G$6),Scale!$E$6)))))</f>
        <v>#N/A</v>
      </c>
      <c r="M415" s="7">
        <f t="shared" si="13"/>
        <v>11</v>
      </c>
      <c r="N41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5" s="5" t="str">
        <f>IF(Table1[[#This Row],[Priority Rating]]="#N/A","#N/A",IF(Table1[[#This Row],[Priority Rating]]&gt;=Scale!$M$2,Scale!$L$2,IF(Table1[[#This Row],[Priority Rating]]&gt;=Scale!$M$3,Scale!$L$3,IF(Table1[[#This Row],[Priority Rating]]&gt;=Scale!$M$4,Scale!$L$4,"error1"))))</f>
        <v>#N/A</v>
      </c>
    </row>
    <row r="416" spans="1:15" x14ac:dyDescent="0.3">
      <c r="A416" s="3">
        <f t="shared" ca="1" si="12"/>
        <v>415</v>
      </c>
      <c r="B416" t="s">
        <v>12</v>
      </c>
      <c r="C416" t="s">
        <v>28</v>
      </c>
      <c r="D416">
        <v>2505</v>
      </c>
      <c r="E416" t="s">
        <v>106</v>
      </c>
      <c r="F416" t="str">
        <f>VLOOKUP($C416,'Bus Profiles'!$A:$C,MATCH(F$1,'Bus Profiles'!$1:$1,0),FALSE)</f>
        <v>40 ft</v>
      </c>
      <c r="G416" t="str">
        <f>VLOOKUP($C416,'Bus Profiles'!$A:$C,MATCH(G$1,'Bus Profiles'!$1:$1,0),FALSE)</f>
        <v>Hybrid</v>
      </c>
      <c r="H416">
        <v>3</v>
      </c>
      <c r="I416" s="1"/>
      <c r="J416" s="16" t="e">
        <v>#N/A</v>
      </c>
      <c r="K416" s="7">
        <f>IF(AND($H416&gt;=Scale!$B$2,$H416&lt;=Scale!$C$2),Scale!$A$2,IF(AND($H416&gt;=Scale!$B$3,$H416&lt;=Scale!$C$3),Scale!$A$3,IF(AND($H416&gt;=Scale!$B$4,$H416&lt;=Scale!$C$4),Scale!$A$4,IF(AND($H416&gt;=Scale!$B$5,$H416&lt;=Scale!$C$5),Scale!$A$5,IF(AND($H416&gt;=Scale!$B$6,$H416&lt;=Scale!$C$6),Scale!$A$6)))))</f>
        <v>2</v>
      </c>
      <c r="L416" s="7" t="e">
        <f>IF(AND($J416&gt;=Scale!$F$2,$J416&lt;=Scale!$G$2),Scale!$E$2,IF(AND($J416&gt;=Scale!$F$3,$J416&lt;=Scale!$G$3),Scale!$E$3,IF(AND($J416&gt;=Scale!$F$4,$J416&lt;=Scale!$G$4),Scale!$E$4,IF(AND($J416&gt;=Scale!$F$5,$J416&lt;=Scale!$G$5),Scale!$E$5,IF(AND($J416&gt;=Scale!$F$6,$J416&lt;=Scale!$G$6),Scale!$E$6)))))</f>
        <v>#N/A</v>
      </c>
      <c r="M416" s="7">
        <f t="shared" si="13"/>
        <v>11</v>
      </c>
      <c r="N41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6" s="5" t="str">
        <f>IF(Table1[[#This Row],[Priority Rating]]="#N/A","#N/A",IF(Table1[[#This Row],[Priority Rating]]&gt;=Scale!$M$2,Scale!$L$2,IF(Table1[[#This Row],[Priority Rating]]&gt;=Scale!$M$3,Scale!$L$3,IF(Table1[[#This Row],[Priority Rating]]&gt;=Scale!$M$4,Scale!$L$4,"error1"))))</f>
        <v>#N/A</v>
      </c>
    </row>
    <row r="417" spans="1:15" x14ac:dyDescent="0.3">
      <c r="A417" s="3">
        <f t="shared" ca="1" si="12"/>
        <v>416</v>
      </c>
      <c r="B417" t="s">
        <v>12</v>
      </c>
      <c r="C417" t="s">
        <v>28</v>
      </c>
      <c r="D417">
        <v>2506</v>
      </c>
      <c r="E417" t="s">
        <v>106</v>
      </c>
      <c r="F417" t="str">
        <f>VLOOKUP($C417,'Bus Profiles'!$A:$C,MATCH(F$1,'Bus Profiles'!$1:$1,0),FALSE)</f>
        <v>40 ft</v>
      </c>
      <c r="G417" t="str">
        <f>VLOOKUP($C417,'Bus Profiles'!$A:$C,MATCH(G$1,'Bus Profiles'!$1:$1,0),FALSE)</f>
        <v>Hybrid</v>
      </c>
      <c r="H417">
        <v>8</v>
      </c>
      <c r="I417" s="1"/>
      <c r="J417" s="16" t="e">
        <v>#N/A</v>
      </c>
      <c r="K417" s="7">
        <f>IF(AND($H417&gt;=Scale!$B$2,$H417&lt;=Scale!$C$2),Scale!$A$2,IF(AND($H417&gt;=Scale!$B$3,$H417&lt;=Scale!$C$3),Scale!$A$3,IF(AND($H417&gt;=Scale!$B$4,$H417&lt;=Scale!$C$4),Scale!$A$4,IF(AND($H417&gt;=Scale!$B$5,$H417&lt;=Scale!$C$5),Scale!$A$5,IF(AND($H417&gt;=Scale!$B$6,$H417&lt;=Scale!$C$6),Scale!$A$6)))))</f>
        <v>5</v>
      </c>
      <c r="L417" s="7" t="e">
        <f>IF(AND($J417&gt;=Scale!$F$2,$J417&lt;=Scale!$G$2),Scale!$E$2,IF(AND($J417&gt;=Scale!$F$3,$J417&lt;=Scale!$G$3),Scale!$E$3,IF(AND($J417&gt;=Scale!$F$4,$J417&lt;=Scale!$G$4),Scale!$E$4,IF(AND($J417&gt;=Scale!$F$5,$J417&lt;=Scale!$G$5),Scale!$E$5,IF(AND($J417&gt;=Scale!$F$6,$J417&lt;=Scale!$G$6),Scale!$E$6)))))</f>
        <v>#N/A</v>
      </c>
      <c r="M417" s="7">
        <f t="shared" si="13"/>
        <v>11</v>
      </c>
      <c r="N41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7" s="5" t="str">
        <f>IF(Table1[[#This Row],[Priority Rating]]="#N/A","#N/A",IF(Table1[[#This Row],[Priority Rating]]&gt;=Scale!$M$2,Scale!$L$2,IF(Table1[[#This Row],[Priority Rating]]&gt;=Scale!$M$3,Scale!$L$3,IF(Table1[[#This Row],[Priority Rating]]&gt;=Scale!$M$4,Scale!$L$4,"error1"))))</f>
        <v>#N/A</v>
      </c>
    </row>
    <row r="418" spans="1:15" x14ac:dyDescent="0.3">
      <c r="A418" s="3">
        <f t="shared" ca="1" si="12"/>
        <v>417</v>
      </c>
      <c r="B418" t="s">
        <v>12</v>
      </c>
      <c r="C418" t="s">
        <v>28</v>
      </c>
      <c r="D418">
        <v>2507</v>
      </c>
      <c r="E418" t="s">
        <v>106</v>
      </c>
      <c r="F418" t="str">
        <f>VLOOKUP($C418,'Bus Profiles'!$A:$C,MATCH(F$1,'Bus Profiles'!$1:$1,0),FALSE)</f>
        <v>40 ft</v>
      </c>
      <c r="G418" t="str">
        <f>VLOOKUP($C418,'Bus Profiles'!$A:$C,MATCH(G$1,'Bus Profiles'!$1:$1,0),FALSE)</f>
        <v>Hybrid</v>
      </c>
      <c r="H418">
        <v>5</v>
      </c>
      <c r="I418" s="1"/>
      <c r="J418" s="16" t="e">
        <v>#N/A</v>
      </c>
      <c r="K418" s="7">
        <f>IF(AND($H418&gt;=Scale!$B$2,$H418&lt;=Scale!$C$2),Scale!$A$2,IF(AND($H418&gt;=Scale!$B$3,$H418&lt;=Scale!$C$3),Scale!$A$3,IF(AND($H418&gt;=Scale!$B$4,$H418&lt;=Scale!$C$4),Scale!$A$4,IF(AND($H418&gt;=Scale!$B$5,$H418&lt;=Scale!$C$5),Scale!$A$5,IF(AND($H418&gt;=Scale!$B$6,$H418&lt;=Scale!$C$6),Scale!$A$6)))))</f>
        <v>3</v>
      </c>
      <c r="L418" s="7" t="e">
        <f>IF(AND($J418&gt;=Scale!$F$2,$J418&lt;=Scale!$G$2),Scale!$E$2,IF(AND($J418&gt;=Scale!$F$3,$J418&lt;=Scale!$G$3),Scale!$E$3,IF(AND($J418&gt;=Scale!$F$4,$J418&lt;=Scale!$G$4),Scale!$E$4,IF(AND($J418&gt;=Scale!$F$5,$J418&lt;=Scale!$G$5),Scale!$E$5,IF(AND($J418&gt;=Scale!$F$6,$J418&lt;=Scale!$G$6),Scale!$E$6)))))</f>
        <v>#N/A</v>
      </c>
      <c r="M418" s="7">
        <f t="shared" si="13"/>
        <v>11</v>
      </c>
      <c r="N41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8" s="5" t="str">
        <f>IF(Table1[[#This Row],[Priority Rating]]="#N/A","#N/A",IF(Table1[[#This Row],[Priority Rating]]&gt;=Scale!$M$2,Scale!$L$2,IF(Table1[[#This Row],[Priority Rating]]&gt;=Scale!$M$3,Scale!$L$3,IF(Table1[[#This Row],[Priority Rating]]&gt;=Scale!$M$4,Scale!$L$4,"error1"))))</f>
        <v>#N/A</v>
      </c>
    </row>
    <row r="419" spans="1:15" x14ac:dyDescent="0.3">
      <c r="A419" s="3">
        <f t="shared" ca="1" si="12"/>
        <v>418</v>
      </c>
      <c r="B419" t="s">
        <v>12</v>
      </c>
      <c r="C419" t="s">
        <v>28</v>
      </c>
      <c r="D419">
        <v>2508</v>
      </c>
      <c r="E419" t="s">
        <v>106</v>
      </c>
      <c r="F419" t="str">
        <f>VLOOKUP($C419,'Bus Profiles'!$A:$C,MATCH(F$1,'Bus Profiles'!$1:$1,0),FALSE)</f>
        <v>40 ft</v>
      </c>
      <c r="G419" t="str">
        <f>VLOOKUP($C419,'Bus Profiles'!$A:$C,MATCH(G$1,'Bus Profiles'!$1:$1,0),FALSE)</f>
        <v>Hybrid</v>
      </c>
      <c r="H419">
        <v>13</v>
      </c>
      <c r="I419" s="1"/>
      <c r="J419" s="16" t="e">
        <v>#N/A</v>
      </c>
      <c r="K419" s="7">
        <f>IF(AND($H419&gt;=Scale!$B$2,$H419&lt;=Scale!$C$2),Scale!$A$2,IF(AND($H419&gt;=Scale!$B$3,$H419&lt;=Scale!$C$3),Scale!$A$3,IF(AND($H419&gt;=Scale!$B$4,$H419&lt;=Scale!$C$4),Scale!$A$4,IF(AND($H419&gt;=Scale!$B$5,$H419&lt;=Scale!$C$5),Scale!$A$5,IF(AND($H419&gt;=Scale!$B$6,$H419&lt;=Scale!$C$6),Scale!$A$6)))))</f>
        <v>5</v>
      </c>
      <c r="L419" s="7" t="e">
        <f>IF(AND($J419&gt;=Scale!$F$2,$J419&lt;=Scale!$G$2),Scale!$E$2,IF(AND($J419&gt;=Scale!$F$3,$J419&lt;=Scale!$G$3),Scale!$E$3,IF(AND($J419&gt;=Scale!$F$4,$J419&lt;=Scale!$G$4),Scale!$E$4,IF(AND($J419&gt;=Scale!$F$5,$J419&lt;=Scale!$G$5),Scale!$E$5,IF(AND($J419&gt;=Scale!$F$6,$J419&lt;=Scale!$G$6),Scale!$E$6)))))</f>
        <v>#N/A</v>
      </c>
      <c r="M419" s="7">
        <f t="shared" si="13"/>
        <v>11</v>
      </c>
      <c r="N41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19" s="5" t="str">
        <f>IF(Table1[[#This Row],[Priority Rating]]="#N/A","#N/A",IF(Table1[[#This Row],[Priority Rating]]&gt;=Scale!$M$2,Scale!$L$2,IF(Table1[[#This Row],[Priority Rating]]&gt;=Scale!$M$3,Scale!$L$3,IF(Table1[[#This Row],[Priority Rating]]&gt;=Scale!$M$4,Scale!$L$4,"error1"))))</f>
        <v>#N/A</v>
      </c>
    </row>
    <row r="420" spans="1:15" x14ac:dyDescent="0.3">
      <c r="A420" s="3">
        <f t="shared" ca="1" si="12"/>
        <v>419</v>
      </c>
      <c r="B420" t="s">
        <v>12</v>
      </c>
      <c r="C420" t="s">
        <v>28</v>
      </c>
      <c r="D420">
        <v>2509</v>
      </c>
      <c r="E420" t="s">
        <v>106</v>
      </c>
      <c r="F420" t="str">
        <f>VLOOKUP($C420,'Bus Profiles'!$A:$C,MATCH(F$1,'Bus Profiles'!$1:$1,0),FALSE)</f>
        <v>40 ft</v>
      </c>
      <c r="G420" t="str">
        <f>VLOOKUP($C420,'Bus Profiles'!$A:$C,MATCH(G$1,'Bus Profiles'!$1:$1,0),FALSE)</f>
        <v>Hybrid</v>
      </c>
      <c r="H420">
        <v>4</v>
      </c>
      <c r="I420" s="1"/>
      <c r="J420" s="16" t="e">
        <v>#N/A</v>
      </c>
      <c r="K420" s="7">
        <f>IF(AND($H420&gt;=Scale!$B$2,$H420&lt;=Scale!$C$2),Scale!$A$2,IF(AND($H420&gt;=Scale!$B$3,$H420&lt;=Scale!$C$3),Scale!$A$3,IF(AND($H420&gt;=Scale!$B$4,$H420&lt;=Scale!$C$4),Scale!$A$4,IF(AND($H420&gt;=Scale!$B$5,$H420&lt;=Scale!$C$5),Scale!$A$5,IF(AND($H420&gt;=Scale!$B$6,$H420&lt;=Scale!$C$6),Scale!$A$6)))))</f>
        <v>3</v>
      </c>
      <c r="L420" s="7" t="e">
        <f>IF(AND($J420&gt;=Scale!$F$2,$J420&lt;=Scale!$G$2),Scale!$E$2,IF(AND($J420&gt;=Scale!$F$3,$J420&lt;=Scale!$G$3),Scale!$E$3,IF(AND($J420&gt;=Scale!$F$4,$J420&lt;=Scale!$G$4),Scale!$E$4,IF(AND($J420&gt;=Scale!$F$5,$J420&lt;=Scale!$G$5),Scale!$E$5,IF(AND($J420&gt;=Scale!$F$6,$J420&lt;=Scale!$G$6),Scale!$E$6)))))</f>
        <v>#N/A</v>
      </c>
      <c r="M420" s="7">
        <f t="shared" si="13"/>
        <v>11</v>
      </c>
      <c r="N42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0" s="5" t="str">
        <f>IF(Table1[[#This Row],[Priority Rating]]="#N/A","#N/A",IF(Table1[[#This Row],[Priority Rating]]&gt;=Scale!$M$2,Scale!$L$2,IF(Table1[[#This Row],[Priority Rating]]&gt;=Scale!$M$3,Scale!$L$3,IF(Table1[[#This Row],[Priority Rating]]&gt;=Scale!$M$4,Scale!$L$4,"error1"))))</f>
        <v>#N/A</v>
      </c>
    </row>
    <row r="421" spans="1:15" x14ac:dyDescent="0.3">
      <c r="A421" s="3">
        <f t="shared" ca="1" si="12"/>
        <v>420</v>
      </c>
      <c r="B421" t="s">
        <v>12</v>
      </c>
      <c r="C421" t="s">
        <v>28</v>
      </c>
      <c r="D421">
        <v>2510</v>
      </c>
      <c r="E421" t="s">
        <v>106</v>
      </c>
      <c r="F421" t="str">
        <f>VLOOKUP($C421,'Bus Profiles'!$A:$C,MATCH(F$1,'Bus Profiles'!$1:$1,0),FALSE)</f>
        <v>40 ft</v>
      </c>
      <c r="G421" t="str">
        <f>VLOOKUP($C421,'Bus Profiles'!$A:$C,MATCH(G$1,'Bus Profiles'!$1:$1,0),FALSE)</f>
        <v>Hybrid</v>
      </c>
      <c r="H421">
        <v>5</v>
      </c>
      <c r="I421" s="1"/>
      <c r="J421" s="16" t="e">
        <v>#N/A</v>
      </c>
      <c r="K421" s="7">
        <f>IF(AND($H421&gt;=Scale!$B$2,$H421&lt;=Scale!$C$2),Scale!$A$2,IF(AND($H421&gt;=Scale!$B$3,$H421&lt;=Scale!$C$3),Scale!$A$3,IF(AND($H421&gt;=Scale!$B$4,$H421&lt;=Scale!$C$4),Scale!$A$4,IF(AND($H421&gt;=Scale!$B$5,$H421&lt;=Scale!$C$5),Scale!$A$5,IF(AND($H421&gt;=Scale!$B$6,$H421&lt;=Scale!$C$6),Scale!$A$6)))))</f>
        <v>3</v>
      </c>
      <c r="L421" s="7" t="e">
        <f>IF(AND($J421&gt;=Scale!$F$2,$J421&lt;=Scale!$G$2),Scale!$E$2,IF(AND($J421&gt;=Scale!$F$3,$J421&lt;=Scale!$G$3),Scale!$E$3,IF(AND($J421&gt;=Scale!$F$4,$J421&lt;=Scale!$G$4),Scale!$E$4,IF(AND($J421&gt;=Scale!$F$5,$J421&lt;=Scale!$G$5),Scale!$E$5,IF(AND($J421&gt;=Scale!$F$6,$J421&lt;=Scale!$G$6),Scale!$E$6)))))</f>
        <v>#N/A</v>
      </c>
      <c r="M421" s="7">
        <f t="shared" si="13"/>
        <v>11</v>
      </c>
      <c r="N42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1" s="5" t="str">
        <f>IF(Table1[[#This Row],[Priority Rating]]="#N/A","#N/A",IF(Table1[[#This Row],[Priority Rating]]&gt;=Scale!$M$2,Scale!$L$2,IF(Table1[[#This Row],[Priority Rating]]&gt;=Scale!$M$3,Scale!$L$3,IF(Table1[[#This Row],[Priority Rating]]&gt;=Scale!$M$4,Scale!$L$4,"error1"))))</f>
        <v>#N/A</v>
      </c>
    </row>
    <row r="422" spans="1:15" x14ac:dyDescent="0.3">
      <c r="A422" s="3">
        <f t="shared" ca="1" si="12"/>
        <v>421</v>
      </c>
      <c r="B422" t="s">
        <v>12</v>
      </c>
      <c r="C422" t="s">
        <v>28</v>
      </c>
      <c r="D422">
        <v>2511</v>
      </c>
      <c r="E422" t="s">
        <v>106</v>
      </c>
      <c r="F422" t="str">
        <f>VLOOKUP($C422,'Bus Profiles'!$A:$C,MATCH(F$1,'Bus Profiles'!$1:$1,0),FALSE)</f>
        <v>40 ft</v>
      </c>
      <c r="G422" t="str">
        <f>VLOOKUP($C422,'Bus Profiles'!$A:$C,MATCH(G$1,'Bus Profiles'!$1:$1,0),FALSE)</f>
        <v>Hybrid</v>
      </c>
      <c r="H422">
        <v>9</v>
      </c>
      <c r="I422" s="1"/>
      <c r="J422" s="16" t="e">
        <v>#N/A</v>
      </c>
      <c r="K422" s="7">
        <f>IF(AND($H422&gt;=Scale!$B$2,$H422&lt;=Scale!$C$2),Scale!$A$2,IF(AND($H422&gt;=Scale!$B$3,$H422&lt;=Scale!$C$3),Scale!$A$3,IF(AND($H422&gt;=Scale!$B$4,$H422&lt;=Scale!$C$4),Scale!$A$4,IF(AND($H422&gt;=Scale!$B$5,$H422&lt;=Scale!$C$5),Scale!$A$5,IF(AND($H422&gt;=Scale!$B$6,$H422&lt;=Scale!$C$6),Scale!$A$6)))))</f>
        <v>5</v>
      </c>
      <c r="L422" s="7" t="e">
        <f>IF(AND($J422&gt;=Scale!$F$2,$J422&lt;=Scale!$G$2),Scale!$E$2,IF(AND($J422&gt;=Scale!$F$3,$J422&lt;=Scale!$G$3),Scale!$E$3,IF(AND($J422&gt;=Scale!$F$4,$J422&lt;=Scale!$G$4),Scale!$E$4,IF(AND($J422&gt;=Scale!$F$5,$J422&lt;=Scale!$G$5),Scale!$E$5,IF(AND($J422&gt;=Scale!$F$6,$J422&lt;=Scale!$G$6),Scale!$E$6)))))</f>
        <v>#N/A</v>
      </c>
      <c r="M422" s="7">
        <f t="shared" si="13"/>
        <v>11</v>
      </c>
      <c r="N42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2" s="5" t="str">
        <f>IF(Table1[[#This Row],[Priority Rating]]="#N/A","#N/A",IF(Table1[[#This Row],[Priority Rating]]&gt;=Scale!$M$2,Scale!$L$2,IF(Table1[[#This Row],[Priority Rating]]&gt;=Scale!$M$3,Scale!$L$3,IF(Table1[[#This Row],[Priority Rating]]&gt;=Scale!$M$4,Scale!$L$4,"error1"))))</f>
        <v>#N/A</v>
      </c>
    </row>
    <row r="423" spans="1:15" x14ac:dyDescent="0.3">
      <c r="A423" s="3">
        <f t="shared" ca="1" si="12"/>
        <v>422</v>
      </c>
      <c r="B423" t="s">
        <v>12</v>
      </c>
      <c r="C423" t="s">
        <v>28</v>
      </c>
      <c r="D423">
        <v>2512</v>
      </c>
      <c r="E423" t="s">
        <v>106</v>
      </c>
      <c r="F423" t="str">
        <f>VLOOKUP($C423,'Bus Profiles'!$A:$C,MATCH(F$1,'Bus Profiles'!$1:$1,0),FALSE)</f>
        <v>40 ft</v>
      </c>
      <c r="G423" t="str">
        <f>VLOOKUP($C423,'Bus Profiles'!$A:$C,MATCH(G$1,'Bus Profiles'!$1:$1,0),FALSE)</f>
        <v>Hybrid</v>
      </c>
      <c r="H423">
        <v>6</v>
      </c>
      <c r="I423" s="1"/>
      <c r="J423" s="16" t="e">
        <v>#N/A</v>
      </c>
      <c r="K423" s="7">
        <f>IF(AND($H423&gt;=Scale!$B$2,$H423&lt;=Scale!$C$2),Scale!$A$2,IF(AND($H423&gt;=Scale!$B$3,$H423&lt;=Scale!$C$3),Scale!$A$3,IF(AND($H423&gt;=Scale!$B$4,$H423&lt;=Scale!$C$4),Scale!$A$4,IF(AND($H423&gt;=Scale!$B$5,$H423&lt;=Scale!$C$5),Scale!$A$5,IF(AND($H423&gt;=Scale!$B$6,$H423&lt;=Scale!$C$6),Scale!$A$6)))))</f>
        <v>4</v>
      </c>
      <c r="L423" s="7" t="e">
        <f>IF(AND($J423&gt;=Scale!$F$2,$J423&lt;=Scale!$G$2),Scale!$E$2,IF(AND($J423&gt;=Scale!$F$3,$J423&lt;=Scale!$G$3),Scale!$E$3,IF(AND($J423&gt;=Scale!$F$4,$J423&lt;=Scale!$G$4),Scale!$E$4,IF(AND($J423&gt;=Scale!$F$5,$J423&lt;=Scale!$G$5),Scale!$E$5,IF(AND($J423&gt;=Scale!$F$6,$J423&lt;=Scale!$G$6),Scale!$E$6)))))</f>
        <v>#N/A</v>
      </c>
      <c r="M423" s="7">
        <f t="shared" si="13"/>
        <v>11</v>
      </c>
      <c r="N42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3" s="5" t="str">
        <f>IF(Table1[[#This Row],[Priority Rating]]="#N/A","#N/A",IF(Table1[[#This Row],[Priority Rating]]&gt;=Scale!$M$2,Scale!$L$2,IF(Table1[[#This Row],[Priority Rating]]&gt;=Scale!$M$3,Scale!$L$3,IF(Table1[[#This Row],[Priority Rating]]&gt;=Scale!$M$4,Scale!$L$4,"error1"))))</f>
        <v>#N/A</v>
      </c>
    </row>
    <row r="424" spans="1:15" x14ac:dyDescent="0.3">
      <c r="A424" s="3">
        <f t="shared" ca="1" si="12"/>
        <v>423</v>
      </c>
      <c r="B424" t="s">
        <v>12</v>
      </c>
      <c r="C424" t="s">
        <v>28</v>
      </c>
      <c r="D424">
        <v>2513</v>
      </c>
      <c r="E424" t="s">
        <v>106</v>
      </c>
      <c r="F424" t="str">
        <f>VLOOKUP($C424,'Bus Profiles'!$A:$C,MATCH(F$1,'Bus Profiles'!$1:$1,0),FALSE)</f>
        <v>40 ft</v>
      </c>
      <c r="G424" t="str">
        <f>VLOOKUP($C424,'Bus Profiles'!$A:$C,MATCH(G$1,'Bus Profiles'!$1:$1,0),FALSE)</f>
        <v>Hybrid</v>
      </c>
      <c r="H424">
        <v>3</v>
      </c>
      <c r="I424" s="1"/>
      <c r="J424" s="16" t="e">
        <v>#N/A</v>
      </c>
      <c r="K424" s="7">
        <f>IF(AND($H424&gt;=Scale!$B$2,$H424&lt;=Scale!$C$2),Scale!$A$2,IF(AND($H424&gt;=Scale!$B$3,$H424&lt;=Scale!$C$3),Scale!$A$3,IF(AND($H424&gt;=Scale!$B$4,$H424&lt;=Scale!$C$4),Scale!$A$4,IF(AND($H424&gt;=Scale!$B$5,$H424&lt;=Scale!$C$5),Scale!$A$5,IF(AND($H424&gt;=Scale!$B$6,$H424&lt;=Scale!$C$6),Scale!$A$6)))))</f>
        <v>2</v>
      </c>
      <c r="L424" s="7" t="e">
        <f>IF(AND($J424&gt;=Scale!$F$2,$J424&lt;=Scale!$G$2),Scale!$E$2,IF(AND($J424&gt;=Scale!$F$3,$J424&lt;=Scale!$G$3),Scale!$E$3,IF(AND($J424&gt;=Scale!$F$4,$J424&lt;=Scale!$G$4),Scale!$E$4,IF(AND($J424&gt;=Scale!$F$5,$J424&lt;=Scale!$G$5),Scale!$E$5,IF(AND($J424&gt;=Scale!$F$6,$J424&lt;=Scale!$G$6),Scale!$E$6)))))</f>
        <v>#N/A</v>
      </c>
      <c r="M424" s="7">
        <f t="shared" si="13"/>
        <v>11</v>
      </c>
      <c r="N42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4" s="5" t="str">
        <f>IF(Table1[[#This Row],[Priority Rating]]="#N/A","#N/A",IF(Table1[[#This Row],[Priority Rating]]&gt;=Scale!$M$2,Scale!$L$2,IF(Table1[[#This Row],[Priority Rating]]&gt;=Scale!$M$3,Scale!$L$3,IF(Table1[[#This Row],[Priority Rating]]&gt;=Scale!$M$4,Scale!$L$4,"error1"))))</f>
        <v>#N/A</v>
      </c>
    </row>
    <row r="425" spans="1:15" x14ac:dyDescent="0.3">
      <c r="A425" s="3">
        <f t="shared" ca="1" si="12"/>
        <v>424</v>
      </c>
      <c r="B425" t="s">
        <v>12</v>
      </c>
      <c r="C425" t="s">
        <v>28</v>
      </c>
      <c r="D425">
        <v>2514</v>
      </c>
      <c r="E425" t="s">
        <v>106</v>
      </c>
      <c r="F425" t="str">
        <f>VLOOKUP($C425,'Bus Profiles'!$A:$C,MATCH(F$1,'Bus Profiles'!$1:$1,0),FALSE)</f>
        <v>40 ft</v>
      </c>
      <c r="G425" t="str">
        <f>VLOOKUP($C425,'Bus Profiles'!$A:$C,MATCH(G$1,'Bus Profiles'!$1:$1,0),FALSE)</f>
        <v>Hybrid</v>
      </c>
      <c r="H425">
        <v>5</v>
      </c>
      <c r="I425" s="1"/>
      <c r="J425" s="16" t="e">
        <v>#N/A</v>
      </c>
      <c r="K425" s="7">
        <f>IF(AND($H425&gt;=Scale!$B$2,$H425&lt;=Scale!$C$2),Scale!$A$2,IF(AND($H425&gt;=Scale!$B$3,$H425&lt;=Scale!$C$3),Scale!$A$3,IF(AND($H425&gt;=Scale!$B$4,$H425&lt;=Scale!$C$4),Scale!$A$4,IF(AND($H425&gt;=Scale!$B$5,$H425&lt;=Scale!$C$5),Scale!$A$5,IF(AND($H425&gt;=Scale!$B$6,$H425&lt;=Scale!$C$6),Scale!$A$6)))))</f>
        <v>3</v>
      </c>
      <c r="L425" s="7" t="e">
        <f>IF(AND($J425&gt;=Scale!$F$2,$J425&lt;=Scale!$G$2),Scale!$E$2,IF(AND($J425&gt;=Scale!$F$3,$J425&lt;=Scale!$G$3),Scale!$E$3,IF(AND($J425&gt;=Scale!$F$4,$J425&lt;=Scale!$G$4),Scale!$E$4,IF(AND($J425&gt;=Scale!$F$5,$J425&lt;=Scale!$G$5),Scale!$E$5,IF(AND($J425&gt;=Scale!$F$6,$J425&lt;=Scale!$G$6),Scale!$E$6)))))</f>
        <v>#N/A</v>
      </c>
      <c r="M425" s="7">
        <f t="shared" si="13"/>
        <v>11</v>
      </c>
      <c r="N42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5" s="5" t="str">
        <f>IF(Table1[[#This Row],[Priority Rating]]="#N/A","#N/A",IF(Table1[[#This Row],[Priority Rating]]&gt;=Scale!$M$2,Scale!$L$2,IF(Table1[[#This Row],[Priority Rating]]&gt;=Scale!$M$3,Scale!$L$3,IF(Table1[[#This Row],[Priority Rating]]&gt;=Scale!$M$4,Scale!$L$4,"error1"))))</f>
        <v>#N/A</v>
      </c>
    </row>
    <row r="426" spans="1:15" x14ac:dyDescent="0.3">
      <c r="A426" s="3">
        <f t="shared" ca="1" si="12"/>
        <v>425</v>
      </c>
      <c r="B426" t="s">
        <v>12</v>
      </c>
      <c r="C426" t="s">
        <v>28</v>
      </c>
      <c r="D426">
        <v>2515</v>
      </c>
      <c r="E426" t="s">
        <v>106</v>
      </c>
      <c r="F426" t="str">
        <f>VLOOKUP($C426,'Bus Profiles'!$A:$C,MATCH(F$1,'Bus Profiles'!$1:$1,0),FALSE)</f>
        <v>40 ft</v>
      </c>
      <c r="G426" t="str">
        <f>VLOOKUP($C426,'Bus Profiles'!$A:$C,MATCH(G$1,'Bus Profiles'!$1:$1,0),FALSE)</f>
        <v>Hybrid</v>
      </c>
      <c r="H426">
        <v>4</v>
      </c>
      <c r="I426" s="1"/>
      <c r="J426" s="16" t="e">
        <v>#N/A</v>
      </c>
      <c r="K426" s="7">
        <f>IF(AND($H426&gt;=Scale!$B$2,$H426&lt;=Scale!$C$2),Scale!$A$2,IF(AND($H426&gt;=Scale!$B$3,$H426&lt;=Scale!$C$3),Scale!$A$3,IF(AND($H426&gt;=Scale!$B$4,$H426&lt;=Scale!$C$4),Scale!$A$4,IF(AND($H426&gt;=Scale!$B$5,$H426&lt;=Scale!$C$5),Scale!$A$5,IF(AND($H426&gt;=Scale!$B$6,$H426&lt;=Scale!$C$6),Scale!$A$6)))))</f>
        <v>3</v>
      </c>
      <c r="L426" s="7" t="e">
        <f>IF(AND($J426&gt;=Scale!$F$2,$J426&lt;=Scale!$G$2),Scale!$E$2,IF(AND($J426&gt;=Scale!$F$3,$J426&lt;=Scale!$G$3),Scale!$E$3,IF(AND($J426&gt;=Scale!$F$4,$J426&lt;=Scale!$G$4),Scale!$E$4,IF(AND($J426&gt;=Scale!$F$5,$J426&lt;=Scale!$G$5),Scale!$E$5,IF(AND($J426&gt;=Scale!$F$6,$J426&lt;=Scale!$G$6),Scale!$E$6)))))</f>
        <v>#N/A</v>
      </c>
      <c r="M426" s="7">
        <f t="shared" si="13"/>
        <v>11</v>
      </c>
      <c r="N42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6" s="5" t="str">
        <f>IF(Table1[[#This Row],[Priority Rating]]="#N/A","#N/A",IF(Table1[[#This Row],[Priority Rating]]&gt;=Scale!$M$2,Scale!$L$2,IF(Table1[[#This Row],[Priority Rating]]&gt;=Scale!$M$3,Scale!$L$3,IF(Table1[[#This Row],[Priority Rating]]&gt;=Scale!$M$4,Scale!$L$4,"error1"))))</f>
        <v>#N/A</v>
      </c>
    </row>
    <row r="427" spans="1:15" x14ac:dyDescent="0.3">
      <c r="A427" s="3">
        <f t="shared" ca="1" si="12"/>
        <v>426</v>
      </c>
      <c r="B427" t="s">
        <v>12</v>
      </c>
      <c r="C427" t="s">
        <v>28</v>
      </c>
      <c r="D427">
        <v>2516</v>
      </c>
      <c r="E427" t="s">
        <v>106</v>
      </c>
      <c r="F427" t="str">
        <f>VLOOKUP($C427,'Bus Profiles'!$A:$C,MATCH(F$1,'Bus Profiles'!$1:$1,0),FALSE)</f>
        <v>40 ft</v>
      </c>
      <c r="G427" t="str">
        <f>VLOOKUP($C427,'Bus Profiles'!$A:$C,MATCH(G$1,'Bus Profiles'!$1:$1,0),FALSE)</f>
        <v>Hybrid</v>
      </c>
      <c r="H427">
        <v>4</v>
      </c>
      <c r="I427" s="1"/>
      <c r="J427" s="16" t="e">
        <v>#N/A</v>
      </c>
      <c r="K427" s="7">
        <f>IF(AND($H427&gt;=Scale!$B$2,$H427&lt;=Scale!$C$2),Scale!$A$2,IF(AND($H427&gt;=Scale!$B$3,$H427&lt;=Scale!$C$3),Scale!$A$3,IF(AND($H427&gt;=Scale!$B$4,$H427&lt;=Scale!$C$4),Scale!$A$4,IF(AND($H427&gt;=Scale!$B$5,$H427&lt;=Scale!$C$5),Scale!$A$5,IF(AND($H427&gt;=Scale!$B$6,$H427&lt;=Scale!$C$6),Scale!$A$6)))))</f>
        <v>3</v>
      </c>
      <c r="L427" s="7" t="e">
        <f>IF(AND($J427&gt;=Scale!$F$2,$J427&lt;=Scale!$G$2),Scale!$E$2,IF(AND($J427&gt;=Scale!$F$3,$J427&lt;=Scale!$G$3),Scale!$E$3,IF(AND($J427&gt;=Scale!$F$4,$J427&lt;=Scale!$G$4),Scale!$E$4,IF(AND($J427&gt;=Scale!$F$5,$J427&lt;=Scale!$G$5),Scale!$E$5,IF(AND($J427&gt;=Scale!$F$6,$J427&lt;=Scale!$G$6),Scale!$E$6)))))</f>
        <v>#N/A</v>
      </c>
      <c r="M427" s="7">
        <f t="shared" si="13"/>
        <v>11</v>
      </c>
      <c r="N42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7" s="5" t="str">
        <f>IF(Table1[[#This Row],[Priority Rating]]="#N/A","#N/A",IF(Table1[[#This Row],[Priority Rating]]&gt;=Scale!$M$2,Scale!$L$2,IF(Table1[[#This Row],[Priority Rating]]&gt;=Scale!$M$3,Scale!$L$3,IF(Table1[[#This Row],[Priority Rating]]&gt;=Scale!$M$4,Scale!$L$4,"error1"))))</f>
        <v>#N/A</v>
      </c>
    </row>
    <row r="428" spans="1:15" x14ac:dyDescent="0.3">
      <c r="A428" s="3">
        <f t="shared" ca="1" si="12"/>
        <v>427</v>
      </c>
      <c r="B428" t="s">
        <v>12</v>
      </c>
      <c r="C428" t="s">
        <v>28</v>
      </c>
      <c r="D428">
        <v>2517</v>
      </c>
      <c r="E428" t="s">
        <v>106</v>
      </c>
      <c r="F428" t="str">
        <f>VLOOKUP($C428,'Bus Profiles'!$A:$C,MATCH(F$1,'Bus Profiles'!$1:$1,0),FALSE)</f>
        <v>40 ft</v>
      </c>
      <c r="G428" t="str">
        <f>VLOOKUP($C428,'Bus Profiles'!$A:$C,MATCH(G$1,'Bus Profiles'!$1:$1,0),FALSE)</f>
        <v>Hybrid</v>
      </c>
      <c r="H428">
        <v>2</v>
      </c>
      <c r="I428" s="1"/>
      <c r="J428" s="16" t="e">
        <v>#N/A</v>
      </c>
      <c r="K428" s="7">
        <f>IF(AND($H428&gt;=Scale!$B$2,$H428&lt;=Scale!$C$2),Scale!$A$2,IF(AND($H428&gt;=Scale!$B$3,$H428&lt;=Scale!$C$3),Scale!$A$3,IF(AND($H428&gt;=Scale!$B$4,$H428&lt;=Scale!$C$4),Scale!$A$4,IF(AND($H428&gt;=Scale!$B$5,$H428&lt;=Scale!$C$5),Scale!$A$5,IF(AND($H428&gt;=Scale!$B$6,$H428&lt;=Scale!$C$6),Scale!$A$6)))))</f>
        <v>2</v>
      </c>
      <c r="L428" s="7" t="e">
        <f>IF(AND($J428&gt;=Scale!$F$2,$J428&lt;=Scale!$G$2),Scale!$E$2,IF(AND($J428&gt;=Scale!$F$3,$J428&lt;=Scale!$G$3),Scale!$E$3,IF(AND($J428&gt;=Scale!$F$4,$J428&lt;=Scale!$G$4),Scale!$E$4,IF(AND($J428&gt;=Scale!$F$5,$J428&lt;=Scale!$G$5),Scale!$E$5,IF(AND($J428&gt;=Scale!$F$6,$J428&lt;=Scale!$G$6),Scale!$E$6)))))</f>
        <v>#N/A</v>
      </c>
      <c r="M428" s="7">
        <f t="shared" si="13"/>
        <v>11</v>
      </c>
      <c r="N42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8" s="5" t="str">
        <f>IF(Table1[[#This Row],[Priority Rating]]="#N/A","#N/A",IF(Table1[[#This Row],[Priority Rating]]&gt;=Scale!$M$2,Scale!$L$2,IF(Table1[[#This Row],[Priority Rating]]&gt;=Scale!$M$3,Scale!$L$3,IF(Table1[[#This Row],[Priority Rating]]&gt;=Scale!$M$4,Scale!$L$4,"error1"))))</f>
        <v>#N/A</v>
      </c>
    </row>
    <row r="429" spans="1:15" x14ac:dyDescent="0.3">
      <c r="A429" s="3">
        <f t="shared" ca="1" si="12"/>
        <v>428</v>
      </c>
      <c r="B429" t="s">
        <v>12</v>
      </c>
      <c r="C429" t="s">
        <v>28</v>
      </c>
      <c r="D429">
        <v>2518</v>
      </c>
      <c r="E429" t="s">
        <v>106</v>
      </c>
      <c r="F429" t="str">
        <f>VLOOKUP($C429,'Bus Profiles'!$A:$C,MATCH(F$1,'Bus Profiles'!$1:$1,0),FALSE)</f>
        <v>40 ft</v>
      </c>
      <c r="G429" t="str">
        <f>VLOOKUP($C429,'Bus Profiles'!$A:$C,MATCH(G$1,'Bus Profiles'!$1:$1,0),FALSE)</f>
        <v>Hybrid</v>
      </c>
      <c r="H429">
        <v>2</v>
      </c>
      <c r="I429" s="1"/>
      <c r="J429" s="16" t="e">
        <v>#N/A</v>
      </c>
      <c r="K429" s="7">
        <f>IF(AND($H429&gt;=Scale!$B$2,$H429&lt;=Scale!$C$2),Scale!$A$2,IF(AND($H429&gt;=Scale!$B$3,$H429&lt;=Scale!$C$3),Scale!$A$3,IF(AND($H429&gt;=Scale!$B$4,$H429&lt;=Scale!$C$4),Scale!$A$4,IF(AND($H429&gt;=Scale!$B$5,$H429&lt;=Scale!$C$5),Scale!$A$5,IF(AND($H429&gt;=Scale!$B$6,$H429&lt;=Scale!$C$6),Scale!$A$6)))))</f>
        <v>2</v>
      </c>
      <c r="L429" s="7" t="e">
        <f>IF(AND($J429&gt;=Scale!$F$2,$J429&lt;=Scale!$G$2),Scale!$E$2,IF(AND($J429&gt;=Scale!$F$3,$J429&lt;=Scale!$G$3),Scale!$E$3,IF(AND($J429&gt;=Scale!$F$4,$J429&lt;=Scale!$G$4),Scale!$E$4,IF(AND($J429&gt;=Scale!$F$5,$J429&lt;=Scale!$G$5),Scale!$E$5,IF(AND($J429&gt;=Scale!$F$6,$J429&lt;=Scale!$G$6),Scale!$E$6)))))</f>
        <v>#N/A</v>
      </c>
      <c r="M429" s="7">
        <f t="shared" si="13"/>
        <v>11</v>
      </c>
      <c r="N42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29" s="5" t="str">
        <f>IF(Table1[[#This Row],[Priority Rating]]="#N/A","#N/A",IF(Table1[[#This Row],[Priority Rating]]&gt;=Scale!$M$2,Scale!$L$2,IF(Table1[[#This Row],[Priority Rating]]&gt;=Scale!$M$3,Scale!$L$3,IF(Table1[[#This Row],[Priority Rating]]&gt;=Scale!$M$4,Scale!$L$4,"error1"))))</f>
        <v>#N/A</v>
      </c>
    </row>
    <row r="430" spans="1:15" x14ac:dyDescent="0.3">
      <c r="A430" s="3">
        <f t="shared" ca="1" si="12"/>
        <v>429</v>
      </c>
      <c r="B430" t="s">
        <v>12</v>
      </c>
      <c r="C430" t="s">
        <v>28</v>
      </c>
      <c r="D430">
        <v>2519</v>
      </c>
      <c r="E430" t="s">
        <v>106</v>
      </c>
      <c r="F430" t="str">
        <f>VLOOKUP($C430,'Bus Profiles'!$A:$C,MATCH(F$1,'Bus Profiles'!$1:$1,0),FALSE)</f>
        <v>40 ft</v>
      </c>
      <c r="G430" t="str">
        <f>VLOOKUP($C430,'Bus Profiles'!$A:$C,MATCH(G$1,'Bus Profiles'!$1:$1,0),FALSE)</f>
        <v>Hybrid</v>
      </c>
      <c r="H430">
        <v>2</v>
      </c>
      <c r="I430" s="1"/>
      <c r="J430" s="16" t="e">
        <v>#N/A</v>
      </c>
      <c r="K430" s="7">
        <f>IF(AND($H430&gt;=Scale!$B$2,$H430&lt;=Scale!$C$2),Scale!$A$2,IF(AND($H430&gt;=Scale!$B$3,$H430&lt;=Scale!$C$3),Scale!$A$3,IF(AND($H430&gt;=Scale!$B$4,$H430&lt;=Scale!$C$4),Scale!$A$4,IF(AND($H430&gt;=Scale!$B$5,$H430&lt;=Scale!$C$5),Scale!$A$5,IF(AND($H430&gt;=Scale!$B$6,$H430&lt;=Scale!$C$6),Scale!$A$6)))))</f>
        <v>2</v>
      </c>
      <c r="L430" s="7" t="e">
        <f>IF(AND($J430&gt;=Scale!$F$2,$J430&lt;=Scale!$G$2),Scale!$E$2,IF(AND($J430&gt;=Scale!$F$3,$J430&lt;=Scale!$G$3),Scale!$E$3,IF(AND($J430&gt;=Scale!$F$4,$J430&lt;=Scale!$G$4),Scale!$E$4,IF(AND($J430&gt;=Scale!$F$5,$J430&lt;=Scale!$G$5),Scale!$E$5,IF(AND($J430&gt;=Scale!$F$6,$J430&lt;=Scale!$G$6),Scale!$E$6)))))</f>
        <v>#N/A</v>
      </c>
      <c r="M430" s="7">
        <f t="shared" si="13"/>
        <v>11</v>
      </c>
      <c r="N43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0" s="5" t="str">
        <f>IF(Table1[[#This Row],[Priority Rating]]="#N/A","#N/A",IF(Table1[[#This Row],[Priority Rating]]&gt;=Scale!$M$2,Scale!$L$2,IF(Table1[[#This Row],[Priority Rating]]&gt;=Scale!$M$3,Scale!$L$3,IF(Table1[[#This Row],[Priority Rating]]&gt;=Scale!$M$4,Scale!$L$4,"error1"))))</f>
        <v>#N/A</v>
      </c>
    </row>
    <row r="431" spans="1:15" x14ac:dyDescent="0.3">
      <c r="A431" s="3">
        <f t="shared" ca="1" si="12"/>
        <v>430</v>
      </c>
      <c r="B431" t="s">
        <v>12</v>
      </c>
      <c r="C431" t="s">
        <v>28</v>
      </c>
      <c r="D431">
        <v>2520</v>
      </c>
      <c r="E431" t="s">
        <v>106</v>
      </c>
      <c r="F431" t="str">
        <f>VLOOKUP($C431,'Bus Profiles'!$A:$C,MATCH(F$1,'Bus Profiles'!$1:$1,0),FALSE)</f>
        <v>40 ft</v>
      </c>
      <c r="G431" t="str">
        <f>VLOOKUP($C431,'Bus Profiles'!$A:$C,MATCH(G$1,'Bus Profiles'!$1:$1,0),FALSE)</f>
        <v>Hybrid</v>
      </c>
      <c r="H431">
        <v>4</v>
      </c>
      <c r="I431" s="1"/>
      <c r="J431" s="16" t="e">
        <v>#N/A</v>
      </c>
      <c r="K431" s="7">
        <f>IF(AND($H431&gt;=Scale!$B$2,$H431&lt;=Scale!$C$2),Scale!$A$2,IF(AND($H431&gt;=Scale!$B$3,$H431&lt;=Scale!$C$3),Scale!$A$3,IF(AND($H431&gt;=Scale!$B$4,$H431&lt;=Scale!$C$4),Scale!$A$4,IF(AND($H431&gt;=Scale!$B$5,$H431&lt;=Scale!$C$5),Scale!$A$5,IF(AND($H431&gt;=Scale!$B$6,$H431&lt;=Scale!$C$6),Scale!$A$6)))))</f>
        <v>3</v>
      </c>
      <c r="L431" s="7" t="e">
        <f>IF(AND($J431&gt;=Scale!$F$2,$J431&lt;=Scale!$G$2),Scale!$E$2,IF(AND($J431&gt;=Scale!$F$3,$J431&lt;=Scale!$G$3),Scale!$E$3,IF(AND($J431&gt;=Scale!$F$4,$J431&lt;=Scale!$G$4),Scale!$E$4,IF(AND($J431&gt;=Scale!$F$5,$J431&lt;=Scale!$G$5),Scale!$E$5,IF(AND($J431&gt;=Scale!$F$6,$J431&lt;=Scale!$G$6),Scale!$E$6)))))</f>
        <v>#N/A</v>
      </c>
      <c r="M431" s="7">
        <f t="shared" si="13"/>
        <v>11</v>
      </c>
      <c r="N43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1" s="5" t="str">
        <f>IF(Table1[[#This Row],[Priority Rating]]="#N/A","#N/A",IF(Table1[[#This Row],[Priority Rating]]&gt;=Scale!$M$2,Scale!$L$2,IF(Table1[[#This Row],[Priority Rating]]&gt;=Scale!$M$3,Scale!$L$3,IF(Table1[[#This Row],[Priority Rating]]&gt;=Scale!$M$4,Scale!$L$4,"error1"))))</f>
        <v>#N/A</v>
      </c>
    </row>
    <row r="432" spans="1:15" x14ac:dyDescent="0.3">
      <c r="A432" s="3">
        <f t="shared" ca="1" si="12"/>
        <v>431</v>
      </c>
      <c r="B432" t="s">
        <v>12</v>
      </c>
      <c r="C432" t="s">
        <v>28</v>
      </c>
      <c r="D432">
        <v>2521</v>
      </c>
      <c r="E432" t="s">
        <v>106</v>
      </c>
      <c r="F432" t="str">
        <f>VLOOKUP($C432,'Bus Profiles'!$A:$C,MATCH(F$1,'Bus Profiles'!$1:$1,0),FALSE)</f>
        <v>40 ft</v>
      </c>
      <c r="G432" t="str">
        <f>VLOOKUP($C432,'Bus Profiles'!$A:$C,MATCH(G$1,'Bus Profiles'!$1:$1,0),FALSE)</f>
        <v>Hybrid</v>
      </c>
      <c r="H432">
        <v>3</v>
      </c>
      <c r="I432" s="1"/>
      <c r="J432" s="16" t="e">
        <v>#N/A</v>
      </c>
      <c r="K432" s="7">
        <f>IF(AND($H432&gt;=Scale!$B$2,$H432&lt;=Scale!$C$2),Scale!$A$2,IF(AND($H432&gt;=Scale!$B$3,$H432&lt;=Scale!$C$3),Scale!$A$3,IF(AND($H432&gt;=Scale!$B$4,$H432&lt;=Scale!$C$4),Scale!$A$4,IF(AND($H432&gt;=Scale!$B$5,$H432&lt;=Scale!$C$5),Scale!$A$5,IF(AND($H432&gt;=Scale!$B$6,$H432&lt;=Scale!$C$6),Scale!$A$6)))))</f>
        <v>2</v>
      </c>
      <c r="L432" s="7" t="e">
        <f>IF(AND($J432&gt;=Scale!$F$2,$J432&lt;=Scale!$G$2),Scale!$E$2,IF(AND($J432&gt;=Scale!$F$3,$J432&lt;=Scale!$G$3),Scale!$E$3,IF(AND($J432&gt;=Scale!$F$4,$J432&lt;=Scale!$G$4),Scale!$E$4,IF(AND($J432&gt;=Scale!$F$5,$J432&lt;=Scale!$G$5),Scale!$E$5,IF(AND($J432&gt;=Scale!$F$6,$J432&lt;=Scale!$G$6),Scale!$E$6)))))</f>
        <v>#N/A</v>
      </c>
      <c r="M432" s="7">
        <f t="shared" si="13"/>
        <v>11</v>
      </c>
      <c r="N43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2" s="5" t="str">
        <f>IF(Table1[[#This Row],[Priority Rating]]="#N/A","#N/A",IF(Table1[[#This Row],[Priority Rating]]&gt;=Scale!$M$2,Scale!$L$2,IF(Table1[[#This Row],[Priority Rating]]&gt;=Scale!$M$3,Scale!$L$3,IF(Table1[[#This Row],[Priority Rating]]&gt;=Scale!$M$4,Scale!$L$4,"error1"))))</f>
        <v>#N/A</v>
      </c>
    </row>
    <row r="433" spans="1:15" x14ac:dyDescent="0.3">
      <c r="A433" s="3">
        <f t="shared" ca="1" si="12"/>
        <v>432</v>
      </c>
      <c r="B433" t="s">
        <v>12</v>
      </c>
      <c r="C433" t="s">
        <v>28</v>
      </c>
      <c r="D433">
        <v>2522</v>
      </c>
      <c r="E433" t="s">
        <v>106</v>
      </c>
      <c r="F433" t="str">
        <f>VLOOKUP($C433,'Bus Profiles'!$A:$C,MATCH(F$1,'Bus Profiles'!$1:$1,0),FALSE)</f>
        <v>40 ft</v>
      </c>
      <c r="G433" t="str">
        <f>VLOOKUP($C433,'Bus Profiles'!$A:$C,MATCH(G$1,'Bus Profiles'!$1:$1,0),FALSE)</f>
        <v>Hybrid</v>
      </c>
      <c r="H433">
        <v>3</v>
      </c>
      <c r="I433" s="1"/>
      <c r="J433" s="16" t="e">
        <v>#N/A</v>
      </c>
      <c r="K433" s="7">
        <f>IF(AND($H433&gt;=Scale!$B$2,$H433&lt;=Scale!$C$2),Scale!$A$2,IF(AND($H433&gt;=Scale!$B$3,$H433&lt;=Scale!$C$3),Scale!$A$3,IF(AND($H433&gt;=Scale!$B$4,$H433&lt;=Scale!$C$4),Scale!$A$4,IF(AND($H433&gt;=Scale!$B$5,$H433&lt;=Scale!$C$5),Scale!$A$5,IF(AND($H433&gt;=Scale!$B$6,$H433&lt;=Scale!$C$6),Scale!$A$6)))))</f>
        <v>2</v>
      </c>
      <c r="L433" s="7" t="e">
        <f>IF(AND($J433&gt;=Scale!$F$2,$J433&lt;=Scale!$G$2),Scale!$E$2,IF(AND($J433&gt;=Scale!$F$3,$J433&lt;=Scale!$G$3),Scale!$E$3,IF(AND($J433&gt;=Scale!$F$4,$J433&lt;=Scale!$G$4),Scale!$E$4,IF(AND($J433&gt;=Scale!$F$5,$J433&lt;=Scale!$G$5),Scale!$E$5,IF(AND($J433&gt;=Scale!$F$6,$J433&lt;=Scale!$G$6),Scale!$E$6)))))</f>
        <v>#N/A</v>
      </c>
      <c r="M433" s="7">
        <f t="shared" si="13"/>
        <v>11</v>
      </c>
      <c r="N43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3" s="5" t="str">
        <f>IF(Table1[[#This Row],[Priority Rating]]="#N/A","#N/A",IF(Table1[[#This Row],[Priority Rating]]&gt;=Scale!$M$2,Scale!$L$2,IF(Table1[[#This Row],[Priority Rating]]&gt;=Scale!$M$3,Scale!$L$3,IF(Table1[[#This Row],[Priority Rating]]&gt;=Scale!$M$4,Scale!$L$4,"error1"))))</f>
        <v>#N/A</v>
      </c>
    </row>
    <row r="434" spans="1:15" x14ac:dyDescent="0.3">
      <c r="A434" s="3">
        <f t="shared" ca="1" si="12"/>
        <v>433</v>
      </c>
      <c r="B434" t="s">
        <v>12</v>
      </c>
      <c r="C434" t="s">
        <v>29</v>
      </c>
      <c r="D434">
        <v>2701</v>
      </c>
      <c r="E434" t="s">
        <v>106</v>
      </c>
      <c r="F434" t="str">
        <f>VLOOKUP($C434,'Bus Profiles'!$A:$C,MATCH(F$1,'Bus Profiles'!$1:$1,0),FALSE)</f>
        <v>40 ft</v>
      </c>
      <c r="G434" t="str">
        <f>VLOOKUP($C434,'Bus Profiles'!$A:$C,MATCH(G$1,'Bus Profiles'!$1:$1,0),FALSE)</f>
        <v>Hybrid</v>
      </c>
      <c r="H434">
        <v>5</v>
      </c>
      <c r="I434" s="1"/>
      <c r="J434" s="16" t="e">
        <v>#N/A</v>
      </c>
      <c r="K434" s="7">
        <f>IF(AND($H434&gt;=Scale!$B$2,$H434&lt;=Scale!$C$2),Scale!$A$2,IF(AND($H434&gt;=Scale!$B$3,$H434&lt;=Scale!$C$3),Scale!$A$3,IF(AND($H434&gt;=Scale!$B$4,$H434&lt;=Scale!$C$4),Scale!$A$4,IF(AND($H434&gt;=Scale!$B$5,$H434&lt;=Scale!$C$5),Scale!$A$5,IF(AND($H434&gt;=Scale!$B$6,$H434&lt;=Scale!$C$6),Scale!$A$6)))))</f>
        <v>3</v>
      </c>
      <c r="L434" s="7" t="e">
        <f>IF(AND($J434&gt;=Scale!$F$2,$J434&lt;=Scale!$G$2),Scale!$E$2,IF(AND($J434&gt;=Scale!$F$3,$J434&lt;=Scale!$G$3),Scale!$E$3,IF(AND($J434&gt;=Scale!$F$4,$J434&lt;=Scale!$G$4),Scale!$E$4,IF(AND($J434&gt;=Scale!$F$5,$J434&lt;=Scale!$G$5),Scale!$E$5,IF(AND($J434&gt;=Scale!$F$6,$J434&lt;=Scale!$G$6),Scale!$E$6)))))</f>
        <v>#N/A</v>
      </c>
      <c r="M434" s="7">
        <f t="shared" si="13"/>
        <v>9</v>
      </c>
      <c r="N43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4" s="5" t="str">
        <f>IF(Table1[[#This Row],[Priority Rating]]="#N/A","#N/A",IF(Table1[[#This Row],[Priority Rating]]&gt;=Scale!$M$2,Scale!$L$2,IF(Table1[[#This Row],[Priority Rating]]&gt;=Scale!$M$3,Scale!$L$3,IF(Table1[[#This Row],[Priority Rating]]&gt;=Scale!$M$4,Scale!$L$4,"error1"))))</f>
        <v>#N/A</v>
      </c>
    </row>
    <row r="435" spans="1:15" x14ac:dyDescent="0.3">
      <c r="A435" s="3">
        <f t="shared" ca="1" si="12"/>
        <v>434</v>
      </c>
      <c r="B435" t="s">
        <v>12</v>
      </c>
      <c r="C435" t="s">
        <v>29</v>
      </c>
      <c r="D435">
        <v>2702</v>
      </c>
      <c r="E435" t="s">
        <v>106</v>
      </c>
      <c r="F435" t="str">
        <f>VLOOKUP($C435,'Bus Profiles'!$A:$C,MATCH(F$1,'Bus Profiles'!$1:$1,0),FALSE)</f>
        <v>40 ft</v>
      </c>
      <c r="G435" t="str">
        <f>VLOOKUP($C435,'Bus Profiles'!$A:$C,MATCH(G$1,'Bus Profiles'!$1:$1,0),FALSE)</f>
        <v>Hybrid</v>
      </c>
      <c r="H435">
        <v>7</v>
      </c>
      <c r="I435" s="1"/>
      <c r="J435" s="16" t="e">
        <v>#N/A</v>
      </c>
      <c r="K435" s="7">
        <f>IF(AND($H435&gt;=Scale!$B$2,$H435&lt;=Scale!$C$2),Scale!$A$2,IF(AND($H435&gt;=Scale!$B$3,$H435&lt;=Scale!$C$3),Scale!$A$3,IF(AND($H435&gt;=Scale!$B$4,$H435&lt;=Scale!$C$4),Scale!$A$4,IF(AND($H435&gt;=Scale!$B$5,$H435&lt;=Scale!$C$5),Scale!$A$5,IF(AND($H435&gt;=Scale!$B$6,$H435&lt;=Scale!$C$6),Scale!$A$6)))))</f>
        <v>4</v>
      </c>
      <c r="L435" s="7" t="e">
        <f>IF(AND($J435&gt;=Scale!$F$2,$J435&lt;=Scale!$G$2),Scale!$E$2,IF(AND($J435&gt;=Scale!$F$3,$J435&lt;=Scale!$G$3),Scale!$E$3,IF(AND($J435&gt;=Scale!$F$4,$J435&lt;=Scale!$G$4),Scale!$E$4,IF(AND($J435&gt;=Scale!$F$5,$J435&lt;=Scale!$G$5),Scale!$E$5,IF(AND($J435&gt;=Scale!$F$6,$J435&lt;=Scale!$G$6),Scale!$E$6)))))</f>
        <v>#N/A</v>
      </c>
      <c r="M435" s="7">
        <f t="shared" si="13"/>
        <v>9</v>
      </c>
      <c r="N43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5" s="5" t="str">
        <f>IF(Table1[[#This Row],[Priority Rating]]="#N/A","#N/A",IF(Table1[[#This Row],[Priority Rating]]&gt;=Scale!$M$2,Scale!$L$2,IF(Table1[[#This Row],[Priority Rating]]&gt;=Scale!$M$3,Scale!$L$3,IF(Table1[[#This Row],[Priority Rating]]&gt;=Scale!$M$4,Scale!$L$4,"error1"))))</f>
        <v>#N/A</v>
      </c>
    </row>
    <row r="436" spans="1:15" x14ac:dyDescent="0.3">
      <c r="A436" s="3">
        <f t="shared" ca="1" si="12"/>
        <v>435</v>
      </c>
      <c r="B436" t="s">
        <v>12</v>
      </c>
      <c r="C436" t="s">
        <v>29</v>
      </c>
      <c r="D436">
        <v>2703</v>
      </c>
      <c r="E436" t="s">
        <v>106</v>
      </c>
      <c r="F436" t="str">
        <f>VLOOKUP($C436,'Bus Profiles'!$A:$C,MATCH(F$1,'Bus Profiles'!$1:$1,0),FALSE)</f>
        <v>40 ft</v>
      </c>
      <c r="G436" t="str">
        <f>VLOOKUP($C436,'Bus Profiles'!$A:$C,MATCH(G$1,'Bus Profiles'!$1:$1,0),FALSE)</f>
        <v>Hybrid</v>
      </c>
      <c r="H436">
        <v>8</v>
      </c>
      <c r="I436" s="1"/>
      <c r="J436" s="16" t="e">
        <v>#N/A</v>
      </c>
      <c r="K436" s="7">
        <f>IF(AND($H436&gt;=Scale!$B$2,$H436&lt;=Scale!$C$2),Scale!$A$2,IF(AND($H436&gt;=Scale!$B$3,$H436&lt;=Scale!$C$3),Scale!$A$3,IF(AND($H436&gt;=Scale!$B$4,$H436&lt;=Scale!$C$4),Scale!$A$4,IF(AND($H436&gt;=Scale!$B$5,$H436&lt;=Scale!$C$5),Scale!$A$5,IF(AND($H436&gt;=Scale!$B$6,$H436&lt;=Scale!$C$6),Scale!$A$6)))))</f>
        <v>5</v>
      </c>
      <c r="L436" s="7" t="e">
        <f>IF(AND($J436&gt;=Scale!$F$2,$J436&lt;=Scale!$G$2),Scale!$E$2,IF(AND($J436&gt;=Scale!$F$3,$J436&lt;=Scale!$G$3),Scale!$E$3,IF(AND($J436&gt;=Scale!$F$4,$J436&lt;=Scale!$G$4),Scale!$E$4,IF(AND($J436&gt;=Scale!$F$5,$J436&lt;=Scale!$G$5),Scale!$E$5,IF(AND($J436&gt;=Scale!$F$6,$J436&lt;=Scale!$G$6),Scale!$E$6)))))</f>
        <v>#N/A</v>
      </c>
      <c r="M436" s="7">
        <f t="shared" si="13"/>
        <v>9</v>
      </c>
      <c r="N43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6" s="5" t="str">
        <f>IF(Table1[[#This Row],[Priority Rating]]="#N/A","#N/A",IF(Table1[[#This Row],[Priority Rating]]&gt;=Scale!$M$2,Scale!$L$2,IF(Table1[[#This Row],[Priority Rating]]&gt;=Scale!$M$3,Scale!$L$3,IF(Table1[[#This Row],[Priority Rating]]&gt;=Scale!$M$4,Scale!$L$4,"error1"))))</f>
        <v>#N/A</v>
      </c>
    </row>
    <row r="437" spans="1:15" x14ac:dyDescent="0.3">
      <c r="A437" s="3">
        <f t="shared" ca="1" si="12"/>
        <v>436</v>
      </c>
      <c r="B437" t="s">
        <v>12</v>
      </c>
      <c r="C437" t="s">
        <v>29</v>
      </c>
      <c r="D437">
        <v>2704</v>
      </c>
      <c r="E437" t="s">
        <v>106</v>
      </c>
      <c r="F437" t="str">
        <f>VLOOKUP($C437,'Bus Profiles'!$A:$C,MATCH(F$1,'Bus Profiles'!$1:$1,0),FALSE)</f>
        <v>40 ft</v>
      </c>
      <c r="G437" t="str">
        <f>VLOOKUP($C437,'Bus Profiles'!$A:$C,MATCH(G$1,'Bus Profiles'!$1:$1,0),FALSE)</f>
        <v>Hybrid</v>
      </c>
      <c r="H437">
        <v>1</v>
      </c>
      <c r="I437" s="1"/>
      <c r="J437" s="16" t="e">
        <v>#N/A</v>
      </c>
      <c r="K437" s="7">
        <f>IF(AND($H437&gt;=Scale!$B$2,$H437&lt;=Scale!$C$2),Scale!$A$2,IF(AND($H437&gt;=Scale!$B$3,$H437&lt;=Scale!$C$3),Scale!$A$3,IF(AND($H437&gt;=Scale!$B$4,$H437&lt;=Scale!$C$4),Scale!$A$4,IF(AND($H437&gt;=Scale!$B$5,$H437&lt;=Scale!$C$5),Scale!$A$5,IF(AND($H437&gt;=Scale!$B$6,$H437&lt;=Scale!$C$6),Scale!$A$6)))))</f>
        <v>1</v>
      </c>
      <c r="L437" s="7" t="e">
        <f>IF(AND($J437&gt;=Scale!$F$2,$J437&lt;=Scale!$G$2),Scale!$E$2,IF(AND($J437&gt;=Scale!$F$3,$J437&lt;=Scale!$G$3),Scale!$E$3,IF(AND($J437&gt;=Scale!$F$4,$J437&lt;=Scale!$G$4),Scale!$E$4,IF(AND($J437&gt;=Scale!$F$5,$J437&lt;=Scale!$G$5),Scale!$E$5,IF(AND($J437&gt;=Scale!$F$6,$J437&lt;=Scale!$G$6),Scale!$E$6)))))</f>
        <v>#N/A</v>
      </c>
      <c r="M437" s="7">
        <f t="shared" si="13"/>
        <v>9</v>
      </c>
      <c r="N43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7" s="5" t="str">
        <f>IF(Table1[[#This Row],[Priority Rating]]="#N/A","#N/A",IF(Table1[[#This Row],[Priority Rating]]&gt;=Scale!$M$2,Scale!$L$2,IF(Table1[[#This Row],[Priority Rating]]&gt;=Scale!$M$3,Scale!$L$3,IF(Table1[[#This Row],[Priority Rating]]&gt;=Scale!$M$4,Scale!$L$4,"error1"))))</f>
        <v>#N/A</v>
      </c>
    </row>
    <row r="438" spans="1:15" x14ac:dyDescent="0.3">
      <c r="A438" s="3">
        <f t="shared" ca="1" si="12"/>
        <v>437</v>
      </c>
      <c r="B438" t="s">
        <v>12</v>
      </c>
      <c r="C438" t="s">
        <v>29</v>
      </c>
      <c r="D438">
        <v>2705</v>
      </c>
      <c r="E438" t="s">
        <v>106</v>
      </c>
      <c r="F438" t="str">
        <f>VLOOKUP($C438,'Bus Profiles'!$A:$C,MATCH(F$1,'Bus Profiles'!$1:$1,0),FALSE)</f>
        <v>40 ft</v>
      </c>
      <c r="G438" t="str">
        <f>VLOOKUP($C438,'Bus Profiles'!$A:$C,MATCH(G$1,'Bus Profiles'!$1:$1,0),FALSE)</f>
        <v>Hybrid</v>
      </c>
      <c r="H438">
        <v>4</v>
      </c>
      <c r="I438" s="1"/>
      <c r="J438" s="16" t="e">
        <v>#N/A</v>
      </c>
      <c r="K438" s="7">
        <f>IF(AND($H438&gt;=Scale!$B$2,$H438&lt;=Scale!$C$2),Scale!$A$2,IF(AND($H438&gt;=Scale!$B$3,$H438&lt;=Scale!$C$3),Scale!$A$3,IF(AND($H438&gt;=Scale!$B$4,$H438&lt;=Scale!$C$4),Scale!$A$4,IF(AND($H438&gt;=Scale!$B$5,$H438&lt;=Scale!$C$5),Scale!$A$5,IF(AND($H438&gt;=Scale!$B$6,$H438&lt;=Scale!$C$6),Scale!$A$6)))))</f>
        <v>3</v>
      </c>
      <c r="L438" s="7" t="e">
        <f>IF(AND($J438&gt;=Scale!$F$2,$J438&lt;=Scale!$G$2),Scale!$E$2,IF(AND($J438&gt;=Scale!$F$3,$J438&lt;=Scale!$G$3),Scale!$E$3,IF(AND($J438&gt;=Scale!$F$4,$J438&lt;=Scale!$G$4),Scale!$E$4,IF(AND($J438&gt;=Scale!$F$5,$J438&lt;=Scale!$G$5),Scale!$E$5,IF(AND($J438&gt;=Scale!$F$6,$J438&lt;=Scale!$G$6),Scale!$E$6)))))</f>
        <v>#N/A</v>
      </c>
      <c r="M438" s="7">
        <f t="shared" si="13"/>
        <v>9</v>
      </c>
      <c r="N43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8" s="5" t="str">
        <f>IF(Table1[[#This Row],[Priority Rating]]="#N/A","#N/A",IF(Table1[[#This Row],[Priority Rating]]&gt;=Scale!$M$2,Scale!$L$2,IF(Table1[[#This Row],[Priority Rating]]&gt;=Scale!$M$3,Scale!$L$3,IF(Table1[[#This Row],[Priority Rating]]&gt;=Scale!$M$4,Scale!$L$4,"error1"))))</f>
        <v>#N/A</v>
      </c>
    </row>
    <row r="439" spans="1:15" x14ac:dyDescent="0.3">
      <c r="A439" s="3">
        <f t="shared" ca="1" si="12"/>
        <v>438</v>
      </c>
      <c r="B439" t="s">
        <v>12</v>
      </c>
      <c r="C439" t="s">
        <v>29</v>
      </c>
      <c r="D439">
        <v>2706</v>
      </c>
      <c r="E439" t="s">
        <v>106</v>
      </c>
      <c r="F439" t="str">
        <f>VLOOKUP($C439,'Bus Profiles'!$A:$C,MATCH(F$1,'Bus Profiles'!$1:$1,0),FALSE)</f>
        <v>40 ft</v>
      </c>
      <c r="G439" t="str">
        <f>VLOOKUP($C439,'Bus Profiles'!$A:$C,MATCH(G$1,'Bus Profiles'!$1:$1,0),FALSE)</f>
        <v>Hybrid</v>
      </c>
      <c r="H439">
        <v>4</v>
      </c>
      <c r="I439" s="1"/>
      <c r="J439" s="16" t="e">
        <v>#N/A</v>
      </c>
      <c r="K439" s="7">
        <f>IF(AND($H439&gt;=Scale!$B$2,$H439&lt;=Scale!$C$2),Scale!$A$2,IF(AND($H439&gt;=Scale!$B$3,$H439&lt;=Scale!$C$3),Scale!$A$3,IF(AND($H439&gt;=Scale!$B$4,$H439&lt;=Scale!$C$4),Scale!$A$4,IF(AND($H439&gt;=Scale!$B$5,$H439&lt;=Scale!$C$5),Scale!$A$5,IF(AND($H439&gt;=Scale!$B$6,$H439&lt;=Scale!$C$6),Scale!$A$6)))))</f>
        <v>3</v>
      </c>
      <c r="L439" s="7" t="e">
        <f>IF(AND($J439&gt;=Scale!$F$2,$J439&lt;=Scale!$G$2),Scale!$E$2,IF(AND($J439&gt;=Scale!$F$3,$J439&lt;=Scale!$G$3),Scale!$E$3,IF(AND($J439&gt;=Scale!$F$4,$J439&lt;=Scale!$G$4),Scale!$E$4,IF(AND($J439&gt;=Scale!$F$5,$J439&lt;=Scale!$G$5),Scale!$E$5,IF(AND($J439&gt;=Scale!$F$6,$J439&lt;=Scale!$G$6),Scale!$E$6)))))</f>
        <v>#N/A</v>
      </c>
      <c r="M439" s="7">
        <f t="shared" si="13"/>
        <v>9</v>
      </c>
      <c r="N43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39" s="5" t="str">
        <f>IF(Table1[[#This Row],[Priority Rating]]="#N/A","#N/A",IF(Table1[[#This Row],[Priority Rating]]&gt;=Scale!$M$2,Scale!$L$2,IF(Table1[[#This Row],[Priority Rating]]&gt;=Scale!$M$3,Scale!$L$3,IF(Table1[[#This Row],[Priority Rating]]&gt;=Scale!$M$4,Scale!$L$4,"error1"))))</f>
        <v>#N/A</v>
      </c>
    </row>
    <row r="440" spans="1:15" x14ac:dyDescent="0.3">
      <c r="A440" s="3">
        <f t="shared" ca="1" si="12"/>
        <v>439</v>
      </c>
      <c r="B440" t="s">
        <v>12</v>
      </c>
      <c r="C440" t="s">
        <v>29</v>
      </c>
      <c r="D440">
        <v>2707</v>
      </c>
      <c r="E440" t="s">
        <v>106</v>
      </c>
      <c r="F440" t="str">
        <f>VLOOKUP($C440,'Bus Profiles'!$A:$C,MATCH(F$1,'Bus Profiles'!$1:$1,0),FALSE)</f>
        <v>40 ft</v>
      </c>
      <c r="G440" t="str">
        <f>VLOOKUP($C440,'Bus Profiles'!$A:$C,MATCH(G$1,'Bus Profiles'!$1:$1,0),FALSE)</f>
        <v>Hybrid</v>
      </c>
      <c r="H440">
        <v>4</v>
      </c>
      <c r="I440" s="1"/>
      <c r="J440" s="16" t="e">
        <v>#N/A</v>
      </c>
      <c r="K440" s="7">
        <f>IF(AND($H440&gt;=Scale!$B$2,$H440&lt;=Scale!$C$2),Scale!$A$2,IF(AND($H440&gt;=Scale!$B$3,$H440&lt;=Scale!$C$3),Scale!$A$3,IF(AND($H440&gt;=Scale!$B$4,$H440&lt;=Scale!$C$4),Scale!$A$4,IF(AND($H440&gt;=Scale!$B$5,$H440&lt;=Scale!$C$5),Scale!$A$5,IF(AND($H440&gt;=Scale!$B$6,$H440&lt;=Scale!$C$6),Scale!$A$6)))))</f>
        <v>3</v>
      </c>
      <c r="L440" s="7" t="e">
        <f>IF(AND($J440&gt;=Scale!$F$2,$J440&lt;=Scale!$G$2),Scale!$E$2,IF(AND($J440&gt;=Scale!$F$3,$J440&lt;=Scale!$G$3),Scale!$E$3,IF(AND($J440&gt;=Scale!$F$4,$J440&lt;=Scale!$G$4),Scale!$E$4,IF(AND($J440&gt;=Scale!$F$5,$J440&lt;=Scale!$G$5),Scale!$E$5,IF(AND($J440&gt;=Scale!$F$6,$J440&lt;=Scale!$G$6),Scale!$E$6)))))</f>
        <v>#N/A</v>
      </c>
      <c r="M440" s="7">
        <f t="shared" si="13"/>
        <v>9</v>
      </c>
      <c r="N44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0" s="5" t="str">
        <f>IF(Table1[[#This Row],[Priority Rating]]="#N/A","#N/A",IF(Table1[[#This Row],[Priority Rating]]&gt;=Scale!$M$2,Scale!$L$2,IF(Table1[[#This Row],[Priority Rating]]&gt;=Scale!$M$3,Scale!$L$3,IF(Table1[[#This Row],[Priority Rating]]&gt;=Scale!$M$4,Scale!$L$4,"error1"))))</f>
        <v>#N/A</v>
      </c>
    </row>
    <row r="441" spans="1:15" x14ac:dyDescent="0.3">
      <c r="A441" s="3">
        <f t="shared" ca="1" si="12"/>
        <v>440</v>
      </c>
      <c r="B441" t="s">
        <v>12</v>
      </c>
      <c r="C441" t="s">
        <v>29</v>
      </c>
      <c r="D441">
        <v>2708</v>
      </c>
      <c r="E441" t="s">
        <v>106</v>
      </c>
      <c r="F441" t="str">
        <f>VLOOKUP($C441,'Bus Profiles'!$A:$C,MATCH(F$1,'Bus Profiles'!$1:$1,0),FALSE)</f>
        <v>40 ft</v>
      </c>
      <c r="G441" t="str">
        <f>VLOOKUP($C441,'Bus Profiles'!$A:$C,MATCH(G$1,'Bus Profiles'!$1:$1,0),FALSE)</f>
        <v>Hybrid</v>
      </c>
      <c r="H441">
        <v>4</v>
      </c>
      <c r="I441" s="1"/>
      <c r="J441" s="16" t="e">
        <v>#N/A</v>
      </c>
      <c r="K441" s="7">
        <f>IF(AND($H441&gt;=Scale!$B$2,$H441&lt;=Scale!$C$2),Scale!$A$2,IF(AND($H441&gt;=Scale!$B$3,$H441&lt;=Scale!$C$3),Scale!$A$3,IF(AND($H441&gt;=Scale!$B$4,$H441&lt;=Scale!$C$4),Scale!$A$4,IF(AND($H441&gt;=Scale!$B$5,$H441&lt;=Scale!$C$5),Scale!$A$5,IF(AND($H441&gt;=Scale!$B$6,$H441&lt;=Scale!$C$6),Scale!$A$6)))))</f>
        <v>3</v>
      </c>
      <c r="L441" s="7" t="e">
        <f>IF(AND($J441&gt;=Scale!$F$2,$J441&lt;=Scale!$G$2),Scale!$E$2,IF(AND($J441&gt;=Scale!$F$3,$J441&lt;=Scale!$G$3),Scale!$E$3,IF(AND($J441&gt;=Scale!$F$4,$J441&lt;=Scale!$G$4),Scale!$E$4,IF(AND($J441&gt;=Scale!$F$5,$J441&lt;=Scale!$G$5),Scale!$E$5,IF(AND($J441&gt;=Scale!$F$6,$J441&lt;=Scale!$G$6),Scale!$E$6)))))</f>
        <v>#N/A</v>
      </c>
      <c r="M441" s="7">
        <f t="shared" si="13"/>
        <v>9</v>
      </c>
      <c r="N44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1" s="5" t="str">
        <f>IF(Table1[[#This Row],[Priority Rating]]="#N/A","#N/A",IF(Table1[[#This Row],[Priority Rating]]&gt;=Scale!$M$2,Scale!$L$2,IF(Table1[[#This Row],[Priority Rating]]&gt;=Scale!$M$3,Scale!$L$3,IF(Table1[[#This Row],[Priority Rating]]&gt;=Scale!$M$4,Scale!$L$4,"error1"))))</f>
        <v>#N/A</v>
      </c>
    </row>
    <row r="442" spans="1:15" x14ac:dyDescent="0.3">
      <c r="A442" s="3">
        <f t="shared" ca="1" si="12"/>
        <v>441</v>
      </c>
      <c r="B442" t="s">
        <v>12</v>
      </c>
      <c r="C442" t="s">
        <v>29</v>
      </c>
      <c r="D442">
        <v>2709</v>
      </c>
      <c r="E442" t="s">
        <v>106</v>
      </c>
      <c r="F442" t="str">
        <f>VLOOKUP($C442,'Bus Profiles'!$A:$C,MATCH(F$1,'Bus Profiles'!$1:$1,0),FALSE)</f>
        <v>40 ft</v>
      </c>
      <c r="G442" t="str">
        <f>VLOOKUP($C442,'Bus Profiles'!$A:$C,MATCH(G$1,'Bus Profiles'!$1:$1,0),FALSE)</f>
        <v>Hybrid</v>
      </c>
      <c r="H442">
        <v>3</v>
      </c>
      <c r="I442" s="1"/>
      <c r="J442" s="16" t="e">
        <v>#N/A</v>
      </c>
      <c r="K442" s="7">
        <f>IF(AND($H442&gt;=Scale!$B$2,$H442&lt;=Scale!$C$2),Scale!$A$2,IF(AND($H442&gt;=Scale!$B$3,$H442&lt;=Scale!$C$3),Scale!$A$3,IF(AND($H442&gt;=Scale!$B$4,$H442&lt;=Scale!$C$4),Scale!$A$4,IF(AND($H442&gt;=Scale!$B$5,$H442&lt;=Scale!$C$5),Scale!$A$5,IF(AND($H442&gt;=Scale!$B$6,$H442&lt;=Scale!$C$6),Scale!$A$6)))))</f>
        <v>2</v>
      </c>
      <c r="L442" s="7" t="e">
        <f>IF(AND($J442&gt;=Scale!$F$2,$J442&lt;=Scale!$G$2),Scale!$E$2,IF(AND($J442&gt;=Scale!$F$3,$J442&lt;=Scale!$G$3),Scale!$E$3,IF(AND($J442&gt;=Scale!$F$4,$J442&lt;=Scale!$G$4),Scale!$E$4,IF(AND($J442&gt;=Scale!$F$5,$J442&lt;=Scale!$G$5),Scale!$E$5,IF(AND($J442&gt;=Scale!$F$6,$J442&lt;=Scale!$G$6),Scale!$E$6)))))</f>
        <v>#N/A</v>
      </c>
      <c r="M442" s="7">
        <f t="shared" si="13"/>
        <v>9</v>
      </c>
      <c r="N44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2" s="5" t="str">
        <f>IF(Table1[[#This Row],[Priority Rating]]="#N/A","#N/A",IF(Table1[[#This Row],[Priority Rating]]&gt;=Scale!$M$2,Scale!$L$2,IF(Table1[[#This Row],[Priority Rating]]&gt;=Scale!$M$3,Scale!$L$3,IF(Table1[[#This Row],[Priority Rating]]&gt;=Scale!$M$4,Scale!$L$4,"error1"))))</f>
        <v>#N/A</v>
      </c>
    </row>
    <row r="443" spans="1:15" x14ac:dyDescent="0.3">
      <c r="A443" s="3">
        <f t="shared" ca="1" si="12"/>
        <v>442</v>
      </c>
      <c r="B443" t="s">
        <v>12</v>
      </c>
      <c r="C443" t="s">
        <v>29</v>
      </c>
      <c r="D443">
        <v>2710</v>
      </c>
      <c r="E443" t="s">
        <v>106</v>
      </c>
      <c r="F443" t="str">
        <f>VLOOKUP($C443,'Bus Profiles'!$A:$C,MATCH(F$1,'Bus Profiles'!$1:$1,0),FALSE)</f>
        <v>40 ft</v>
      </c>
      <c r="G443" t="str">
        <f>VLOOKUP($C443,'Bus Profiles'!$A:$C,MATCH(G$1,'Bus Profiles'!$1:$1,0),FALSE)</f>
        <v>Hybrid</v>
      </c>
      <c r="H443">
        <v>8</v>
      </c>
      <c r="I443" s="1"/>
      <c r="J443" s="16" t="e">
        <v>#N/A</v>
      </c>
      <c r="K443" s="7">
        <f>IF(AND($H443&gt;=Scale!$B$2,$H443&lt;=Scale!$C$2),Scale!$A$2,IF(AND($H443&gt;=Scale!$B$3,$H443&lt;=Scale!$C$3),Scale!$A$3,IF(AND($H443&gt;=Scale!$B$4,$H443&lt;=Scale!$C$4),Scale!$A$4,IF(AND($H443&gt;=Scale!$B$5,$H443&lt;=Scale!$C$5),Scale!$A$5,IF(AND($H443&gt;=Scale!$B$6,$H443&lt;=Scale!$C$6),Scale!$A$6)))))</f>
        <v>5</v>
      </c>
      <c r="L443" s="7" t="e">
        <f>IF(AND($J443&gt;=Scale!$F$2,$J443&lt;=Scale!$G$2),Scale!$E$2,IF(AND($J443&gt;=Scale!$F$3,$J443&lt;=Scale!$G$3),Scale!$E$3,IF(AND($J443&gt;=Scale!$F$4,$J443&lt;=Scale!$G$4),Scale!$E$4,IF(AND($J443&gt;=Scale!$F$5,$J443&lt;=Scale!$G$5),Scale!$E$5,IF(AND($J443&gt;=Scale!$F$6,$J443&lt;=Scale!$G$6),Scale!$E$6)))))</f>
        <v>#N/A</v>
      </c>
      <c r="M443" s="7">
        <f t="shared" si="13"/>
        <v>9</v>
      </c>
      <c r="N44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3" s="5" t="str">
        <f>IF(Table1[[#This Row],[Priority Rating]]="#N/A","#N/A",IF(Table1[[#This Row],[Priority Rating]]&gt;=Scale!$M$2,Scale!$L$2,IF(Table1[[#This Row],[Priority Rating]]&gt;=Scale!$M$3,Scale!$L$3,IF(Table1[[#This Row],[Priority Rating]]&gt;=Scale!$M$4,Scale!$L$4,"error1"))))</f>
        <v>#N/A</v>
      </c>
    </row>
    <row r="444" spans="1:15" x14ac:dyDescent="0.3">
      <c r="A444" s="3">
        <f t="shared" ca="1" si="12"/>
        <v>443</v>
      </c>
      <c r="B444" t="s">
        <v>12</v>
      </c>
      <c r="C444" t="s">
        <v>29</v>
      </c>
      <c r="D444">
        <v>2711</v>
      </c>
      <c r="E444" t="s">
        <v>106</v>
      </c>
      <c r="F444" t="str">
        <f>VLOOKUP($C444,'Bus Profiles'!$A:$C,MATCH(F$1,'Bus Profiles'!$1:$1,0),FALSE)</f>
        <v>40 ft</v>
      </c>
      <c r="G444" t="str">
        <f>VLOOKUP($C444,'Bus Profiles'!$A:$C,MATCH(G$1,'Bus Profiles'!$1:$1,0),FALSE)</f>
        <v>Hybrid</v>
      </c>
      <c r="H444">
        <v>7</v>
      </c>
      <c r="I444" s="1"/>
      <c r="J444" s="16" t="e">
        <v>#N/A</v>
      </c>
      <c r="K444" s="7">
        <f>IF(AND($H444&gt;=Scale!$B$2,$H444&lt;=Scale!$C$2),Scale!$A$2,IF(AND($H444&gt;=Scale!$B$3,$H444&lt;=Scale!$C$3),Scale!$A$3,IF(AND($H444&gt;=Scale!$B$4,$H444&lt;=Scale!$C$4),Scale!$A$4,IF(AND($H444&gt;=Scale!$B$5,$H444&lt;=Scale!$C$5),Scale!$A$5,IF(AND($H444&gt;=Scale!$B$6,$H444&lt;=Scale!$C$6),Scale!$A$6)))))</f>
        <v>4</v>
      </c>
      <c r="L444" s="7" t="e">
        <f>IF(AND($J444&gt;=Scale!$F$2,$J444&lt;=Scale!$G$2),Scale!$E$2,IF(AND($J444&gt;=Scale!$F$3,$J444&lt;=Scale!$G$3),Scale!$E$3,IF(AND($J444&gt;=Scale!$F$4,$J444&lt;=Scale!$G$4),Scale!$E$4,IF(AND($J444&gt;=Scale!$F$5,$J444&lt;=Scale!$G$5),Scale!$E$5,IF(AND($J444&gt;=Scale!$F$6,$J444&lt;=Scale!$G$6),Scale!$E$6)))))</f>
        <v>#N/A</v>
      </c>
      <c r="M444" s="7">
        <f t="shared" si="13"/>
        <v>9</v>
      </c>
      <c r="N44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4" s="5" t="str">
        <f>IF(Table1[[#This Row],[Priority Rating]]="#N/A","#N/A",IF(Table1[[#This Row],[Priority Rating]]&gt;=Scale!$M$2,Scale!$L$2,IF(Table1[[#This Row],[Priority Rating]]&gt;=Scale!$M$3,Scale!$L$3,IF(Table1[[#This Row],[Priority Rating]]&gt;=Scale!$M$4,Scale!$L$4,"error1"))))</f>
        <v>#N/A</v>
      </c>
    </row>
    <row r="445" spans="1:15" x14ac:dyDescent="0.3">
      <c r="A445" s="3">
        <f t="shared" ca="1" si="12"/>
        <v>444</v>
      </c>
      <c r="B445" t="s">
        <v>12</v>
      </c>
      <c r="C445" t="s">
        <v>29</v>
      </c>
      <c r="D445">
        <v>2712</v>
      </c>
      <c r="E445" t="s">
        <v>106</v>
      </c>
      <c r="F445" t="str">
        <f>VLOOKUP($C445,'Bus Profiles'!$A:$C,MATCH(F$1,'Bus Profiles'!$1:$1,0),FALSE)</f>
        <v>40 ft</v>
      </c>
      <c r="G445" t="str">
        <f>VLOOKUP($C445,'Bus Profiles'!$A:$C,MATCH(G$1,'Bus Profiles'!$1:$1,0),FALSE)</f>
        <v>Hybrid</v>
      </c>
      <c r="H445">
        <v>1</v>
      </c>
      <c r="I445" s="1"/>
      <c r="J445" s="16" t="e">
        <v>#N/A</v>
      </c>
      <c r="K445" s="7">
        <f>IF(AND($H445&gt;=Scale!$B$2,$H445&lt;=Scale!$C$2),Scale!$A$2,IF(AND($H445&gt;=Scale!$B$3,$H445&lt;=Scale!$C$3),Scale!$A$3,IF(AND($H445&gt;=Scale!$B$4,$H445&lt;=Scale!$C$4),Scale!$A$4,IF(AND($H445&gt;=Scale!$B$5,$H445&lt;=Scale!$C$5),Scale!$A$5,IF(AND($H445&gt;=Scale!$B$6,$H445&lt;=Scale!$C$6),Scale!$A$6)))))</f>
        <v>1</v>
      </c>
      <c r="L445" s="7" t="e">
        <f>IF(AND($J445&gt;=Scale!$F$2,$J445&lt;=Scale!$G$2),Scale!$E$2,IF(AND($J445&gt;=Scale!$F$3,$J445&lt;=Scale!$G$3),Scale!$E$3,IF(AND($J445&gt;=Scale!$F$4,$J445&lt;=Scale!$G$4),Scale!$E$4,IF(AND($J445&gt;=Scale!$F$5,$J445&lt;=Scale!$G$5),Scale!$E$5,IF(AND($J445&gt;=Scale!$F$6,$J445&lt;=Scale!$G$6),Scale!$E$6)))))</f>
        <v>#N/A</v>
      </c>
      <c r="M445" s="7">
        <f t="shared" si="13"/>
        <v>9</v>
      </c>
      <c r="N44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5" s="5" t="str">
        <f>IF(Table1[[#This Row],[Priority Rating]]="#N/A","#N/A",IF(Table1[[#This Row],[Priority Rating]]&gt;=Scale!$M$2,Scale!$L$2,IF(Table1[[#This Row],[Priority Rating]]&gt;=Scale!$M$3,Scale!$L$3,IF(Table1[[#This Row],[Priority Rating]]&gt;=Scale!$M$4,Scale!$L$4,"error1"))))</f>
        <v>#N/A</v>
      </c>
    </row>
    <row r="446" spans="1:15" x14ac:dyDescent="0.3">
      <c r="A446" s="3">
        <f t="shared" ca="1" si="12"/>
        <v>445</v>
      </c>
      <c r="B446" t="s">
        <v>12</v>
      </c>
      <c r="C446" t="s">
        <v>29</v>
      </c>
      <c r="D446">
        <v>2713</v>
      </c>
      <c r="E446" t="s">
        <v>106</v>
      </c>
      <c r="F446" t="str">
        <f>VLOOKUP($C446,'Bus Profiles'!$A:$C,MATCH(F$1,'Bus Profiles'!$1:$1,0),FALSE)</f>
        <v>40 ft</v>
      </c>
      <c r="G446" t="str">
        <f>VLOOKUP($C446,'Bus Profiles'!$A:$C,MATCH(G$1,'Bus Profiles'!$1:$1,0),FALSE)</f>
        <v>Hybrid</v>
      </c>
      <c r="H446">
        <v>2</v>
      </c>
      <c r="I446" s="1"/>
      <c r="J446" s="16" t="e">
        <v>#N/A</v>
      </c>
      <c r="K446" s="7">
        <f>IF(AND($H446&gt;=Scale!$B$2,$H446&lt;=Scale!$C$2),Scale!$A$2,IF(AND($H446&gt;=Scale!$B$3,$H446&lt;=Scale!$C$3),Scale!$A$3,IF(AND($H446&gt;=Scale!$B$4,$H446&lt;=Scale!$C$4),Scale!$A$4,IF(AND($H446&gt;=Scale!$B$5,$H446&lt;=Scale!$C$5),Scale!$A$5,IF(AND($H446&gt;=Scale!$B$6,$H446&lt;=Scale!$C$6),Scale!$A$6)))))</f>
        <v>2</v>
      </c>
      <c r="L446" s="7" t="e">
        <f>IF(AND($J446&gt;=Scale!$F$2,$J446&lt;=Scale!$G$2),Scale!$E$2,IF(AND($J446&gt;=Scale!$F$3,$J446&lt;=Scale!$G$3),Scale!$E$3,IF(AND($J446&gt;=Scale!$F$4,$J446&lt;=Scale!$G$4),Scale!$E$4,IF(AND($J446&gt;=Scale!$F$5,$J446&lt;=Scale!$G$5),Scale!$E$5,IF(AND($J446&gt;=Scale!$F$6,$J446&lt;=Scale!$G$6),Scale!$E$6)))))</f>
        <v>#N/A</v>
      </c>
      <c r="M446" s="7">
        <f t="shared" si="13"/>
        <v>9</v>
      </c>
      <c r="N44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6" s="5" t="str">
        <f>IF(Table1[[#This Row],[Priority Rating]]="#N/A","#N/A",IF(Table1[[#This Row],[Priority Rating]]&gt;=Scale!$M$2,Scale!$L$2,IF(Table1[[#This Row],[Priority Rating]]&gt;=Scale!$M$3,Scale!$L$3,IF(Table1[[#This Row],[Priority Rating]]&gt;=Scale!$M$4,Scale!$L$4,"error1"))))</f>
        <v>#N/A</v>
      </c>
    </row>
    <row r="447" spans="1:15" x14ac:dyDescent="0.3">
      <c r="A447" s="3">
        <f t="shared" ca="1" si="12"/>
        <v>446</v>
      </c>
      <c r="B447" t="s">
        <v>12</v>
      </c>
      <c r="C447" t="s">
        <v>29</v>
      </c>
      <c r="D447">
        <v>2714</v>
      </c>
      <c r="E447" t="s">
        <v>106</v>
      </c>
      <c r="F447" t="str">
        <f>VLOOKUP($C447,'Bus Profiles'!$A:$C,MATCH(F$1,'Bus Profiles'!$1:$1,0),FALSE)</f>
        <v>40 ft</v>
      </c>
      <c r="G447" t="str">
        <f>VLOOKUP($C447,'Bus Profiles'!$A:$C,MATCH(G$1,'Bus Profiles'!$1:$1,0),FALSE)</f>
        <v>Hybrid</v>
      </c>
      <c r="H447">
        <v>4</v>
      </c>
      <c r="I447" s="1"/>
      <c r="J447" s="16" t="e">
        <v>#N/A</v>
      </c>
      <c r="K447" s="7">
        <f>IF(AND($H447&gt;=Scale!$B$2,$H447&lt;=Scale!$C$2),Scale!$A$2,IF(AND($H447&gt;=Scale!$B$3,$H447&lt;=Scale!$C$3),Scale!$A$3,IF(AND($H447&gt;=Scale!$B$4,$H447&lt;=Scale!$C$4),Scale!$A$4,IF(AND($H447&gt;=Scale!$B$5,$H447&lt;=Scale!$C$5),Scale!$A$5,IF(AND($H447&gt;=Scale!$B$6,$H447&lt;=Scale!$C$6),Scale!$A$6)))))</f>
        <v>3</v>
      </c>
      <c r="L447" s="7" t="e">
        <f>IF(AND($J447&gt;=Scale!$F$2,$J447&lt;=Scale!$G$2),Scale!$E$2,IF(AND($J447&gt;=Scale!$F$3,$J447&lt;=Scale!$G$3),Scale!$E$3,IF(AND($J447&gt;=Scale!$F$4,$J447&lt;=Scale!$G$4),Scale!$E$4,IF(AND($J447&gt;=Scale!$F$5,$J447&lt;=Scale!$G$5),Scale!$E$5,IF(AND($J447&gt;=Scale!$F$6,$J447&lt;=Scale!$G$6),Scale!$E$6)))))</f>
        <v>#N/A</v>
      </c>
      <c r="M447" s="7">
        <f t="shared" si="13"/>
        <v>9</v>
      </c>
      <c r="N44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7" s="5" t="str">
        <f>IF(Table1[[#This Row],[Priority Rating]]="#N/A","#N/A",IF(Table1[[#This Row],[Priority Rating]]&gt;=Scale!$M$2,Scale!$L$2,IF(Table1[[#This Row],[Priority Rating]]&gt;=Scale!$M$3,Scale!$L$3,IF(Table1[[#This Row],[Priority Rating]]&gt;=Scale!$M$4,Scale!$L$4,"error1"))))</f>
        <v>#N/A</v>
      </c>
    </row>
    <row r="448" spans="1:15" x14ac:dyDescent="0.3">
      <c r="A448" s="3">
        <f t="shared" ca="1" si="12"/>
        <v>447</v>
      </c>
      <c r="B448" t="s">
        <v>12</v>
      </c>
      <c r="C448" t="s">
        <v>29</v>
      </c>
      <c r="D448">
        <v>2715</v>
      </c>
      <c r="E448" t="s">
        <v>106</v>
      </c>
      <c r="F448" t="str">
        <f>VLOOKUP($C448,'Bus Profiles'!$A:$C,MATCH(F$1,'Bus Profiles'!$1:$1,0),FALSE)</f>
        <v>40 ft</v>
      </c>
      <c r="G448" t="str">
        <f>VLOOKUP($C448,'Bus Profiles'!$A:$C,MATCH(G$1,'Bus Profiles'!$1:$1,0),FALSE)</f>
        <v>Hybrid</v>
      </c>
      <c r="H448">
        <v>6</v>
      </c>
      <c r="I448" s="1"/>
      <c r="J448" s="16" t="e">
        <v>#N/A</v>
      </c>
      <c r="K448" s="7">
        <f>IF(AND($H448&gt;=Scale!$B$2,$H448&lt;=Scale!$C$2),Scale!$A$2,IF(AND($H448&gt;=Scale!$B$3,$H448&lt;=Scale!$C$3),Scale!$A$3,IF(AND($H448&gt;=Scale!$B$4,$H448&lt;=Scale!$C$4),Scale!$A$4,IF(AND($H448&gt;=Scale!$B$5,$H448&lt;=Scale!$C$5),Scale!$A$5,IF(AND($H448&gt;=Scale!$B$6,$H448&lt;=Scale!$C$6),Scale!$A$6)))))</f>
        <v>4</v>
      </c>
      <c r="L448" s="7" t="e">
        <f>IF(AND($J448&gt;=Scale!$F$2,$J448&lt;=Scale!$G$2),Scale!$E$2,IF(AND($J448&gt;=Scale!$F$3,$J448&lt;=Scale!$G$3),Scale!$E$3,IF(AND($J448&gt;=Scale!$F$4,$J448&lt;=Scale!$G$4),Scale!$E$4,IF(AND($J448&gt;=Scale!$F$5,$J448&lt;=Scale!$G$5),Scale!$E$5,IF(AND($J448&gt;=Scale!$F$6,$J448&lt;=Scale!$G$6),Scale!$E$6)))))</f>
        <v>#N/A</v>
      </c>
      <c r="M448" s="7">
        <f t="shared" si="13"/>
        <v>9</v>
      </c>
      <c r="N44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8" s="5" t="str">
        <f>IF(Table1[[#This Row],[Priority Rating]]="#N/A","#N/A",IF(Table1[[#This Row],[Priority Rating]]&gt;=Scale!$M$2,Scale!$L$2,IF(Table1[[#This Row],[Priority Rating]]&gt;=Scale!$M$3,Scale!$L$3,IF(Table1[[#This Row],[Priority Rating]]&gt;=Scale!$M$4,Scale!$L$4,"error1"))))</f>
        <v>#N/A</v>
      </c>
    </row>
    <row r="449" spans="1:15" x14ac:dyDescent="0.3">
      <c r="A449" s="3">
        <f t="shared" ca="1" si="12"/>
        <v>448</v>
      </c>
      <c r="B449" t="s">
        <v>12</v>
      </c>
      <c r="C449" t="s">
        <v>30</v>
      </c>
      <c r="D449">
        <v>2901</v>
      </c>
      <c r="E449" t="s">
        <v>106</v>
      </c>
      <c r="F449" t="str">
        <f>VLOOKUP($C449,'Bus Profiles'!$A:$C,MATCH(F$1,'Bus Profiles'!$1:$1,0),FALSE)</f>
        <v>40 ft</v>
      </c>
      <c r="G449" t="str">
        <f>VLOOKUP($C449,'Bus Profiles'!$A:$C,MATCH(G$1,'Bus Profiles'!$1:$1,0),FALSE)</f>
        <v>Hybrid</v>
      </c>
      <c r="H449">
        <v>7</v>
      </c>
      <c r="I449" s="1"/>
      <c r="J449" s="16" t="e">
        <v>#N/A</v>
      </c>
      <c r="K449" s="7">
        <f>IF(AND($H449&gt;=Scale!$B$2,$H449&lt;=Scale!$C$2),Scale!$A$2,IF(AND($H449&gt;=Scale!$B$3,$H449&lt;=Scale!$C$3),Scale!$A$3,IF(AND($H449&gt;=Scale!$B$4,$H449&lt;=Scale!$C$4),Scale!$A$4,IF(AND($H449&gt;=Scale!$B$5,$H449&lt;=Scale!$C$5),Scale!$A$5,IF(AND($H449&gt;=Scale!$B$6,$H449&lt;=Scale!$C$6),Scale!$A$6)))))</f>
        <v>4</v>
      </c>
      <c r="L449" s="7" t="e">
        <f>IF(AND($J449&gt;=Scale!$F$2,$J449&lt;=Scale!$G$2),Scale!$E$2,IF(AND($J449&gt;=Scale!$F$3,$J449&lt;=Scale!$G$3),Scale!$E$3,IF(AND($J449&gt;=Scale!$F$4,$J449&lt;=Scale!$G$4),Scale!$E$4,IF(AND($J449&gt;=Scale!$F$5,$J449&lt;=Scale!$G$5),Scale!$E$5,IF(AND($J449&gt;=Scale!$F$6,$J449&lt;=Scale!$G$6),Scale!$E$6)))))</f>
        <v>#N/A</v>
      </c>
      <c r="M449" s="7">
        <f t="shared" si="13"/>
        <v>7</v>
      </c>
      <c r="N44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49" s="5" t="str">
        <f>IF(Table1[[#This Row],[Priority Rating]]="#N/A","#N/A",IF(Table1[[#This Row],[Priority Rating]]&gt;=Scale!$M$2,Scale!$L$2,IF(Table1[[#This Row],[Priority Rating]]&gt;=Scale!$M$3,Scale!$L$3,IF(Table1[[#This Row],[Priority Rating]]&gt;=Scale!$M$4,Scale!$L$4,"error1"))))</f>
        <v>#N/A</v>
      </c>
    </row>
    <row r="450" spans="1:15" x14ac:dyDescent="0.3">
      <c r="A450" s="3">
        <f t="shared" ref="A450:A494" ca="1" si="14">CELL("row",A449)</f>
        <v>449</v>
      </c>
      <c r="B450" t="s">
        <v>12</v>
      </c>
      <c r="C450" t="s">
        <v>30</v>
      </c>
      <c r="D450">
        <v>2902</v>
      </c>
      <c r="E450" t="s">
        <v>106</v>
      </c>
      <c r="F450" t="str">
        <f>VLOOKUP($C450,'Bus Profiles'!$A:$C,MATCH(F$1,'Bus Profiles'!$1:$1,0),FALSE)</f>
        <v>40 ft</v>
      </c>
      <c r="G450" t="str">
        <f>VLOOKUP($C450,'Bus Profiles'!$A:$C,MATCH(G$1,'Bus Profiles'!$1:$1,0),FALSE)</f>
        <v>Hybrid</v>
      </c>
      <c r="H450">
        <v>5</v>
      </c>
      <c r="I450" s="1"/>
      <c r="J450" s="16" t="e">
        <v>#N/A</v>
      </c>
      <c r="K450" s="7">
        <f>IF(AND($H450&gt;=Scale!$B$2,$H450&lt;=Scale!$C$2),Scale!$A$2,IF(AND($H450&gt;=Scale!$B$3,$H450&lt;=Scale!$C$3),Scale!$A$3,IF(AND($H450&gt;=Scale!$B$4,$H450&lt;=Scale!$C$4),Scale!$A$4,IF(AND($H450&gt;=Scale!$B$5,$H450&lt;=Scale!$C$5),Scale!$A$5,IF(AND($H450&gt;=Scale!$B$6,$H450&lt;=Scale!$C$6),Scale!$A$6)))))</f>
        <v>3</v>
      </c>
      <c r="L450" s="7" t="e">
        <f>IF(AND($J450&gt;=Scale!$F$2,$J450&lt;=Scale!$G$2),Scale!$E$2,IF(AND($J450&gt;=Scale!$F$3,$J450&lt;=Scale!$G$3),Scale!$E$3,IF(AND($J450&gt;=Scale!$F$4,$J450&lt;=Scale!$G$4),Scale!$E$4,IF(AND($J450&gt;=Scale!$F$5,$J450&lt;=Scale!$G$5),Scale!$E$5,IF(AND($J450&gt;=Scale!$F$6,$J450&lt;=Scale!$G$6),Scale!$E$6)))))</f>
        <v>#N/A</v>
      </c>
      <c r="M450" s="7">
        <f t="shared" ref="M450:M494" si="15">16-IF(LEFT(D450,1)="2",MID(D450,2,1),IF(LEFT(D450,1)="9",(LEFT(D450,2)-100),LEFT(D450,2)))</f>
        <v>7</v>
      </c>
      <c r="N45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0" s="5" t="str">
        <f>IF(Table1[[#This Row],[Priority Rating]]="#N/A","#N/A",IF(Table1[[#This Row],[Priority Rating]]&gt;=Scale!$M$2,Scale!$L$2,IF(Table1[[#This Row],[Priority Rating]]&gt;=Scale!$M$3,Scale!$L$3,IF(Table1[[#This Row],[Priority Rating]]&gt;=Scale!$M$4,Scale!$L$4,"error1"))))</f>
        <v>#N/A</v>
      </c>
    </row>
    <row r="451" spans="1:15" x14ac:dyDescent="0.3">
      <c r="A451" s="3">
        <f t="shared" ca="1" si="14"/>
        <v>450</v>
      </c>
      <c r="B451" t="s">
        <v>12</v>
      </c>
      <c r="C451" t="s">
        <v>30</v>
      </c>
      <c r="D451">
        <v>2903</v>
      </c>
      <c r="E451" t="s">
        <v>106</v>
      </c>
      <c r="F451" t="str">
        <f>VLOOKUP($C451,'Bus Profiles'!$A:$C,MATCH(F$1,'Bus Profiles'!$1:$1,0),FALSE)</f>
        <v>40 ft</v>
      </c>
      <c r="G451" t="str">
        <f>VLOOKUP($C451,'Bus Profiles'!$A:$C,MATCH(G$1,'Bus Profiles'!$1:$1,0),FALSE)</f>
        <v>Hybrid</v>
      </c>
      <c r="H451">
        <v>6</v>
      </c>
      <c r="I451" s="1"/>
      <c r="J451" s="16" t="e">
        <v>#N/A</v>
      </c>
      <c r="K451" s="7">
        <f>IF(AND($H451&gt;=Scale!$B$2,$H451&lt;=Scale!$C$2),Scale!$A$2,IF(AND($H451&gt;=Scale!$B$3,$H451&lt;=Scale!$C$3),Scale!$A$3,IF(AND($H451&gt;=Scale!$B$4,$H451&lt;=Scale!$C$4),Scale!$A$4,IF(AND($H451&gt;=Scale!$B$5,$H451&lt;=Scale!$C$5),Scale!$A$5,IF(AND($H451&gt;=Scale!$B$6,$H451&lt;=Scale!$C$6),Scale!$A$6)))))</f>
        <v>4</v>
      </c>
      <c r="L451" s="7" t="e">
        <f>IF(AND($J451&gt;=Scale!$F$2,$J451&lt;=Scale!$G$2),Scale!$E$2,IF(AND($J451&gt;=Scale!$F$3,$J451&lt;=Scale!$G$3),Scale!$E$3,IF(AND($J451&gt;=Scale!$F$4,$J451&lt;=Scale!$G$4),Scale!$E$4,IF(AND($J451&gt;=Scale!$F$5,$J451&lt;=Scale!$G$5),Scale!$E$5,IF(AND($J451&gt;=Scale!$F$6,$J451&lt;=Scale!$G$6),Scale!$E$6)))))</f>
        <v>#N/A</v>
      </c>
      <c r="M451" s="7">
        <f t="shared" si="15"/>
        <v>7</v>
      </c>
      <c r="N45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1" s="5" t="str">
        <f>IF(Table1[[#This Row],[Priority Rating]]="#N/A","#N/A",IF(Table1[[#This Row],[Priority Rating]]&gt;=Scale!$M$2,Scale!$L$2,IF(Table1[[#This Row],[Priority Rating]]&gt;=Scale!$M$3,Scale!$L$3,IF(Table1[[#This Row],[Priority Rating]]&gt;=Scale!$M$4,Scale!$L$4,"error1"))))</f>
        <v>#N/A</v>
      </c>
    </row>
    <row r="452" spans="1:15" x14ac:dyDescent="0.3">
      <c r="A452" s="3">
        <f t="shared" ca="1" si="14"/>
        <v>451</v>
      </c>
      <c r="B452" t="s">
        <v>12</v>
      </c>
      <c r="C452" t="s">
        <v>30</v>
      </c>
      <c r="D452">
        <v>2904</v>
      </c>
      <c r="E452" t="s">
        <v>106</v>
      </c>
      <c r="F452" t="str">
        <f>VLOOKUP($C452,'Bus Profiles'!$A:$C,MATCH(F$1,'Bus Profiles'!$1:$1,0),FALSE)</f>
        <v>40 ft</v>
      </c>
      <c r="G452" t="str">
        <f>VLOOKUP($C452,'Bus Profiles'!$A:$C,MATCH(G$1,'Bus Profiles'!$1:$1,0),FALSE)</f>
        <v>Hybrid</v>
      </c>
      <c r="H452">
        <v>4</v>
      </c>
      <c r="I452" s="1"/>
      <c r="J452" s="16" t="e">
        <v>#N/A</v>
      </c>
      <c r="K452" s="7">
        <f>IF(AND($H452&gt;=Scale!$B$2,$H452&lt;=Scale!$C$2),Scale!$A$2,IF(AND($H452&gt;=Scale!$B$3,$H452&lt;=Scale!$C$3),Scale!$A$3,IF(AND($H452&gt;=Scale!$B$4,$H452&lt;=Scale!$C$4),Scale!$A$4,IF(AND($H452&gt;=Scale!$B$5,$H452&lt;=Scale!$C$5),Scale!$A$5,IF(AND($H452&gt;=Scale!$B$6,$H452&lt;=Scale!$C$6),Scale!$A$6)))))</f>
        <v>3</v>
      </c>
      <c r="L452" s="7" t="e">
        <f>IF(AND($J452&gt;=Scale!$F$2,$J452&lt;=Scale!$G$2),Scale!$E$2,IF(AND($J452&gt;=Scale!$F$3,$J452&lt;=Scale!$G$3),Scale!$E$3,IF(AND($J452&gt;=Scale!$F$4,$J452&lt;=Scale!$G$4),Scale!$E$4,IF(AND($J452&gt;=Scale!$F$5,$J452&lt;=Scale!$G$5),Scale!$E$5,IF(AND($J452&gt;=Scale!$F$6,$J452&lt;=Scale!$G$6),Scale!$E$6)))))</f>
        <v>#N/A</v>
      </c>
      <c r="M452" s="7">
        <f t="shared" si="15"/>
        <v>7</v>
      </c>
      <c r="N45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2" s="5" t="str">
        <f>IF(Table1[[#This Row],[Priority Rating]]="#N/A","#N/A",IF(Table1[[#This Row],[Priority Rating]]&gt;=Scale!$M$2,Scale!$L$2,IF(Table1[[#This Row],[Priority Rating]]&gt;=Scale!$M$3,Scale!$L$3,IF(Table1[[#This Row],[Priority Rating]]&gt;=Scale!$M$4,Scale!$L$4,"error1"))))</f>
        <v>#N/A</v>
      </c>
    </row>
    <row r="453" spans="1:15" x14ac:dyDescent="0.3">
      <c r="A453" s="3">
        <f t="shared" ca="1" si="14"/>
        <v>452</v>
      </c>
      <c r="B453" t="s">
        <v>12</v>
      </c>
      <c r="C453" t="s">
        <v>30</v>
      </c>
      <c r="D453">
        <v>2905</v>
      </c>
      <c r="E453" t="s">
        <v>106</v>
      </c>
      <c r="F453" t="str">
        <f>VLOOKUP($C453,'Bus Profiles'!$A:$C,MATCH(F$1,'Bus Profiles'!$1:$1,0),FALSE)</f>
        <v>40 ft</v>
      </c>
      <c r="G453" t="str">
        <f>VLOOKUP($C453,'Bus Profiles'!$A:$C,MATCH(G$1,'Bus Profiles'!$1:$1,0),FALSE)</f>
        <v>Hybrid</v>
      </c>
      <c r="H453">
        <v>4</v>
      </c>
      <c r="I453" s="1"/>
      <c r="J453" s="16" t="e">
        <v>#N/A</v>
      </c>
      <c r="K453" s="7">
        <f>IF(AND($H453&gt;=Scale!$B$2,$H453&lt;=Scale!$C$2),Scale!$A$2,IF(AND($H453&gt;=Scale!$B$3,$H453&lt;=Scale!$C$3),Scale!$A$3,IF(AND($H453&gt;=Scale!$B$4,$H453&lt;=Scale!$C$4),Scale!$A$4,IF(AND($H453&gt;=Scale!$B$5,$H453&lt;=Scale!$C$5),Scale!$A$5,IF(AND($H453&gt;=Scale!$B$6,$H453&lt;=Scale!$C$6),Scale!$A$6)))))</f>
        <v>3</v>
      </c>
      <c r="L453" s="7" t="e">
        <f>IF(AND($J453&gt;=Scale!$F$2,$J453&lt;=Scale!$G$2),Scale!$E$2,IF(AND($J453&gt;=Scale!$F$3,$J453&lt;=Scale!$G$3),Scale!$E$3,IF(AND($J453&gt;=Scale!$F$4,$J453&lt;=Scale!$G$4),Scale!$E$4,IF(AND($J453&gt;=Scale!$F$5,$J453&lt;=Scale!$G$5),Scale!$E$5,IF(AND($J453&gt;=Scale!$F$6,$J453&lt;=Scale!$G$6),Scale!$E$6)))))</f>
        <v>#N/A</v>
      </c>
      <c r="M453" s="7">
        <f t="shared" si="15"/>
        <v>7</v>
      </c>
      <c r="N45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3" s="5" t="str">
        <f>IF(Table1[[#This Row],[Priority Rating]]="#N/A","#N/A",IF(Table1[[#This Row],[Priority Rating]]&gt;=Scale!$M$2,Scale!$L$2,IF(Table1[[#This Row],[Priority Rating]]&gt;=Scale!$M$3,Scale!$L$3,IF(Table1[[#This Row],[Priority Rating]]&gt;=Scale!$M$4,Scale!$L$4,"error1"))))</f>
        <v>#N/A</v>
      </c>
    </row>
    <row r="454" spans="1:15" x14ac:dyDescent="0.3">
      <c r="A454" s="3">
        <f t="shared" ca="1" si="14"/>
        <v>453</v>
      </c>
      <c r="B454" t="s">
        <v>12</v>
      </c>
      <c r="C454" t="s">
        <v>30</v>
      </c>
      <c r="D454">
        <v>2906</v>
      </c>
      <c r="E454" t="s">
        <v>106</v>
      </c>
      <c r="F454" t="str">
        <f>VLOOKUP($C454,'Bus Profiles'!$A:$C,MATCH(F$1,'Bus Profiles'!$1:$1,0),FALSE)</f>
        <v>40 ft</v>
      </c>
      <c r="G454" t="str">
        <f>VLOOKUP($C454,'Bus Profiles'!$A:$C,MATCH(G$1,'Bus Profiles'!$1:$1,0),FALSE)</f>
        <v>Hybrid</v>
      </c>
      <c r="H454">
        <v>3</v>
      </c>
      <c r="I454" s="1"/>
      <c r="J454" s="16" t="e">
        <v>#N/A</v>
      </c>
      <c r="K454" s="7">
        <f>IF(AND($H454&gt;=Scale!$B$2,$H454&lt;=Scale!$C$2),Scale!$A$2,IF(AND($H454&gt;=Scale!$B$3,$H454&lt;=Scale!$C$3),Scale!$A$3,IF(AND($H454&gt;=Scale!$B$4,$H454&lt;=Scale!$C$4),Scale!$A$4,IF(AND($H454&gt;=Scale!$B$5,$H454&lt;=Scale!$C$5),Scale!$A$5,IF(AND($H454&gt;=Scale!$B$6,$H454&lt;=Scale!$C$6),Scale!$A$6)))))</f>
        <v>2</v>
      </c>
      <c r="L454" s="7" t="e">
        <f>IF(AND($J454&gt;=Scale!$F$2,$J454&lt;=Scale!$G$2),Scale!$E$2,IF(AND($J454&gt;=Scale!$F$3,$J454&lt;=Scale!$G$3),Scale!$E$3,IF(AND($J454&gt;=Scale!$F$4,$J454&lt;=Scale!$G$4),Scale!$E$4,IF(AND($J454&gt;=Scale!$F$5,$J454&lt;=Scale!$G$5),Scale!$E$5,IF(AND($J454&gt;=Scale!$F$6,$J454&lt;=Scale!$G$6),Scale!$E$6)))))</f>
        <v>#N/A</v>
      </c>
      <c r="M454" s="7">
        <f t="shared" si="15"/>
        <v>7</v>
      </c>
      <c r="N45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4" s="5" t="str">
        <f>IF(Table1[[#This Row],[Priority Rating]]="#N/A","#N/A",IF(Table1[[#This Row],[Priority Rating]]&gt;=Scale!$M$2,Scale!$L$2,IF(Table1[[#This Row],[Priority Rating]]&gt;=Scale!$M$3,Scale!$L$3,IF(Table1[[#This Row],[Priority Rating]]&gt;=Scale!$M$4,Scale!$L$4,"error1"))))</f>
        <v>#N/A</v>
      </c>
    </row>
    <row r="455" spans="1:15" x14ac:dyDescent="0.3">
      <c r="A455" s="3">
        <f t="shared" ca="1" si="14"/>
        <v>454</v>
      </c>
      <c r="B455" t="s">
        <v>12</v>
      </c>
      <c r="C455" t="s">
        <v>30</v>
      </c>
      <c r="D455">
        <v>2907</v>
      </c>
      <c r="E455" t="s">
        <v>106</v>
      </c>
      <c r="F455" t="str">
        <f>VLOOKUP($C455,'Bus Profiles'!$A:$C,MATCH(F$1,'Bus Profiles'!$1:$1,0),FALSE)</f>
        <v>40 ft</v>
      </c>
      <c r="G455" t="str">
        <f>VLOOKUP($C455,'Bus Profiles'!$A:$C,MATCH(G$1,'Bus Profiles'!$1:$1,0),FALSE)</f>
        <v>Hybrid</v>
      </c>
      <c r="H455">
        <v>4</v>
      </c>
      <c r="I455" s="1"/>
      <c r="J455" s="16" t="e">
        <v>#N/A</v>
      </c>
      <c r="K455" s="7">
        <f>IF(AND($H455&gt;=Scale!$B$2,$H455&lt;=Scale!$C$2),Scale!$A$2,IF(AND($H455&gt;=Scale!$B$3,$H455&lt;=Scale!$C$3),Scale!$A$3,IF(AND($H455&gt;=Scale!$B$4,$H455&lt;=Scale!$C$4),Scale!$A$4,IF(AND($H455&gt;=Scale!$B$5,$H455&lt;=Scale!$C$5),Scale!$A$5,IF(AND($H455&gt;=Scale!$B$6,$H455&lt;=Scale!$C$6),Scale!$A$6)))))</f>
        <v>3</v>
      </c>
      <c r="L455" s="7" t="e">
        <f>IF(AND($J455&gt;=Scale!$F$2,$J455&lt;=Scale!$G$2),Scale!$E$2,IF(AND($J455&gt;=Scale!$F$3,$J455&lt;=Scale!$G$3),Scale!$E$3,IF(AND($J455&gt;=Scale!$F$4,$J455&lt;=Scale!$G$4),Scale!$E$4,IF(AND($J455&gt;=Scale!$F$5,$J455&lt;=Scale!$G$5),Scale!$E$5,IF(AND($J455&gt;=Scale!$F$6,$J455&lt;=Scale!$G$6),Scale!$E$6)))))</f>
        <v>#N/A</v>
      </c>
      <c r="M455" s="7">
        <f t="shared" si="15"/>
        <v>7</v>
      </c>
      <c r="N45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5" s="5" t="str">
        <f>IF(Table1[[#This Row],[Priority Rating]]="#N/A","#N/A",IF(Table1[[#This Row],[Priority Rating]]&gt;=Scale!$M$2,Scale!$L$2,IF(Table1[[#This Row],[Priority Rating]]&gt;=Scale!$M$3,Scale!$L$3,IF(Table1[[#This Row],[Priority Rating]]&gt;=Scale!$M$4,Scale!$L$4,"error1"))))</f>
        <v>#N/A</v>
      </c>
    </row>
    <row r="456" spans="1:15" x14ac:dyDescent="0.3">
      <c r="A456" s="3">
        <f t="shared" ca="1" si="14"/>
        <v>455</v>
      </c>
      <c r="B456" t="s">
        <v>12</v>
      </c>
      <c r="C456" t="s">
        <v>30</v>
      </c>
      <c r="D456">
        <v>2908</v>
      </c>
      <c r="E456" t="s">
        <v>106</v>
      </c>
      <c r="F456" t="str">
        <f>VLOOKUP($C456,'Bus Profiles'!$A:$C,MATCH(F$1,'Bus Profiles'!$1:$1,0),FALSE)</f>
        <v>40 ft</v>
      </c>
      <c r="G456" t="str">
        <f>VLOOKUP($C456,'Bus Profiles'!$A:$C,MATCH(G$1,'Bus Profiles'!$1:$1,0),FALSE)</f>
        <v>Hybrid</v>
      </c>
      <c r="H456">
        <v>11</v>
      </c>
      <c r="I456" s="1"/>
      <c r="J456" s="16" t="e">
        <v>#N/A</v>
      </c>
      <c r="K456" s="7">
        <f>IF(AND($H456&gt;=Scale!$B$2,$H456&lt;=Scale!$C$2),Scale!$A$2,IF(AND($H456&gt;=Scale!$B$3,$H456&lt;=Scale!$C$3),Scale!$A$3,IF(AND($H456&gt;=Scale!$B$4,$H456&lt;=Scale!$C$4),Scale!$A$4,IF(AND($H456&gt;=Scale!$B$5,$H456&lt;=Scale!$C$5),Scale!$A$5,IF(AND($H456&gt;=Scale!$B$6,$H456&lt;=Scale!$C$6),Scale!$A$6)))))</f>
        <v>5</v>
      </c>
      <c r="L456" s="7" t="e">
        <f>IF(AND($J456&gt;=Scale!$F$2,$J456&lt;=Scale!$G$2),Scale!$E$2,IF(AND($J456&gt;=Scale!$F$3,$J456&lt;=Scale!$G$3),Scale!$E$3,IF(AND($J456&gt;=Scale!$F$4,$J456&lt;=Scale!$G$4),Scale!$E$4,IF(AND($J456&gt;=Scale!$F$5,$J456&lt;=Scale!$G$5),Scale!$E$5,IF(AND($J456&gt;=Scale!$F$6,$J456&lt;=Scale!$G$6),Scale!$E$6)))))</f>
        <v>#N/A</v>
      </c>
      <c r="M456" s="7">
        <f t="shared" si="15"/>
        <v>7</v>
      </c>
      <c r="N45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6" s="5" t="str">
        <f>IF(Table1[[#This Row],[Priority Rating]]="#N/A","#N/A",IF(Table1[[#This Row],[Priority Rating]]&gt;=Scale!$M$2,Scale!$L$2,IF(Table1[[#This Row],[Priority Rating]]&gt;=Scale!$M$3,Scale!$L$3,IF(Table1[[#This Row],[Priority Rating]]&gt;=Scale!$M$4,Scale!$L$4,"error1"))))</f>
        <v>#N/A</v>
      </c>
    </row>
    <row r="457" spans="1:15" x14ac:dyDescent="0.3">
      <c r="A457" s="3">
        <f t="shared" ca="1" si="14"/>
        <v>456</v>
      </c>
      <c r="B457" t="s">
        <v>12</v>
      </c>
      <c r="C457" t="s">
        <v>30</v>
      </c>
      <c r="D457">
        <v>2909</v>
      </c>
      <c r="E457" t="s">
        <v>106</v>
      </c>
      <c r="F457" t="str">
        <f>VLOOKUP($C457,'Bus Profiles'!$A:$C,MATCH(F$1,'Bus Profiles'!$1:$1,0),FALSE)</f>
        <v>40 ft</v>
      </c>
      <c r="G457" t="str">
        <f>VLOOKUP($C457,'Bus Profiles'!$A:$C,MATCH(G$1,'Bus Profiles'!$1:$1,0),FALSE)</f>
        <v>Hybrid</v>
      </c>
      <c r="H457">
        <v>4</v>
      </c>
      <c r="I457" s="1"/>
      <c r="J457" s="16" t="e">
        <v>#N/A</v>
      </c>
      <c r="K457" s="7">
        <f>IF(AND($H457&gt;=Scale!$B$2,$H457&lt;=Scale!$C$2),Scale!$A$2,IF(AND($H457&gt;=Scale!$B$3,$H457&lt;=Scale!$C$3),Scale!$A$3,IF(AND($H457&gt;=Scale!$B$4,$H457&lt;=Scale!$C$4),Scale!$A$4,IF(AND($H457&gt;=Scale!$B$5,$H457&lt;=Scale!$C$5),Scale!$A$5,IF(AND($H457&gt;=Scale!$B$6,$H457&lt;=Scale!$C$6),Scale!$A$6)))))</f>
        <v>3</v>
      </c>
      <c r="L457" s="7" t="e">
        <f>IF(AND($J457&gt;=Scale!$F$2,$J457&lt;=Scale!$G$2),Scale!$E$2,IF(AND($J457&gt;=Scale!$F$3,$J457&lt;=Scale!$G$3),Scale!$E$3,IF(AND($J457&gt;=Scale!$F$4,$J457&lt;=Scale!$G$4),Scale!$E$4,IF(AND($J457&gt;=Scale!$F$5,$J457&lt;=Scale!$G$5),Scale!$E$5,IF(AND($J457&gt;=Scale!$F$6,$J457&lt;=Scale!$G$6),Scale!$E$6)))))</f>
        <v>#N/A</v>
      </c>
      <c r="M457" s="7">
        <f t="shared" si="15"/>
        <v>7</v>
      </c>
      <c r="N45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7" s="5" t="str">
        <f>IF(Table1[[#This Row],[Priority Rating]]="#N/A","#N/A",IF(Table1[[#This Row],[Priority Rating]]&gt;=Scale!$M$2,Scale!$L$2,IF(Table1[[#This Row],[Priority Rating]]&gt;=Scale!$M$3,Scale!$L$3,IF(Table1[[#This Row],[Priority Rating]]&gt;=Scale!$M$4,Scale!$L$4,"error1"))))</f>
        <v>#N/A</v>
      </c>
    </row>
    <row r="458" spans="1:15" x14ac:dyDescent="0.3">
      <c r="A458" s="3">
        <f t="shared" ca="1" si="14"/>
        <v>457</v>
      </c>
      <c r="B458" t="s">
        <v>12</v>
      </c>
      <c r="C458" t="s">
        <v>30</v>
      </c>
      <c r="D458">
        <v>2910</v>
      </c>
      <c r="E458" t="s">
        <v>106</v>
      </c>
      <c r="F458" t="str">
        <f>VLOOKUP($C458,'Bus Profiles'!$A:$C,MATCH(F$1,'Bus Profiles'!$1:$1,0),FALSE)</f>
        <v>40 ft</v>
      </c>
      <c r="G458" t="str">
        <f>VLOOKUP($C458,'Bus Profiles'!$A:$C,MATCH(G$1,'Bus Profiles'!$1:$1,0),FALSE)</f>
        <v>Hybrid</v>
      </c>
      <c r="H458">
        <v>1</v>
      </c>
      <c r="I458" s="1"/>
      <c r="J458" s="16" t="e">
        <v>#N/A</v>
      </c>
      <c r="K458" s="7">
        <f>IF(AND($H458&gt;=Scale!$B$2,$H458&lt;=Scale!$C$2),Scale!$A$2,IF(AND($H458&gt;=Scale!$B$3,$H458&lt;=Scale!$C$3),Scale!$A$3,IF(AND($H458&gt;=Scale!$B$4,$H458&lt;=Scale!$C$4),Scale!$A$4,IF(AND($H458&gt;=Scale!$B$5,$H458&lt;=Scale!$C$5),Scale!$A$5,IF(AND($H458&gt;=Scale!$B$6,$H458&lt;=Scale!$C$6),Scale!$A$6)))))</f>
        <v>1</v>
      </c>
      <c r="L458" s="7" t="e">
        <f>IF(AND($J458&gt;=Scale!$F$2,$J458&lt;=Scale!$G$2),Scale!$E$2,IF(AND($J458&gt;=Scale!$F$3,$J458&lt;=Scale!$G$3),Scale!$E$3,IF(AND($J458&gt;=Scale!$F$4,$J458&lt;=Scale!$G$4),Scale!$E$4,IF(AND($J458&gt;=Scale!$F$5,$J458&lt;=Scale!$G$5),Scale!$E$5,IF(AND($J458&gt;=Scale!$F$6,$J458&lt;=Scale!$G$6),Scale!$E$6)))))</f>
        <v>#N/A</v>
      </c>
      <c r="M458" s="7">
        <f t="shared" si="15"/>
        <v>7</v>
      </c>
      <c r="N45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8" s="5" t="str">
        <f>IF(Table1[[#This Row],[Priority Rating]]="#N/A","#N/A",IF(Table1[[#This Row],[Priority Rating]]&gt;=Scale!$M$2,Scale!$L$2,IF(Table1[[#This Row],[Priority Rating]]&gt;=Scale!$M$3,Scale!$L$3,IF(Table1[[#This Row],[Priority Rating]]&gt;=Scale!$M$4,Scale!$L$4,"error1"))))</f>
        <v>#N/A</v>
      </c>
    </row>
    <row r="459" spans="1:15" x14ac:dyDescent="0.3">
      <c r="A459" s="3">
        <f t="shared" ca="1" si="14"/>
        <v>458</v>
      </c>
      <c r="B459" t="s">
        <v>12</v>
      </c>
      <c r="C459" t="s">
        <v>30</v>
      </c>
      <c r="D459">
        <v>2911</v>
      </c>
      <c r="E459" t="s">
        <v>106</v>
      </c>
      <c r="F459" t="str">
        <f>VLOOKUP($C459,'Bus Profiles'!$A:$C,MATCH(F$1,'Bus Profiles'!$1:$1,0),FALSE)</f>
        <v>40 ft</v>
      </c>
      <c r="G459" t="str">
        <f>VLOOKUP($C459,'Bus Profiles'!$A:$C,MATCH(G$1,'Bus Profiles'!$1:$1,0),FALSE)</f>
        <v>Hybrid</v>
      </c>
      <c r="H459">
        <v>2</v>
      </c>
      <c r="I459" s="1"/>
      <c r="J459" s="16" t="e">
        <v>#N/A</v>
      </c>
      <c r="K459" s="7">
        <f>IF(AND($H459&gt;=Scale!$B$2,$H459&lt;=Scale!$C$2),Scale!$A$2,IF(AND($H459&gt;=Scale!$B$3,$H459&lt;=Scale!$C$3),Scale!$A$3,IF(AND($H459&gt;=Scale!$B$4,$H459&lt;=Scale!$C$4),Scale!$A$4,IF(AND($H459&gt;=Scale!$B$5,$H459&lt;=Scale!$C$5),Scale!$A$5,IF(AND($H459&gt;=Scale!$B$6,$H459&lt;=Scale!$C$6),Scale!$A$6)))))</f>
        <v>2</v>
      </c>
      <c r="L459" s="7" t="e">
        <f>IF(AND($J459&gt;=Scale!$F$2,$J459&lt;=Scale!$G$2),Scale!$E$2,IF(AND($J459&gt;=Scale!$F$3,$J459&lt;=Scale!$G$3),Scale!$E$3,IF(AND($J459&gt;=Scale!$F$4,$J459&lt;=Scale!$G$4),Scale!$E$4,IF(AND($J459&gt;=Scale!$F$5,$J459&lt;=Scale!$G$5),Scale!$E$5,IF(AND($J459&gt;=Scale!$F$6,$J459&lt;=Scale!$G$6),Scale!$E$6)))))</f>
        <v>#N/A</v>
      </c>
      <c r="M459" s="7">
        <f t="shared" si="15"/>
        <v>7</v>
      </c>
      <c r="N45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59" s="5" t="str">
        <f>IF(Table1[[#This Row],[Priority Rating]]="#N/A","#N/A",IF(Table1[[#This Row],[Priority Rating]]&gt;=Scale!$M$2,Scale!$L$2,IF(Table1[[#This Row],[Priority Rating]]&gt;=Scale!$M$3,Scale!$L$3,IF(Table1[[#This Row],[Priority Rating]]&gt;=Scale!$M$4,Scale!$L$4,"error1"))))</f>
        <v>#N/A</v>
      </c>
    </row>
    <row r="460" spans="1:15" x14ac:dyDescent="0.3">
      <c r="A460" s="3">
        <f t="shared" ca="1" si="14"/>
        <v>459</v>
      </c>
      <c r="B460" t="s">
        <v>12</v>
      </c>
      <c r="C460" t="s">
        <v>30</v>
      </c>
      <c r="D460">
        <v>2912</v>
      </c>
      <c r="E460" t="s">
        <v>106</v>
      </c>
      <c r="F460" t="str">
        <f>VLOOKUP($C460,'Bus Profiles'!$A:$C,MATCH(F$1,'Bus Profiles'!$1:$1,0),FALSE)</f>
        <v>40 ft</v>
      </c>
      <c r="G460" t="str">
        <f>VLOOKUP($C460,'Bus Profiles'!$A:$C,MATCH(G$1,'Bus Profiles'!$1:$1,0),FALSE)</f>
        <v>Hybrid</v>
      </c>
      <c r="H460">
        <v>3</v>
      </c>
      <c r="I460" s="1"/>
      <c r="J460" s="16" t="e">
        <v>#N/A</v>
      </c>
      <c r="K460" s="7">
        <f>IF(AND($H460&gt;=Scale!$B$2,$H460&lt;=Scale!$C$2),Scale!$A$2,IF(AND($H460&gt;=Scale!$B$3,$H460&lt;=Scale!$C$3),Scale!$A$3,IF(AND($H460&gt;=Scale!$B$4,$H460&lt;=Scale!$C$4),Scale!$A$4,IF(AND($H460&gt;=Scale!$B$5,$H460&lt;=Scale!$C$5),Scale!$A$5,IF(AND($H460&gt;=Scale!$B$6,$H460&lt;=Scale!$C$6),Scale!$A$6)))))</f>
        <v>2</v>
      </c>
      <c r="L460" s="7" t="e">
        <f>IF(AND($J460&gt;=Scale!$F$2,$J460&lt;=Scale!$G$2),Scale!$E$2,IF(AND($J460&gt;=Scale!$F$3,$J460&lt;=Scale!$G$3),Scale!$E$3,IF(AND($J460&gt;=Scale!$F$4,$J460&lt;=Scale!$G$4),Scale!$E$4,IF(AND($J460&gt;=Scale!$F$5,$J460&lt;=Scale!$G$5),Scale!$E$5,IF(AND($J460&gt;=Scale!$F$6,$J460&lt;=Scale!$G$6),Scale!$E$6)))))</f>
        <v>#N/A</v>
      </c>
      <c r="M460" s="7">
        <f t="shared" si="15"/>
        <v>7</v>
      </c>
      <c r="N46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0" s="5" t="str">
        <f>IF(Table1[[#This Row],[Priority Rating]]="#N/A","#N/A",IF(Table1[[#This Row],[Priority Rating]]&gt;=Scale!$M$2,Scale!$L$2,IF(Table1[[#This Row],[Priority Rating]]&gt;=Scale!$M$3,Scale!$L$3,IF(Table1[[#This Row],[Priority Rating]]&gt;=Scale!$M$4,Scale!$L$4,"error1"))))</f>
        <v>#N/A</v>
      </c>
    </row>
    <row r="461" spans="1:15" x14ac:dyDescent="0.3">
      <c r="A461" s="3">
        <f t="shared" ca="1" si="14"/>
        <v>460</v>
      </c>
      <c r="B461" t="s">
        <v>12</v>
      </c>
      <c r="C461" t="s">
        <v>30</v>
      </c>
      <c r="D461">
        <v>2913</v>
      </c>
      <c r="E461" t="s">
        <v>106</v>
      </c>
      <c r="F461" t="str">
        <f>VLOOKUP($C461,'Bus Profiles'!$A:$C,MATCH(F$1,'Bus Profiles'!$1:$1,0),FALSE)</f>
        <v>40 ft</v>
      </c>
      <c r="G461" t="str">
        <f>VLOOKUP($C461,'Bus Profiles'!$A:$C,MATCH(G$1,'Bus Profiles'!$1:$1,0),FALSE)</f>
        <v>Hybrid</v>
      </c>
      <c r="H461">
        <v>4</v>
      </c>
      <c r="I461" s="1"/>
      <c r="J461" s="16" t="e">
        <v>#N/A</v>
      </c>
      <c r="K461" s="7">
        <f>IF(AND($H461&gt;=Scale!$B$2,$H461&lt;=Scale!$C$2),Scale!$A$2,IF(AND($H461&gt;=Scale!$B$3,$H461&lt;=Scale!$C$3),Scale!$A$3,IF(AND($H461&gt;=Scale!$B$4,$H461&lt;=Scale!$C$4),Scale!$A$4,IF(AND($H461&gt;=Scale!$B$5,$H461&lt;=Scale!$C$5),Scale!$A$5,IF(AND($H461&gt;=Scale!$B$6,$H461&lt;=Scale!$C$6),Scale!$A$6)))))</f>
        <v>3</v>
      </c>
      <c r="L461" s="7" t="e">
        <f>IF(AND($J461&gt;=Scale!$F$2,$J461&lt;=Scale!$G$2),Scale!$E$2,IF(AND($J461&gt;=Scale!$F$3,$J461&lt;=Scale!$G$3),Scale!$E$3,IF(AND($J461&gt;=Scale!$F$4,$J461&lt;=Scale!$G$4),Scale!$E$4,IF(AND($J461&gt;=Scale!$F$5,$J461&lt;=Scale!$G$5),Scale!$E$5,IF(AND($J461&gt;=Scale!$F$6,$J461&lt;=Scale!$G$6),Scale!$E$6)))))</f>
        <v>#N/A</v>
      </c>
      <c r="M461" s="7">
        <f t="shared" si="15"/>
        <v>7</v>
      </c>
      <c r="N46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1" s="5" t="str">
        <f>IF(Table1[[#This Row],[Priority Rating]]="#N/A","#N/A",IF(Table1[[#This Row],[Priority Rating]]&gt;=Scale!$M$2,Scale!$L$2,IF(Table1[[#This Row],[Priority Rating]]&gt;=Scale!$M$3,Scale!$L$3,IF(Table1[[#This Row],[Priority Rating]]&gt;=Scale!$M$4,Scale!$L$4,"error1"))))</f>
        <v>#N/A</v>
      </c>
    </row>
    <row r="462" spans="1:15" x14ac:dyDescent="0.3">
      <c r="A462" s="3">
        <f t="shared" ca="1" si="14"/>
        <v>461</v>
      </c>
      <c r="B462" t="s">
        <v>12</v>
      </c>
      <c r="C462" t="s">
        <v>30</v>
      </c>
      <c r="D462">
        <v>2914</v>
      </c>
      <c r="E462" t="s">
        <v>106</v>
      </c>
      <c r="F462" t="str">
        <f>VLOOKUP($C462,'Bus Profiles'!$A:$C,MATCH(F$1,'Bus Profiles'!$1:$1,0),FALSE)</f>
        <v>40 ft</v>
      </c>
      <c r="G462" t="str">
        <f>VLOOKUP($C462,'Bus Profiles'!$A:$C,MATCH(G$1,'Bus Profiles'!$1:$1,0),FALSE)</f>
        <v>Hybrid</v>
      </c>
      <c r="H462">
        <v>5</v>
      </c>
      <c r="I462" s="1"/>
      <c r="J462" s="16" t="e">
        <v>#N/A</v>
      </c>
      <c r="K462" s="7">
        <f>IF(AND($H462&gt;=Scale!$B$2,$H462&lt;=Scale!$C$2),Scale!$A$2,IF(AND($H462&gt;=Scale!$B$3,$H462&lt;=Scale!$C$3),Scale!$A$3,IF(AND($H462&gt;=Scale!$B$4,$H462&lt;=Scale!$C$4),Scale!$A$4,IF(AND($H462&gt;=Scale!$B$5,$H462&lt;=Scale!$C$5),Scale!$A$5,IF(AND($H462&gt;=Scale!$B$6,$H462&lt;=Scale!$C$6),Scale!$A$6)))))</f>
        <v>3</v>
      </c>
      <c r="L462" s="7" t="e">
        <f>IF(AND($J462&gt;=Scale!$F$2,$J462&lt;=Scale!$G$2),Scale!$E$2,IF(AND($J462&gt;=Scale!$F$3,$J462&lt;=Scale!$G$3),Scale!$E$3,IF(AND($J462&gt;=Scale!$F$4,$J462&lt;=Scale!$G$4),Scale!$E$4,IF(AND($J462&gt;=Scale!$F$5,$J462&lt;=Scale!$G$5),Scale!$E$5,IF(AND($J462&gt;=Scale!$F$6,$J462&lt;=Scale!$G$6),Scale!$E$6)))))</f>
        <v>#N/A</v>
      </c>
      <c r="M462" s="7">
        <f t="shared" si="15"/>
        <v>7</v>
      </c>
      <c r="N46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2" s="5" t="str">
        <f>IF(Table1[[#This Row],[Priority Rating]]="#N/A","#N/A",IF(Table1[[#This Row],[Priority Rating]]&gt;=Scale!$M$2,Scale!$L$2,IF(Table1[[#This Row],[Priority Rating]]&gt;=Scale!$M$3,Scale!$L$3,IF(Table1[[#This Row],[Priority Rating]]&gt;=Scale!$M$4,Scale!$L$4,"error1"))))</f>
        <v>#N/A</v>
      </c>
    </row>
    <row r="463" spans="1:15" x14ac:dyDescent="0.3">
      <c r="A463" s="3">
        <f t="shared" ca="1" si="14"/>
        <v>462</v>
      </c>
      <c r="B463" t="s">
        <v>12</v>
      </c>
      <c r="C463" t="s">
        <v>30</v>
      </c>
      <c r="D463">
        <v>2915</v>
      </c>
      <c r="E463" t="s">
        <v>106</v>
      </c>
      <c r="F463" t="str">
        <f>VLOOKUP($C463,'Bus Profiles'!$A:$C,MATCH(F$1,'Bus Profiles'!$1:$1,0),FALSE)</f>
        <v>40 ft</v>
      </c>
      <c r="G463" t="str">
        <f>VLOOKUP($C463,'Bus Profiles'!$A:$C,MATCH(G$1,'Bus Profiles'!$1:$1,0),FALSE)</f>
        <v>Hybrid</v>
      </c>
      <c r="H463">
        <v>3</v>
      </c>
      <c r="I463" s="1"/>
      <c r="J463" s="16" t="e">
        <v>#N/A</v>
      </c>
      <c r="K463" s="7">
        <f>IF(AND($H463&gt;=Scale!$B$2,$H463&lt;=Scale!$C$2),Scale!$A$2,IF(AND($H463&gt;=Scale!$B$3,$H463&lt;=Scale!$C$3),Scale!$A$3,IF(AND($H463&gt;=Scale!$B$4,$H463&lt;=Scale!$C$4),Scale!$A$4,IF(AND($H463&gt;=Scale!$B$5,$H463&lt;=Scale!$C$5),Scale!$A$5,IF(AND($H463&gt;=Scale!$B$6,$H463&lt;=Scale!$C$6),Scale!$A$6)))))</f>
        <v>2</v>
      </c>
      <c r="L463" s="7" t="e">
        <f>IF(AND($J463&gt;=Scale!$F$2,$J463&lt;=Scale!$G$2),Scale!$E$2,IF(AND($J463&gt;=Scale!$F$3,$J463&lt;=Scale!$G$3),Scale!$E$3,IF(AND($J463&gt;=Scale!$F$4,$J463&lt;=Scale!$G$4),Scale!$E$4,IF(AND($J463&gt;=Scale!$F$5,$J463&lt;=Scale!$G$5),Scale!$E$5,IF(AND($J463&gt;=Scale!$F$6,$J463&lt;=Scale!$G$6),Scale!$E$6)))))</f>
        <v>#N/A</v>
      </c>
      <c r="M463" s="7">
        <f t="shared" si="15"/>
        <v>7</v>
      </c>
      <c r="N46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3" s="5" t="str">
        <f>IF(Table1[[#This Row],[Priority Rating]]="#N/A","#N/A",IF(Table1[[#This Row],[Priority Rating]]&gt;=Scale!$M$2,Scale!$L$2,IF(Table1[[#This Row],[Priority Rating]]&gt;=Scale!$M$3,Scale!$L$3,IF(Table1[[#This Row],[Priority Rating]]&gt;=Scale!$M$4,Scale!$L$4,"error1"))))</f>
        <v>#N/A</v>
      </c>
    </row>
    <row r="464" spans="1:15" x14ac:dyDescent="0.3">
      <c r="A464" s="3">
        <f t="shared" ca="1" si="14"/>
        <v>463</v>
      </c>
      <c r="B464" t="s">
        <v>12</v>
      </c>
      <c r="C464" t="s">
        <v>30</v>
      </c>
      <c r="D464">
        <v>2916</v>
      </c>
      <c r="E464" t="s">
        <v>106</v>
      </c>
      <c r="F464" t="str">
        <f>VLOOKUP($C464,'Bus Profiles'!$A:$C,MATCH(F$1,'Bus Profiles'!$1:$1,0),FALSE)</f>
        <v>40 ft</v>
      </c>
      <c r="G464" t="str">
        <f>VLOOKUP($C464,'Bus Profiles'!$A:$C,MATCH(G$1,'Bus Profiles'!$1:$1,0),FALSE)</f>
        <v>Hybrid</v>
      </c>
      <c r="H464">
        <v>1</v>
      </c>
      <c r="I464" s="1"/>
      <c r="J464" s="16" t="e">
        <v>#N/A</v>
      </c>
      <c r="K464" s="7">
        <f>IF(AND($H464&gt;=Scale!$B$2,$H464&lt;=Scale!$C$2),Scale!$A$2,IF(AND($H464&gt;=Scale!$B$3,$H464&lt;=Scale!$C$3),Scale!$A$3,IF(AND($H464&gt;=Scale!$B$4,$H464&lt;=Scale!$C$4),Scale!$A$4,IF(AND($H464&gt;=Scale!$B$5,$H464&lt;=Scale!$C$5),Scale!$A$5,IF(AND($H464&gt;=Scale!$B$6,$H464&lt;=Scale!$C$6),Scale!$A$6)))))</f>
        <v>1</v>
      </c>
      <c r="L464" s="7" t="e">
        <f>IF(AND($J464&gt;=Scale!$F$2,$J464&lt;=Scale!$G$2),Scale!$E$2,IF(AND($J464&gt;=Scale!$F$3,$J464&lt;=Scale!$G$3),Scale!$E$3,IF(AND($J464&gt;=Scale!$F$4,$J464&lt;=Scale!$G$4),Scale!$E$4,IF(AND($J464&gt;=Scale!$F$5,$J464&lt;=Scale!$G$5),Scale!$E$5,IF(AND($J464&gt;=Scale!$F$6,$J464&lt;=Scale!$G$6),Scale!$E$6)))))</f>
        <v>#N/A</v>
      </c>
      <c r="M464" s="7">
        <f t="shared" si="15"/>
        <v>7</v>
      </c>
      <c r="N46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4" s="5" t="str">
        <f>IF(Table1[[#This Row],[Priority Rating]]="#N/A","#N/A",IF(Table1[[#This Row],[Priority Rating]]&gt;=Scale!$M$2,Scale!$L$2,IF(Table1[[#This Row],[Priority Rating]]&gt;=Scale!$M$3,Scale!$L$3,IF(Table1[[#This Row],[Priority Rating]]&gt;=Scale!$M$4,Scale!$L$4,"error1"))))</f>
        <v>#N/A</v>
      </c>
    </row>
    <row r="465" spans="1:15" x14ac:dyDescent="0.3">
      <c r="A465" s="3">
        <f t="shared" ca="1" si="14"/>
        <v>464</v>
      </c>
      <c r="B465" t="s">
        <v>12</v>
      </c>
      <c r="C465" t="s">
        <v>30</v>
      </c>
      <c r="D465">
        <v>2917</v>
      </c>
      <c r="E465" t="s">
        <v>106</v>
      </c>
      <c r="F465" t="str">
        <f>VLOOKUP($C465,'Bus Profiles'!$A:$C,MATCH(F$1,'Bus Profiles'!$1:$1,0),FALSE)</f>
        <v>40 ft</v>
      </c>
      <c r="G465" t="str">
        <f>VLOOKUP($C465,'Bus Profiles'!$A:$C,MATCH(G$1,'Bus Profiles'!$1:$1,0),FALSE)</f>
        <v>Hybrid</v>
      </c>
      <c r="H465">
        <v>3</v>
      </c>
      <c r="I465" s="1"/>
      <c r="J465" s="16" t="e">
        <v>#N/A</v>
      </c>
      <c r="K465" s="7">
        <f>IF(AND($H465&gt;=Scale!$B$2,$H465&lt;=Scale!$C$2),Scale!$A$2,IF(AND($H465&gt;=Scale!$B$3,$H465&lt;=Scale!$C$3),Scale!$A$3,IF(AND($H465&gt;=Scale!$B$4,$H465&lt;=Scale!$C$4),Scale!$A$4,IF(AND($H465&gt;=Scale!$B$5,$H465&lt;=Scale!$C$5),Scale!$A$5,IF(AND($H465&gt;=Scale!$B$6,$H465&lt;=Scale!$C$6),Scale!$A$6)))))</f>
        <v>2</v>
      </c>
      <c r="L465" s="7" t="e">
        <f>IF(AND($J465&gt;=Scale!$F$2,$J465&lt;=Scale!$G$2),Scale!$E$2,IF(AND($J465&gt;=Scale!$F$3,$J465&lt;=Scale!$G$3),Scale!$E$3,IF(AND($J465&gt;=Scale!$F$4,$J465&lt;=Scale!$G$4),Scale!$E$4,IF(AND($J465&gt;=Scale!$F$5,$J465&lt;=Scale!$G$5),Scale!$E$5,IF(AND($J465&gt;=Scale!$F$6,$J465&lt;=Scale!$G$6),Scale!$E$6)))))</f>
        <v>#N/A</v>
      </c>
      <c r="M465" s="7">
        <f t="shared" si="15"/>
        <v>7</v>
      </c>
      <c r="N46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5" s="5" t="str">
        <f>IF(Table1[[#This Row],[Priority Rating]]="#N/A","#N/A",IF(Table1[[#This Row],[Priority Rating]]&gt;=Scale!$M$2,Scale!$L$2,IF(Table1[[#This Row],[Priority Rating]]&gt;=Scale!$M$3,Scale!$L$3,IF(Table1[[#This Row],[Priority Rating]]&gt;=Scale!$M$4,Scale!$L$4,"error1"))))</f>
        <v>#N/A</v>
      </c>
    </row>
    <row r="466" spans="1:15" x14ac:dyDescent="0.3">
      <c r="A466" s="3">
        <f t="shared" ca="1" si="14"/>
        <v>465</v>
      </c>
      <c r="B466" t="s">
        <v>12</v>
      </c>
      <c r="C466" t="s">
        <v>30</v>
      </c>
      <c r="D466">
        <v>2918</v>
      </c>
      <c r="E466" t="s">
        <v>106</v>
      </c>
      <c r="F466" t="str">
        <f>VLOOKUP($C466,'Bus Profiles'!$A:$C,MATCH(F$1,'Bus Profiles'!$1:$1,0),FALSE)</f>
        <v>40 ft</v>
      </c>
      <c r="G466" t="str">
        <f>VLOOKUP($C466,'Bus Profiles'!$A:$C,MATCH(G$1,'Bus Profiles'!$1:$1,0),FALSE)</f>
        <v>Hybrid</v>
      </c>
      <c r="H466">
        <v>4</v>
      </c>
      <c r="I466" s="1"/>
      <c r="J466" s="16" t="e">
        <v>#N/A</v>
      </c>
      <c r="K466" s="7">
        <f>IF(AND($H466&gt;=Scale!$B$2,$H466&lt;=Scale!$C$2),Scale!$A$2,IF(AND($H466&gt;=Scale!$B$3,$H466&lt;=Scale!$C$3),Scale!$A$3,IF(AND($H466&gt;=Scale!$B$4,$H466&lt;=Scale!$C$4),Scale!$A$4,IF(AND($H466&gt;=Scale!$B$5,$H466&lt;=Scale!$C$5),Scale!$A$5,IF(AND($H466&gt;=Scale!$B$6,$H466&lt;=Scale!$C$6),Scale!$A$6)))))</f>
        <v>3</v>
      </c>
      <c r="L466" s="7" t="e">
        <f>IF(AND($J466&gt;=Scale!$F$2,$J466&lt;=Scale!$G$2),Scale!$E$2,IF(AND($J466&gt;=Scale!$F$3,$J466&lt;=Scale!$G$3),Scale!$E$3,IF(AND($J466&gt;=Scale!$F$4,$J466&lt;=Scale!$G$4),Scale!$E$4,IF(AND($J466&gt;=Scale!$F$5,$J466&lt;=Scale!$G$5),Scale!$E$5,IF(AND($J466&gt;=Scale!$F$6,$J466&lt;=Scale!$G$6),Scale!$E$6)))))</f>
        <v>#N/A</v>
      </c>
      <c r="M466" s="7">
        <f t="shared" si="15"/>
        <v>7</v>
      </c>
      <c r="N46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6" s="5" t="str">
        <f>IF(Table1[[#This Row],[Priority Rating]]="#N/A","#N/A",IF(Table1[[#This Row],[Priority Rating]]&gt;=Scale!$M$2,Scale!$L$2,IF(Table1[[#This Row],[Priority Rating]]&gt;=Scale!$M$3,Scale!$L$3,IF(Table1[[#This Row],[Priority Rating]]&gt;=Scale!$M$4,Scale!$L$4,"error1"))))</f>
        <v>#N/A</v>
      </c>
    </row>
    <row r="467" spans="1:15" x14ac:dyDescent="0.3">
      <c r="A467" s="3">
        <f t="shared" ca="1" si="14"/>
        <v>466</v>
      </c>
      <c r="B467" t="s">
        <v>12</v>
      </c>
      <c r="C467" t="s">
        <v>30</v>
      </c>
      <c r="D467">
        <v>2920</v>
      </c>
      <c r="E467" t="s">
        <v>106</v>
      </c>
      <c r="F467" t="str">
        <f>VLOOKUP($C467,'Bus Profiles'!$A:$C,MATCH(F$1,'Bus Profiles'!$1:$1,0),FALSE)</f>
        <v>40 ft</v>
      </c>
      <c r="G467" t="str">
        <f>VLOOKUP($C467,'Bus Profiles'!$A:$C,MATCH(G$1,'Bus Profiles'!$1:$1,0),FALSE)</f>
        <v>Hybrid</v>
      </c>
      <c r="H467">
        <v>9</v>
      </c>
      <c r="I467" s="1"/>
      <c r="J467" s="16" t="e">
        <v>#N/A</v>
      </c>
      <c r="K467" s="7">
        <f>IF(AND($H467&gt;=Scale!$B$2,$H467&lt;=Scale!$C$2),Scale!$A$2,IF(AND($H467&gt;=Scale!$B$3,$H467&lt;=Scale!$C$3),Scale!$A$3,IF(AND($H467&gt;=Scale!$B$4,$H467&lt;=Scale!$C$4),Scale!$A$4,IF(AND($H467&gt;=Scale!$B$5,$H467&lt;=Scale!$C$5),Scale!$A$5,IF(AND($H467&gt;=Scale!$B$6,$H467&lt;=Scale!$C$6),Scale!$A$6)))))</f>
        <v>5</v>
      </c>
      <c r="L467" s="7" t="e">
        <f>IF(AND($J467&gt;=Scale!$F$2,$J467&lt;=Scale!$G$2),Scale!$E$2,IF(AND($J467&gt;=Scale!$F$3,$J467&lt;=Scale!$G$3),Scale!$E$3,IF(AND($J467&gt;=Scale!$F$4,$J467&lt;=Scale!$G$4),Scale!$E$4,IF(AND($J467&gt;=Scale!$F$5,$J467&lt;=Scale!$G$5),Scale!$E$5,IF(AND($J467&gt;=Scale!$F$6,$J467&lt;=Scale!$G$6),Scale!$E$6)))))</f>
        <v>#N/A</v>
      </c>
      <c r="M467" s="7">
        <f t="shared" si="15"/>
        <v>7</v>
      </c>
      <c r="N46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7" s="5" t="str">
        <f>IF(Table1[[#This Row],[Priority Rating]]="#N/A","#N/A",IF(Table1[[#This Row],[Priority Rating]]&gt;=Scale!$M$2,Scale!$L$2,IF(Table1[[#This Row],[Priority Rating]]&gt;=Scale!$M$3,Scale!$L$3,IF(Table1[[#This Row],[Priority Rating]]&gt;=Scale!$M$4,Scale!$L$4,"error1"))))</f>
        <v>#N/A</v>
      </c>
    </row>
    <row r="468" spans="1:15" x14ac:dyDescent="0.3">
      <c r="A468" s="3">
        <f t="shared" ca="1" si="14"/>
        <v>467</v>
      </c>
      <c r="B468" t="s">
        <v>12</v>
      </c>
      <c r="C468" t="s">
        <v>30</v>
      </c>
      <c r="D468">
        <v>2921</v>
      </c>
      <c r="E468" t="s">
        <v>106</v>
      </c>
      <c r="F468" t="str">
        <f>VLOOKUP($C468,'Bus Profiles'!$A:$C,MATCH(F$1,'Bus Profiles'!$1:$1,0),FALSE)</f>
        <v>40 ft</v>
      </c>
      <c r="G468" t="str">
        <f>VLOOKUP($C468,'Bus Profiles'!$A:$C,MATCH(G$1,'Bus Profiles'!$1:$1,0),FALSE)</f>
        <v>Hybrid</v>
      </c>
      <c r="H468">
        <v>6</v>
      </c>
      <c r="I468" s="1"/>
      <c r="J468" s="16" t="e">
        <v>#N/A</v>
      </c>
      <c r="K468" s="7">
        <f>IF(AND($H468&gt;=Scale!$B$2,$H468&lt;=Scale!$C$2),Scale!$A$2,IF(AND($H468&gt;=Scale!$B$3,$H468&lt;=Scale!$C$3),Scale!$A$3,IF(AND($H468&gt;=Scale!$B$4,$H468&lt;=Scale!$C$4),Scale!$A$4,IF(AND($H468&gt;=Scale!$B$5,$H468&lt;=Scale!$C$5),Scale!$A$5,IF(AND($H468&gt;=Scale!$B$6,$H468&lt;=Scale!$C$6),Scale!$A$6)))))</f>
        <v>4</v>
      </c>
      <c r="L468" s="7" t="e">
        <f>IF(AND($J468&gt;=Scale!$F$2,$J468&lt;=Scale!$G$2),Scale!$E$2,IF(AND($J468&gt;=Scale!$F$3,$J468&lt;=Scale!$G$3),Scale!$E$3,IF(AND($J468&gt;=Scale!$F$4,$J468&lt;=Scale!$G$4),Scale!$E$4,IF(AND($J468&gt;=Scale!$F$5,$J468&lt;=Scale!$G$5),Scale!$E$5,IF(AND($J468&gt;=Scale!$F$6,$J468&lt;=Scale!$G$6),Scale!$E$6)))))</f>
        <v>#N/A</v>
      </c>
      <c r="M468" s="7">
        <f t="shared" si="15"/>
        <v>7</v>
      </c>
      <c r="N46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8" s="5" t="str">
        <f>IF(Table1[[#This Row],[Priority Rating]]="#N/A","#N/A",IF(Table1[[#This Row],[Priority Rating]]&gt;=Scale!$M$2,Scale!$L$2,IF(Table1[[#This Row],[Priority Rating]]&gt;=Scale!$M$3,Scale!$L$3,IF(Table1[[#This Row],[Priority Rating]]&gt;=Scale!$M$4,Scale!$L$4,"error1"))))</f>
        <v>#N/A</v>
      </c>
    </row>
    <row r="469" spans="1:15" x14ac:dyDescent="0.3">
      <c r="A469" s="3">
        <f t="shared" ca="1" si="14"/>
        <v>468</v>
      </c>
      <c r="B469" t="s">
        <v>12</v>
      </c>
      <c r="C469" t="s">
        <v>30</v>
      </c>
      <c r="D469">
        <v>2922</v>
      </c>
      <c r="E469" t="s">
        <v>106</v>
      </c>
      <c r="F469" t="str">
        <f>VLOOKUP($C469,'Bus Profiles'!$A:$C,MATCH(F$1,'Bus Profiles'!$1:$1,0),FALSE)</f>
        <v>40 ft</v>
      </c>
      <c r="G469" t="str">
        <f>VLOOKUP($C469,'Bus Profiles'!$A:$C,MATCH(G$1,'Bus Profiles'!$1:$1,0),FALSE)</f>
        <v>Hybrid</v>
      </c>
      <c r="H469">
        <v>6</v>
      </c>
      <c r="I469" s="1"/>
      <c r="J469" s="16" t="e">
        <v>#N/A</v>
      </c>
      <c r="K469" s="7">
        <f>IF(AND($H469&gt;=Scale!$B$2,$H469&lt;=Scale!$C$2),Scale!$A$2,IF(AND($H469&gt;=Scale!$B$3,$H469&lt;=Scale!$C$3),Scale!$A$3,IF(AND($H469&gt;=Scale!$B$4,$H469&lt;=Scale!$C$4),Scale!$A$4,IF(AND($H469&gt;=Scale!$B$5,$H469&lt;=Scale!$C$5),Scale!$A$5,IF(AND($H469&gt;=Scale!$B$6,$H469&lt;=Scale!$C$6),Scale!$A$6)))))</f>
        <v>4</v>
      </c>
      <c r="L469" s="7" t="e">
        <f>IF(AND($J469&gt;=Scale!$F$2,$J469&lt;=Scale!$G$2),Scale!$E$2,IF(AND($J469&gt;=Scale!$F$3,$J469&lt;=Scale!$G$3),Scale!$E$3,IF(AND($J469&gt;=Scale!$F$4,$J469&lt;=Scale!$G$4),Scale!$E$4,IF(AND($J469&gt;=Scale!$F$5,$J469&lt;=Scale!$G$5),Scale!$E$5,IF(AND($J469&gt;=Scale!$F$6,$J469&lt;=Scale!$G$6),Scale!$E$6)))))</f>
        <v>#N/A</v>
      </c>
      <c r="M469" s="7">
        <f t="shared" si="15"/>
        <v>7</v>
      </c>
      <c r="N46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69" s="5" t="str">
        <f>IF(Table1[[#This Row],[Priority Rating]]="#N/A","#N/A",IF(Table1[[#This Row],[Priority Rating]]&gt;=Scale!$M$2,Scale!$L$2,IF(Table1[[#This Row],[Priority Rating]]&gt;=Scale!$M$3,Scale!$L$3,IF(Table1[[#This Row],[Priority Rating]]&gt;=Scale!$M$4,Scale!$L$4,"error1"))))</f>
        <v>#N/A</v>
      </c>
    </row>
    <row r="470" spans="1:15" x14ac:dyDescent="0.3">
      <c r="A470" s="3">
        <f t="shared" ca="1" si="14"/>
        <v>469</v>
      </c>
      <c r="B470" t="s">
        <v>12</v>
      </c>
      <c r="C470" t="s">
        <v>30</v>
      </c>
      <c r="D470">
        <v>2923</v>
      </c>
      <c r="E470" t="s">
        <v>106</v>
      </c>
      <c r="F470" t="str">
        <f>VLOOKUP($C470,'Bus Profiles'!$A:$C,MATCH(F$1,'Bus Profiles'!$1:$1,0),FALSE)</f>
        <v>40 ft</v>
      </c>
      <c r="G470" t="str">
        <f>VLOOKUP($C470,'Bus Profiles'!$A:$C,MATCH(G$1,'Bus Profiles'!$1:$1,0),FALSE)</f>
        <v>Hybrid</v>
      </c>
      <c r="H470">
        <v>6</v>
      </c>
      <c r="I470" s="1"/>
      <c r="J470" s="16" t="e">
        <v>#N/A</v>
      </c>
      <c r="K470" s="7">
        <f>IF(AND($H470&gt;=Scale!$B$2,$H470&lt;=Scale!$C$2),Scale!$A$2,IF(AND($H470&gt;=Scale!$B$3,$H470&lt;=Scale!$C$3),Scale!$A$3,IF(AND($H470&gt;=Scale!$B$4,$H470&lt;=Scale!$C$4),Scale!$A$4,IF(AND($H470&gt;=Scale!$B$5,$H470&lt;=Scale!$C$5),Scale!$A$5,IF(AND($H470&gt;=Scale!$B$6,$H470&lt;=Scale!$C$6),Scale!$A$6)))))</f>
        <v>4</v>
      </c>
      <c r="L470" s="7" t="e">
        <f>IF(AND($J470&gt;=Scale!$F$2,$J470&lt;=Scale!$G$2),Scale!$E$2,IF(AND($J470&gt;=Scale!$F$3,$J470&lt;=Scale!$G$3),Scale!$E$3,IF(AND($J470&gt;=Scale!$F$4,$J470&lt;=Scale!$G$4),Scale!$E$4,IF(AND($J470&gt;=Scale!$F$5,$J470&lt;=Scale!$G$5),Scale!$E$5,IF(AND($J470&gt;=Scale!$F$6,$J470&lt;=Scale!$G$6),Scale!$E$6)))))</f>
        <v>#N/A</v>
      </c>
      <c r="M470" s="7">
        <f t="shared" si="15"/>
        <v>7</v>
      </c>
      <c r="N47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0" s="5" t="str">
        <f>IF(Table1[[#This Row],[Priority Rating]]="#N/A","#N/A",IF(Table1[[#This Row],[Priority Rating]]&gt;=Scale!$M$2,Scale!$L$2,IF(Table1[[#This Row],[Priority Rating]]&gt;=Scale!$M$3,Scale!$L$3,IF(Table1[[#This Row],[Priority Rating]]&gt;=Scale!$M$4,Scale!$L$4,"error1"))))</f>
        <v>#N/A</v>
      </c>
    </row>
    <row r="471" spans="1:15" x14ac:dyDescent="0.3">
      <c r="A471" s="3">
        <f t="shared" ca="1" si="14"/>
        <v>470</v>
      </c>
      <c r="B471" t="s">
        <v>12</v>
      </c>
      <c r="C471" t="s">
        <v>30</v>
      </c>
      <c r="D471">
        <v>2924</v>
      </c>
      <c r="E471" t="s">
        <v>106</v>
      </c>
      <c r="F471" t="str">
        <f>VLOOKUP($C471,'Bus Profiles'!$A:$C,MATCH(F$1,'Bus Profiles'!$1:$1,0),FALSE)</f>
        <v>40 ft</v>
      </c>
      <c r="G471" t="str">
        <f>VLOOKUP($C471,'Bus Profiles'!$A:$C,MATCH(G$1,'Bus Profiles'!$1:$1,0),FALSE)</f>
        <v>Hybrid</v>
      </c>
      <c r="H471">
        <v>5</v>
      </c>
      <c r="I471" s="1"/>
      <c r="J471" s="16" t="e">
        <v>#N/A</v>
      </c>
      <c r="K471" s="7">
        <f>IF(AND($H471&gt;=Scale!$B$2,$H471&lt;=Scale!$C$2),Scale!$A$2,IF(AND($H471&gt;=Scale!$B$3,$H471&lt;=Scale!$C$3),Scale!$A$3,IF(AND($H471&gt;=Scale!$B$4,$H471&lt;=Scale!$C$4),Scale!$A$4,IF(AND($H471&gt;=Scale!$B$5,$H471&lt;=Scale!$C$5),Scale!$A$5,IF(AND($H471&gt;=Scale!$B$6,$H471&lt;=Scale!$C$6),Scale!$A$6)))))</f>
        <v>3</v>
      </c>
      <c r="L471" s="7" t="e">
        <f>IF(AND($J471&gt;=Scale!$F$2,$J471&lt;=Scale!$G$2),Scale!$E$2,IF(AND($J471&gt;=Scale!$F$3,$J471&lt;=Scale!$G$3),Scale!$E$3,IF(AND($J471&gt;=Scale!$F$4,$J471&lt;=Scale!$G$4),Scale!$E$4,IF(AND($J471&gt;=Scale!$F$5,$J471&lt;=Scale!$G$5),Scale!$E$5,IF(AND($J471&gt;=Scale!$F$6,$J471&lt;=Scale!$G$6),Scale!$E$6)))))</f>
        <v>#N/A</v>
      </c>
      <c r="M471" s="7">
        <f t="shared" si="15"/>
        <v>7</v>
      </c>
      <c r="N47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1" s="5" t="str">
        <f>IF(Table1[[#This Row],[Priority Rating]]="#N/A","#N/A",IF(Table1[[#This Row],[Priority Rating]]&gt;=Scale!$M$2,Scale!$L$2,IF(Table1[[#This Row],[Priority Rating]]&gt;=Scale!$M$3,Scale!$L$3,IF(Table1[[#This Row],[Priority Rating]]&gt;=Scale!$M$4,Scale!$L$4,"error1"))))</f>
        <v>#N/A</v>
      </c>
    </row>
    <row r="472" spans="1:15" x14ac:dyDescent="0.3">
      <c r="A472" s="3">
        <f t="shared" ca="1" si="14"/>
        <v>471</v>
      </c>
      <c r="B472" t="s">
        <v>12</v>
      </c>
      <c r="C472" t="s">
        <v>30</v>
      </c>
      <c r="D472">
        <v>2925</v>
      </c>
      <c r="E472" t="s">
        <v>106</v>
      </c>
      <c r="F472" t="str">
        <f>VLOOKUP($C472,'Bus Profiles'!$A:$C,MATCH(F$1,'Bus Profiles'!$1:$1,0),FALSE)</f>
        <v>40 ft</v>
      </c>
      <c r="G472" t="str">
        <f>VLOOKUP($C472,'Bus Profiles'!$A:$C,MATCH(G$1,'Bus Profiles'!$1:$1,0),FALSE)</f>
        <v>Hybrid</v>
      </c>
      <c r="H472">
        <v>9</v>
      </c>
      <c r="I472" s="1"/>
      <c r="J472" s="16" t="e">
        <v>#N/A</v>
      </c>
      <c r="K472" s="7">
        <f>IF(AND($H472&gt;=Scale!$B$2,$H472&lt;=Scale!$C$2),Scale!$A$2,IF(AND($H472&gt;=Scale!$B$3,$H472&lt;=Scale!$C$3),Scale!$A$3,IF(AND($H472&gt;=Scale!$B$4,$H472&lt;=Scale!$C$4),Scale!$A$4,IF(AND($H472&gt;=Scale!$B$5,$H472&lt;=Scale!$C$5),Scale!$A$5,IF(AND($H472&gt;=Scale!$B$6,$H472&lt;=Scale!$C$6),Scale!$A$6)))))</f>
        <v>5</v>
      </c>
      <c r="L472" s="7" t="e">
        <f>IF(AND($J472&gt;=Scale!$F$2,$J472&lt;=Scale!$G$2),Scale!$E$2,IF(AND($J472&gt;=Scale!$F$3,$J472&lt;=Scale!$G$3),Scale!$E$3,IF(AND($J472&gt;=Scale!$F$4,$J472&lt;=Scale!$G$4),Scale!$E$4,IF(AND($J472&gt;=Scale!$F$5,$J472&lt;=Scale!$G$5),Scale!$E$5,IF(AND($J472&gt;=Scale!$F$6,$J472&lt;=Scale!$G$6),Scale!$E$6)))))</f>
        <v>#N/A</v>
      </c>
      <c r="M472" s="7">
        <f t="shared" si="15"/>
        <v>7</v>
      </c>
      <c r="N47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2" s="5" t="str">
        <f>IF(Table1[[#This Row],[Priority Rating]]="#N/A","#N/A",IF(Table1[[#This Row],[Priority Rating]]&gt;=Scale!$M$2,Scale!$L$2,IF(Table1[[#This Row],[Priority Rating]]&gt;=Scale!$M$3,Scale!$L$3,IF(Table1[[#This Row],[Priority Rating]]&gt;=Scale!$M$4,Scale!$L$4,"error1"))))</f>
        <v>#N/A</v>
      </c>
    </row>
    <row r="473" spans="1:15" x14ac:dyDescent="0.3">
      <c r="A473" s="3">
        <f t="shared" ca="1" si="14"/>
        <v>472</v>
      </c>
      <c r="B473" t="s">
        <v>12</v>
      </c>
      <c r="C473" t="s">
        <v>31</v>
      </c>
      <c r="D473">
        <v>9701</v>
      </c>
      <c r="E473" t="s">
        <v>107</v>
      </c>
      <c r="F473" t="str">
        <f>VLOOKUP($C473,'Bus Profiles'!$A:$C,MATCH(F$1,'Bus Profiles'!$1:$1,0),FALSE)</f>
        <v>40 ft</v>
      </c>
      <c r="G473" t="str">
        <f>VLOOKUP($C473,'Bus Profiles'!$A:$C,MATCH(G$1,'Bus Profiles'!$1:$1,0),FALSE)</f>
        <v>Diesel</v>
      </c>
      <c r="H473">
        <v>1</v>
      </c>
      <c r="I473" s="1"/>
      <c r="J473" s="16" t="e">
        <v>#N/A</v>
      </c>
      <c r="K473" s="7">
        <f>IF(AND($H473&gt;=Scale!$B$2,$H473&lt;=Scale!$C$2),Scale!$A$2,IF(AND($H473&gt;=Scale!$B$3,$H473&lt;=Scale!$C$3),Scale!$A$3,IF(AND($H473&gt;=Scale!$B$4,$H473&lt;=Scale!$C$4),Scale!$A$4,IF(AND($H473&gt;=Scale!$B$5,$H473&lt;=Scale!$C$5),Scale!$A$5,IF(AND($H473&gt;=Scale!$B$6,$H473&lt;=Scale!$C$6),Scale!$A$6)))))</f>
        <v>1</v>
      </c>
      <c r="L473" s="7" t="e">
        <f>IF(AND($J473&gt;=Scale!$F$2,$J473&lt;=Scale!$G$2),Scale!$E$2,IF(AND($J473&gt;=Scale!$F$3,$J473&lt;=Scale!$G$3),Scale!$E$3,IF(AND($J473&gt;=Scale!$F$4,$J473&lt;=Scale!$G$4),Scale!$E$4,IF(AND($J473&gt;=Scale!$F$5,$J473&lt;=Scale!$G$5),Scale!$E$5,IF(AND($J473&gt;=Scale!$F$6,$J473&lt;=Scale!$G$6),Scale!$E$6)))))</f>
        <v>#N/A</v>
      </c>
      <c r="M473" s="7">
        <f t="shared" si="15"/>
        <v>19</v>
      </c>
      <c r="N47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3" s="5" t="str">
        <f>IF(Table1[[#This Row],[Priority Rating]]="#N/A","#N/A",IF(Table1[[#This Row],[Priority Rating]]&gt;=Scale!$M$2,Scale!$L$2,IF(Table1[[#This Row],[Priority Rating]]&gt;=Scale!$M$3,Scale!$L$3,IF(Table1[[#This Row],[Priority Rating]]&gt;=Scale!$M$4,Scale!$L$4,"error1"))))</f>
        <v>#N/A</v>
      </c>
    </row>
    <row r="474" spans="1:15" x14ac:dyDescent="0.3">
      <c r="A474" s="3">
        <f t="shared" ca="1" si="14"/>
        <v>473</v>
      </c>
      <c r="B474" t="s">
        <v>12</v>
      </c>
      <c r="C474" t="s">
        <v>31</v>
      </c>
      <c r="D474">
        <v>9703</v>
      </c>
      <c r="E474" t="s">
        <v>107</v>
      </c>
      <c r="F474" t="str">
        <f>VLOOKUP($C474,'Bus Profiles'!$A:$C,MATCH(F$1,'Bus Profiles'!$1:$1,0),FALSE)</f>
        <v>40 ft</v>
      </c>
      <c r="G474" t="str">
        <f>VLOOKUP($C474,'Bus Profiles'!$A:$C,MATCH(G$1,'Bus Profiles'!$1:$1,0),FALSE)</f>
        <v>Diesel</v>
      </c>
      <c r="H474">
        <v>5</v>
      </c>
      <c r="I474" s="1"/>
      <c r="J474" s="16" t="e">
        <v>#N/A</v>
      </c>
      <c r="K474" s="7">
        <f>IF(AND($H474&gt;=Scale!$B$2,$H474&lt;=Scale!$C$2),Scale!$A$2,IF(AND($H474&gt;=Scale!$B$3,$H474&lt;=Scale!$C$3),Scale!$A$3,IF(AND($H474&gt;=Scale!$B$4,$H474&lt;=Scale!$C$4),Scale!$A$4,IF(AND($H474&gt;=Scale!$B$5,$H474&lt;=Scale!$C$5),Scale!$A$5,IF(AND($H474&gt;=Scale!$B$6,$H474&lt;=Scale!$C$6),Scale!$A$6)))))</f>
        <v>3</v>
      </c>
      <c r="L474" s="7" t="e">
        <f>IF(AND($J474&gt;=Scale!$F$2,$J474&lt;=Scale!$G$2),Scale!$E$2,IF(AND($J474&gt;=Scale!$F$3,$J474&lt;=Scale!$G$3),Scale!$E$3,IF(AND($J474&gt;=Scale!$F$4,$J474&lt;=Scale!$G$4),Scale!$E$4,IF(AND($J474&gt;=Scale!$F$5,$J474&lt;=Scale!$G$5),Scale!$E$5,IF(AND($J474&gt;=Scale!$F$6,$J474&lt;=Scale!$G$6),Scale!$E$6)))))</f>
        <v>#N/A</v>
      </c>
      <c r="M474" s="7">
        <f t="shared" si="15"/>
        <v>19</v>
      </c>
      <c r="N47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4" s="5" t="str">
        <f>IF(Table1[[#This Row],[Priority Rating]]="#N/A","#N/A",IF(Table1[[#This Row],[Priority Rating]]&gt;=Scale!$M$2,Scale!$L$2,IF(Table1[[#This Row],[Priority Rating]]&gt;=Scale!$M$3,Scale!$L$3,IF(Table1[[#This Row],[Priority Rating]]&gt;=Scale!$M$4,Scale!$L$4,"error1"))))</f>
        <v>#N/A</v>
      </c>
    </row>
    <row r="475" spans="1:15" x14ac:dyDescent="0.3">
      <c r="A475" s="3">
        <f t="shared" ca="1" si="14"/>
        <v>474</v>
      </c>
      <c r="B475" t="s">
        <v>12</v>
      </c>
      <c r="C475" t="s">
        <v>31</v>
      </c>
      <c r="D475">
        <v>9707</v>
      </c>
      <c r="E475" t="s">
        <v>107</v>
      </c>
      <c r="F475" t="str">
        <f>VLOOKUP($C475,'Bus Profiles'!$A:$C,MATCH(F$1,'Bus Profiles'!$1:$1,0),FALSE)</f>
        <v>40 ft</v>
      </c>
      <c r="G475" t="str">
        <f>VLOOKUP($C475,'Bus Profiles'!$A:$C,MATCH(G$1,'Bus Profiles'!$1:$1,0),FALSE)</f>
        <v>Diesel</v>
      </c>
      <c r="H475">
        <v>2</v>
      </c>
      <c r="I475" s="1"/>
      <c r="J475" s="16" t="e">
        <v>#N/A</v>
      </c>
      <c r="K475" s="7">
        <f>IF(AND($H475&gt;=Scale!$B$2,$H475&lt;=Scale!$C$2),Scale!$A$2,IF(AND($H475&gt;=Scale!$B$3,$H475&lt;=Scale!$C$3),Scale!$A$3,IF(AND($H475&gt;=Scale!$B$4,$H475&lt;=Scale!$C$4),Scale!$A$4,IF(AND($H475&gt;=Scale!$B$5,$H475&lt;=Scale!$C$5),Scale!$A$5,IF(AND($H475&gt;=Scale!$B$6,$H475&lt;=Scale!$C$6),Scale!$A$6)))))</f>
        <v>2</v>
      </c>
      <c r="L475" s="7" t="e">
        <f>IF(AND($J475&gt;=Scale!$F$2,$J475&lt;=Scale!$G$2),Scale!$E$2,IF(AND($J475&gt;=Scale!$F$3,$J475&lt;=Scale!$G$3),Scale!$E$3,IF(AND($J475&gt;=Scale!$F$4,$J475&lt;=Scale!$G$4),Scale!$E$4,IF(AND($J475&gt;=Scale!$F$5,$J475&lt;=Scale!$G$5),Scale!$E$5,IF(AND($J475&gt;=Scale!$F$6,$J475&lt;=Scale!$G$6),Scale!$E$6)))))</f>
        <v>#N/A</v>
      </c>
      <c r="M475" s="7">
        <f t="shared" si="15"/>
        <v>19</v>
      </c>
      <c r="N47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5" s="5" t="str">
        <f>IF(Table1[[#This Row],[Priority Rating]]="#N/A","#N/A",IF(Table1[[#This Row],[Priority Rating]]&gt;=Scale!$M$2,Scale!$L$2,IF(Table1[[#This Row],[Priority Rating]]&gt;=Scale!$M$3,Scale!$L$3,IF(Table1[[#This Row],[Priority Rating]]&gt;=Scale!$M$4,Scale!$L$4,"error1"))))</f>
        <v>#N/A</v>
      </c>
    </row>
    <row r="476" spans="1:15" x14ac:dyDescent="0.3">
      <c r="A476" s="3">
        <f t="shared" ca="1" si="14"/>
        <v>475</v>
      </c>
      <c r="B476" t="s">
        <v>12</v>
      </c>
      <c r="C476" t="s">
        <v>31</v>
      </c>
      <c r="D476">
        <v>9708</v>
      </c>
      <c r="E476" t="s">
        <v>107</v>
      </c>
      <c r="F476" t="str">
        <f>VLOOKUP($C476,'Bus Profiles'!$A:$C,MATCH(F$1,'Bus Profiles'!$1:$1,0),FALSE)</f>
        <v>40 ft</v>
      </c>
      <c r="G476" t="str">
        <f>VLOOKUP($C476,'Bus Profiles'!$A:$C,MATCH(G$1,'Bus Profiles'!$1:$1,0),FALSE)</f>
        <v>Diesel</v>
      </c>
      <c r="H476">
        <v>1</v>
      </c>
      <c r="I476" s="1"/>
      <c r="J476" s="16" t="e">
        <v>#N/A</v>
      </c>
      <c r="K476" s="7">
        <f>IF(AND($H476&gt;=Scale!$B$2,$H476&lt;=Scale!$C$2),Scale!$A$2,IF(AND($H476&gt;=Scale!$B$3,$H476&lt;=Scale!$C$3),Scale!$A$3,IF(AND($H476&gt;=Scale!$B$4,$H476&lt;=Scale!$C$4),Scale!$A$4,IF(AND($H476&gt;=Scale!$B$5,$H476&lt;=Scale!$C$5),Scale!$A$5,IF(AND($H476&gt;=Scale!$B$6,$H476&lt;=Scale!$C$6),Scale!$A$6)))))</f>
        <v>1</v>
      </c>
      <c r="L476" s="7" t="e">
        <f>IF(AND($J476&gt;=Scale!$F$2,$J476&lt;=Scale!$G$2),Scale!$E$2,IF(AND($J476&gt;=Scale!$F$3,$J476&lt;=Scale!$G$3),Scale!$E$3,IF(AND($J476&gt;=Scale!$F$4,$J476&lt;=Scale!$G$4),Scale!$E$4,IF(AND($J476&gt;=Scale!$F$5,$J476&lt;=Scale!$G$5),Scale!$E$5,IF(AND($J476&gt;=Scale!$F$6,$J476&lt;=Scale!$G$6),Scale!$E$6)))))</f>
        <v>#N/A</v>
      </c>
      <c r="M476" s="7">
        <f t="shared" si="15"/>
        <v>19</v>
      </c>
      <c r="N47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6" s="5" t="str">
        <f>IF(Table1[[#This Row],[Priority Rating]]="#N/A","#N/A",IF(Table1[[#This Row],[Priority Rating]]&gt;=Scale!$M$2,Scale!$L$2,IF(Table1[[#This Row],[Priority Rating]]&gt;=Scale!$M$3,Scale!$L$3,IF(Table1[[#This Row],[Priority Rating]]&gt;=Scale!$M$4,Scale!$L$4,"error1"))))</f>
        <v>#N/A</v>
      </c>
    </row>
    <row r="477" spans="1:15" x14ac:dyDescent="0.3">
      <c r="A477" s="3">
        <f t="shared" ca="1" si="14"/>
        <v>476</v>
      </c>
      <c r="B477" t="s">
        <v>12</v>
      </c>
      <c r="C477" t="s">
        <v>31</v>
      </c>
      <c r="D477">
        <v>9711</v>
      </c>
      <c r="E477" t="s">
        <v>107</v>
      </c>
      <c r="F477" t="str">
        <f>VLOOKUP($C477,'Bus Profiles'!$A:$C,MATCH(F$1,'Bus Profiles'!$1:$1,0),FALSE)</f>
        <v>40 ft</v>
      </c>
      <c r="G477" t="str">
        <f>VLOOKUP($C477,'Bus Profiles'!$A:$C,MATCH(G$1,'Bus Profiles'!$1:$1,0),FALSE)</f>
        <v>Diesel</v>
      </c>
      <c r="H477">
        <v>3</v>
      </c>
      <c r="I477" s="1"/>
      <c r="J477" s="16" t="e">
        <v>#N/A</v>
      </c>
      <c r="K477" s="7">
        <f>IF(AND($H477&gt;=Scale!$B$2,$H477&lt;=Scale!$C$2),Scale!$A$2,IF(AND($H477&gt;=Scale!$B$3,$H477&lt;=Scale!$C$3),Scale!$A$3,IF(AND($H477&gt;=Scale!$B$4,$H477&lt;=Scale!$C$4),Scale!$A$4,IF(AND($H477&gt;=Scale!$B$5,$H477&lt;=Scale!$C$5),Scale!$A$5,IF(AND($H477&gt;=Scale!$B$6,$H477&lt;=Scale!$C$6),Scale!$A$6)))))</f>
        <v>2</v>
      </c>
      <c r="L477" s="7" t="e">
        <f>IF(AND($J477&gt;=Scale!$F$2,$J477&lt;=Scale!$G$2),Scale!$E$2,IF(AND($J477&gt;=Scale!$F$3,$J477&lt;=Scale!$G$3),Scale!$E$3,IF(AND($J477&gt;=Scale!$F$4,$J477&lt;=Scale!$G$4),Scale!$E$4,IF(AND($J477&gt;=Scale!$F$5,$J477&lt;=Scale!$G$5),Scale!$E$5,IF(AND($J477&gt;=Scale!$F$6,$J477&lt;=Scale!$G$6),Scale!$E$6)))))</f>
        <v>#N/A</v>
      </c>
      <c r="M477" s="7">
        <f t="shared" si="15"/>
        <v>19</v>
      </c>
      <c r="N47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7" s="5" t="str">
        <f>IF(Table1[[#This Row],[Priority Rating]]="#N/A","#N/A",IF(Table1[[#This Row],[Priority Rating]]&gt;=Scale!$M$2,Scale!$L$2,IF(Table1[[#This Row],[Priority Rating]]&gt;=Scale!$M$3,Scale!$L$3,IF(Table1[[#This Row],[Priority Rating]]&gt;=Scale!$M$4,Scale!$L$4,"error1"))))</f>
        <v>#N/A</v>
      </c>
    </row>
    <row r="478" spans="1:15" x14ac:dyDescent="0.3">
      <c r="A478" s="3">
        <f t="shared" ca="1" si="14"/>
        <v>477</v>
      </c>
      <c r="B478" t="s">
        <v>12</v>
      </c>
      <c r="C478" t="s">
        <v>31</v>
      </c>
      <c r="D478">
        <v>9714</v>
      </c>
      <c r="E478" t="s">
        <v>107</v>
      </c>
      <c r="F478" t="str">
        <f>VLOOKUP($C478,'Bus Profiles'!$A:$C,MATCH(F$1,'Bus Profiles'!$1:$1,0),FALSE)</f>
        <v>40 ft</v>
      </c>
      <c r="G478" t="str">
        <f>VLOOKUP($C478,'Bus Profiles'!$A:$C,MATCH(G$1,'Bus Profiles'!$1:$1,0),FALSE)</f>
        <v>Diesel</v>
      </c>
      <c r="H478">
        <v>3</v>
      </c>
      <c r="I478" s="1"/>
      <c r="J478" s="16" t="e">
        <v>#N/A</v>
      </c>
      <c r="K478" s="7">
        <f>IF(AND($H478&gt;=Scale!$B$2,$H478&lt;=Scale!$C$2),Scale!$A$2,IF(AND($H478&gt;=Scale!$B$3,$H478&lt;=Scale!$C$3),Scale!$A$3,IF(AND($H478&gt;=Scale!$B$4,$H478&lt;=Scale!$C$4),Scale!$A$4,IF(AND($H478&gt;=Scale!$B$5,$H478&lt;=Scale!$C$5),Scale!$A$5,IF(AND($H478&gt;=Scale!$B$6,$H478&lt;=Scale!$C$6),Scale!$A$6)))))</f>
        <v>2</v>
      </c>
      <c r="L478" s="7" t="e">
        <f>IF(AND($J478&gt;=Scale!$F$2,$J478&lt;=Scale!$G$2),Scale!$E$2,IF(AND($J478&gt;=Scale!$F$3,$J478&lt;=Scale!$G$3),Scale!$E$3,IF(AND($J478&gt;=Scale!$F$4,$J478&lt;=Scale!$G$4),Scale!$E$4,IF(AND($J478&gt;=Scale!$F$5,$J478&lt;=Scale!$G$5),Scale!$E$5,IF(AND($J478&gt;=Scale!$F$6,$J478&lt;=Scale!$G$6),Scale!$E$6)))))</f>
        <v>#N/A</v>
      </c>
      <c r="M478" s="7">
        <f t="shared" si="15"/>
        <v>19</v>
      </c>
      <c r="N47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8" s="5" t="str">
        <f>IF(Table1[[#This Row],[Priority Rating]]="#N/A","#N/A",IF(Table1[[#This Row],[Priority Rating]]&gt;=Scale!$M$2,Scale!$L$2,IF(Table1[[#This Row],[Priority Rating]]&gt;=Scale!$M$3,Scale!$L$3,IF(Table1[[#This Row],[Priority Rating]]&gt;=Scale!$M$4,Scale!$L$4,"error1"))))</f>
        <v>#N/A</v>
      </c>
    </row>
    <row r="479" spans="1:15" x14ac:dyDescent="0.3">
      <c r="A479" s="3">
        <f t="shared" ca="1" si="14"/>
        <v>478</v>
      </c>
      <c r="B479" t="s">
        <v>12</v>
      </c>
      <c r="C479" t="s">
        <v>31</v>
      </c>
      <c r="D479">
        <v>9715</v>
      </c>
      <c r="E479" t="s">
        <v>107</v>
      </c>
      <c r="F479" t="str">
        <f>VLOOKUP($C479,'Bus Profiles'!$A:$C,MATCH(F$1,'Bus Profiles'!$1:$1,0),FALSE)</f>
        <v>40 ft</v>
      </c>
      <c r="G479" t="str">
        <f>VLOOKUP($C479,'Bus Profiles'!$A:$C,MATCH(G$1,'Bus Profiles'!$1:$1,0),FALSE)</f>
        <v>Diesel</v>
      </c>
      <c r="H479">
        <v>3</v>
      </c>
      <c r="I479" s="1"/>
      <c r="J479" s="16" t="e">
        <v>#N/A</v>
      </c>
      <c r="K479" s="7">
        <f>IF(AND($H479&gt;=Scale!$B$2,$H479&lt;=Scale!$C$2),Scale!$A$2,IF(AND($H479&gt;=Scale!$B$3,$H479&lt;=Scale!$C$3),Scale!$A$3,IF(AND($H479&gt;=Scale!$B$4,$H479&lt;=Scale!$C$4),Scale!$A$4,IF(AND($H479&gt;=Scale!$B$5,$H479&lt;=Scale!$C$5),Scale!$A$5,IF(AND($H479&gt;=Scale!$B$6,$H479&lt;=Scale!$C$6),Scale!$A$6)))))</f>
        <v>2</v>
      </c>
      <c r="L479" s="7" t="e">
        <f>IF(AND($J479&gt;=Scale!$F$2,$J479&lt;=Scale!$G$2),Scale!$E$2,IF(AND($J479&gt;=Scale!$F$3,$J479&lt;=Scale!$G$3),Scale!$E$3,IF(AND($J479&gt;=Scale!$F$4,$J479&lt;=Scale!$G$4),Scale!$E$4,IF(AND($J479&gt;=Scale!$F$5,$J479&lt;=Scale!$G$5),Scale!$E$5,IF(AND($J479&gt;=Scale!$F$6,$J479&lt;=Scale!$G$6),Scale!$E$6)))))</f>
        <v>#N/A</v>
      </c>
      <c r="M479" s="7">
        <f t="shared" si="15"/>
        <v>19</v>
      </c>
      <c r="N47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79" s="5" t="str">
        <f>IF(Table1[[#This Row],[Priority Rating]]="#N/A","#N/A",IF(Table1[[#This Row],[Priority Rating]]&gt;=Scale!$M$2,Scale!$L$2,IF(Table1[[#This Row],[Priority Rating]]&gt;=Scale!$M$3,Scale!$L$3,IF(Table1[[#This Row],[Priority Rating]]&gt;=Scale!$M$4,Scale!$L$4,"error1"))))</f>
        <v>#N/A</v>
      </c>
    </row>
    <row r="480" spans="1:15" x14ac:dyDescent="0.3">
      <c r="A480" s="3">
        <f t="shared" ca="1" si="14"/>
        <v>479</v>
      </c>
      <c r="B480" t="s">
        <v>12</v>
      </c>
      <c r="C480" t="s">
        <v>31</v>
      </c>
      <c r="D480">
        <v>9717</v>
      </c>
      <c r="E480" t="s">
        <v>107</v>
      </c>
      <c r="F480" t="str">
        <f>VLOOKUP($C480,'Bus Profiles'!$A:$C,MATCH(F$1,'Bus Profiles'!$1:$1,0),FALSE)</f>
        <v>40 ft</v>
      </c>
      <c r="G480" t="str">
        <f>VLOOKUP($C480,'Bus Profiles'!$A:$C,MATCH(G$1,'Bus Profiles'!$1:$1,0),FALSE)</f>
        <v>Diesel</v>
      </c>
      <c r="H480">
        <v>2</v>
      </c>
      <c r="I480" s="1"/>
      <c r="J480" s="16" t="e">
        <v>#N/A</v>
      </c>
      <c r="K480" s="7">
        <f>IF(AND($H480&gt;=Scale!$B$2,$H480&lt;=Scale!$C$2),Scale!$A$2,IF(AND($H480&gt;=Scale!$B$3,$H480&lt;=Scale!$C$3),Scale!$A$3,IF(AND($H480&gt;=Scale!$B$4,$H480&lt;=Scale!$C$4),Scale!$A$4,IF(AND($H480&gt;=Scale!$B$5,$H480&lt;=Scale!$C$5),Scale!$A$5,IF(AND($H480&gt;=Scale!$B$6,$H480&lt;=Scale!$C$6),Scale!$A$6)))))</f>
        <v>2</v>
      </c>
      <c r="L480" s="7" t="e">
        <f>IF(AND($J480&gt;=Scale!$F$2,$J480&lt;=Scale!$G$2),Scale!$E$2,IF(AND($J480&gt;=Scale!$F$3,$J480&lt;=Scale!$G$3),Scale!$E$3,IF(AND($J480&gt;=Scale!$F$4,$J480&lt;=Scale!$G$4),Scale!$E$4,IF(AND($J480&gt;=Scale!$F$5,$J480&lt;=Scale!$G$5),Scale!$E$5,IF(AND($J480&gt;=Scale!$F$6,$J480&lt;=Scale!$G$6),Scale!$E$6)))))</f>
        <v>#N/A</v>
      </c>
      <c r="M480" s="7">
        <f t="shared" si="15"/>
        <v>19</v>
      </c>
      <c r="N48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0" s="5" t="str">
        <f>IF(Table1[[#This Row],[Priority Rating]]="#N/A","#N/A",IF(Table1[[#This Row],[Priority Rating]]&gt;=Scale!$M$2,Scale!$L$2,IF(Table1[[#This Row],[Priority Rating]]&gt;=Scale!$M$3,Scale!$L$3,IF(Table1[[#This Row],[Priority Rating]]&gt;=Scale!$M$4,Scale!$L$4,"error1"))))</f>
        <v>#N/A</v>
      </c>
    </row>
    <row r="481" spans="1:15" x14ac:dyDescent="0.3">
      <c r="A481" s="3">
        <f t="shared" ca="1" si="14"/>
        <v>480</v>
      </c>
      <c r="B481" t="s">
        <v>12</v>
      </c>
      <c r="C481" t="s">
        <v>31</v>
      </c>
      <c r="D481">
        <v>9719</v>
      </c>
      <c r="E481" t="s">
        <v>107</v>
      </c>
      <c r="F481" t="str">
        <f>VLOOKUP($C481,'Bus Profiles'!$A:$C,MATCH(F$1,'Bus Profiles'!$1:$1,0),FALSE)</f>
        <v>40 ft</v>
      </c>
      <c r="G481" t="str">
        <f>VLOOKUP($C481,'Bus Profiles'!$A:$C,MATCH(G$1,'Bus Profiles'!$1:$1,0),FALSE)</f>
        <v>Diesel</v>
      </c>
      <c r="H481">
        <v>1</v>
      </c>
      <c r="I481" s="1"/>
      <c r="J481" s="16" t="e">
        <v>#N/A</v>
      </c>
      <c r="K481" s="7">
        <f>IF(AND($H481&gt;=Scale!$B$2,$H481&lt;=Scale!$C$2),Scale!$A$2,IF(AND($H481&gt;=Scale!$B$3,$H481&lt;=Scale!$C$3),Scale!$A$3,IF(AND($H481&gt;=Scale!$B$4,$H481&lt;=Scale!$C$4),Scale!$A$4,IF(AND($H481&gt;=Scale!$B$5,$H481&lt;=Scale!$C$5),Scale!$A$5,IF(AND($H481&gt;=Scale!$B$6,$H481&lt;=Scale!$C$6),Scale!$A$6)))))</f>
        <v>1</v>
      </c>
      <c r="L481" s="7" t="e">
        <f>IF(AND($J481&gt;=Scale!$F$2,$J481&lt;=Scale!$G$2),Scale!$E$2,IF(AND($J481&gt;=Scale!$F$3,$J481&lt;=Scale!$G$3),Scale!$E$3,IF(AND($J481&gt;=Scale!$F$4,$J481&lt;=Scale!$G$4),Scale!$E$4,IF(AND($J481&gt;=Scale!$F$5,$J481&lt;=Scale!$G$5),Scale!$E$5,IF(AND($J481&gt;=Scale!$F$6,$J481&lt;=Scale!$G$6),Scale!$E$6)))))</f>
        <v>#N/A</v>
      </c>
      <c r="M481" s="7">
        <f t="shared" si="15"/>
        <v>19</v>
      </c>
      <c r="N48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1" s="5" t="str">
        <f>IF(Table1[[#This Row],[Priority Rating]]="#N/A","#N/A",IF(Table1[[#This Row],[Priority Rating]]&gt;=Scale!$M$2,Scale!$L$2,IF(Table1[[#This Row],[Priority Rating]]&gt;=Scale!$M$3,Scale!$L$3,IF(Table1[[#This Row],[Priority Rating]]&gt;=Scale!$M$4,Scale!$L$4,"error1"))))</f>
        <v>#N/A</v>
      </c>
    </row>
    <row r="482" spans="1:15" x14ac:dyDescent="0.3">
      <c r="A482" s="3">
        <f t="shared" ca="1" si="14"/>
        <v>481</v>
      </c>
      <c r="B482" t="s">
        <v>12</v>
      </c>
      <c r="C482" t="s">
        <v>32</v>
      </c>
      <c r="D482">
        <v>9801</v>
      </c>
      <c r="E482" t="s">
        <v>107</v>
      </c>
      <c r="F482" t="str">
        <f>VLOOKUP($C482,'Bus Profiles'!$A:$C,MATCH(F$1,'Bus Profiles'!$1:$1,0),FALSE)</f>
        <v>40 ft</v>
      </c>
      <c r="G482" t="str">
        <f>VLOOKUP($C482,'Bus Profiles'!$A:$C,MATCH(G$1,'Bus Profiles'!$1:$1,0),FALSE)</f>
        <v>Diesel</v>
      </c>
      <c r="H482">
        <v>3</v>
      </c>
      <c r="I482" s="1"/>
      <c r="J482" s="16" t="e">
        <v>#N/A</v>
      </c>
      <c r="K482" s="7">
        <f>IF(AND($H482&gt;=Scale!$B$2,$H482&lt;=Scale!$C$2),Scale!$A$2,IF(AND($H482&gt;=Scale!$B$3,$H482&lt;=Scale!$C$3),Scale!$A$3,IF(AND($H482&gt;=Scale!$B$4,$H482&lt;=Scale!$C$4),Scale!$A$4,IF(AND($H482&gt;=Scale!$B$5,$H482&lt;=Scale!$C$5),Scale!$A$5,IF(AND($H482&gt;=Scale!$B$6,$H482&lt;=Scale!$C$6),Scale!$A$6)))))</f>
        <v>2</v>
      </c>
      <c r="L482" s="7" t="e">
        <f>IF(AND($J482&gt;=Scale!$F$2,$J482&lt;=Scale!$G$2),Scale!$E$2,IF(AND($J482&gt;=Scale!$F$3,$J482&lt;=Scale!$G$3),Scale!$E$3,IF(AND($J482&gt;=Scale!$F$4,$J482&lt;=Scale!$G$4),Scale!$E$4,IF(AND($J482&gt;=Scale!$F$5,$J482&lt;=Scale!$G$5),Scale!$E$5,IF(AND($J482&gt;=Scale!$F$6,$J482&lt;=Scale!$G$6),Scale!$E$6)))))</f>
        <v>#N/A</v>
      </c>
      <c r="M482" s="7">
        <f t="shared" si="15"/>
        <v>18</v>
      </c>
      <c r="N48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2" s="5" t="str">
        <f>IF(Table1[[#This Row],[Priority Rating]]="#N/A","#N/A",IF(Table1[[#This Row],[Priority Rating]]&gt;=Scale!$M$2,Scale!$L$2,IF(Table1[[#This Row],[Priority Rating]]&gt;=Scale!$M$3,Scale!$L$3,IF(Table1[[#This Row],[Priority Rating]]&gt;=Scale!$M$4,Scale!$L$4,"error1"))))</f>
        <v>#N/A</v>
      </c>
    </row>
    <row r="483" spans="1:15" x14ac:dyDescent="0.3">
      <c r="A483" s="3">
        <f t="shared" ca="1" si="14"/>
        <v>482</v>
      </c>
      <c r="B483" t="s">
        <v>12</v>
      </c>
      <c r="C483" t="s">
        <v>32</v>
      </c>
      <c r="D483">
        <v>9802</v>
      </c>
      <c r="E483" t="s">
        <v>107</v>
      </c>
      <c r="F483" t="str">
        <f>VLOOKUP($C483,'Bus Profiles'!$A:$C,MATCH(F$1,'Bus Profiles'!$1:$1,0),FALSE)</f>
        <v>40 ft</v>
      </c>
      <c r="G483" t="str">
        <f>VLOOKUP($C483,'Bus Profiles'!$A:$C,MATCH(G$1,'Bus Profiles'!$1:$1,0),FALSE)</f>
        <v>Diesel</v>
      </c>
      <c r="H483">
        <v>2</v>
      </c>
      <c r="I483" s="1"/>
      <c r="J483" s="16" t="e">
        <v>#N/A</v>
      </c>
      <c r="K483" s="7">
        <f>IF(AND($H483&gt;=Scale!$B$2,$H483&lt;=Scale!$C$2),Scale!$A$2,IF(AND($H483&gt;=Scale!$B$3,$H483&lt;=Scale!$C$3),Scale!$A$3,IF(AND($H483&gt;=Scale!$B$4,$H483&lt;=Scale!$C$4),Scale!$A$4,IF(AND($H483&gt;=Scale!$B$5,$H483&lt;=Scale!$C$5),Scale!$A$5,IF(AND($H483&gt;=Scale!$B$6,$H483&lt;=Scale!$C$6),Scale!$A$6)))))</f>
        <v>2</v>
      </c>
      <c r="L483" s="7" t="e">
        <f>IF(AND($J483&gt;=Scale!$F$2,$J483&lt;=Scale!$G$2),Scale!$E$2,IF(AND($J483&gt;=Scale!$F$3,$J483&lt;=Scale!$G$3),Scale!$E$3,IF(AND($J483&gt;=Scale!$F$4,$J483&lt;=Scale!$G$4),Scale!$E$4,IF(AND($J483&gt;=Scale!$F$5,$J483&lt;=Scale!$G$5),Scale!$E$5,IF(AND($J483&gt;=Scale!$F$6,$J483&lt;=Scale!$G$6),Scale!$E$6)))))</f>
        <v>#N/A</v>
      </c>
      <c r="M483" s="7">
        <f t="shared" si="15"/>
        <v>18</v>
      </c>
      <c r="N48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3" s="5" t="str">
        <f>IF(Table1[[#This Row],[Priority Rating]]="#N/A","#N/A",IF(Table1[[#This Row],[Priority Rating]]&gt;=Scale!$M$2,Scale!$L$2,IF(Table1[[#This Row],[Priority Rating]]&gt;=Scale!$M$3,Scale!$L$3,IF(Table1[[#This Row],[Priority Rating]]&gt;=Scale!$M$4,Scale!$L$4,"error1"))))</f>
        <v>#N/A</v>
      </c>
    </row>
    <row r="484" spans="1:15" x14ac:dyDescent="0.3">
      <c r="A484" s="3">
        <f t="shared" ca="1" si="14"/>
        <v>483</v>
      </c>
      <c r="B484" t="s">
        <v>12</v>
      </c>
      <c r="C484" t="s">
        <v>32</v>
      </c>
      <c r="D484">
        <v>9803</v>
      </c>
      <c r="E484" t="s">
        <v>107</v>
      </c>
      <c r="F484" t="str">
        <f>VLOOKUP($C484,'Bus Profiles'!$A:$C,MATCH(F$1,'Bus Profiles'!$1:$1,0),FALSE)</f>
        <v>40 ft</v>
      </c>
      <c r="G484" t="str">
        <f>VLOOKUP($C484,'Bus Profiles'!$A:$C,MATCH(G$1,'Bus Profiles'!$1:$1,0),FALSE)</f>
        <v>Diesel</v>
      </c>
      <c r="H484">
        <v>2</v>
      </c>
      <c r="I484" s="1"/>
      <c r="J484" s="16" t="e">
        <v>#N/A</v>
      </c>
      <c r="K484" s="7">
        <f>IF(AND($H484&gt;=Scale!$B$2,$H484&lt;=Scale!$C$2),Scale!$A$2,IF(AND($H484&gt;=Scale!$B$3,$H484&lt;=Scale!$C$3),Scale!$A$3,IF(AND($H484&gt;=Scale!$B$4,$H484&lt;=Scale!$C$4),Scale!$A$4,IF(AND($H484&gt;=Scale!$B$5,$H484&lt;=Scale!$C$5),Scale!$A$5,IF(AND($H484&gt;=Scale!$B$6,$H484&lt;=Scale!$C$6),Scale!$A$6)))))</f>
        <v>2</v>
      </c>
      <c r="L484" s="7" t="e">
        <f>IF(AND($J484&gt;=Scale!$F$2,$J484&lt;=Scale!$G$2),Scale!$E$2,IF(AND($J484&gt;=Scale!$F$3,$J484&lt;=Scale!$G$3),Scale!$E$3,IF(AND($J484&gt;=Scale!$F$4,$J484&lt;=Scale!$G$4),Scale!$E$4,IF(AND($J484&gt;=Scale!$F$5,$J484&lt;=Scale!$G$5),Scale!$E$5,IF(AND($J484&gt;=Scale!$F$6,$J484&lt;=Scale!$G$6),Scale!$E$6)))))</f>
        <v>#N/A</v>
      </c>
      <c r="M484" s="7">
        <f t="shared" si="15"/>
        <v>18</v>
      </c>
      <c r="N48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4" s="5" t="str">
        <f>IF(Table1[[#This Row],[Priority Rating]]="#N/A","#N/A",IF(Table1[[#This Row],[Priority Rating]]&gt;=Scale!$M$2,Scale!$L$2,IF(Table1[[#This Row],[Priority Rating]]&gt;=Scale!$M$3,Scale!$L$3,IF(Table1[[#This Row],[Priority Rating]]&gt;=Scale!$M$4,Scale!$L$4,"error1"))))</f>
        <v>#N/A</v>
      </c>
    </row>
    <row r="485" spans="1:15" x14ac:dyDescent="0.3">
      <c r="A485" s="3">
        <f t="shared" ca="1" si="14"/>
        <v>484</v>
      </c>
      <c r="B485" t="s">
        <v>12</v>
      </c>
      <c r="C485" t="s">
        <v>32</v>
      </c>
      <c r="D485">
        <v>9804</v>
      </c>
      <c r="E485" t="s">
        <v>107</v>
      </c>
      <c r="F485" t="str">
        <f>VLOOKUP($C485,'Bus Profiles'!$A:$C,MATCH(F$1,'Bus Profiles'!$1:$1,0),FALSE)</f>
        <v>40 ft</v>
      </c>
      <c r="G485" t="str">
        <f>VLOOKUP($C485,'Bus Profiles'!$A:$C,MATCH(G$1,'Bus Profiles'!$1:$1,0),FALSE)</f>
        <v>Diesel</v>
      </c>
      <c r="H485">
        <v>2</v>
      </c>
      <c r="I485" s="1"/>
      <c r="J485" s="16" t="e">
        <v>#N/A</v>
      </c>
      <c r="K485" s="7">
        <f>IF(AND($H485&gt;=Scale!$B$2,$H485&lt;=Scale!$C$2),Scale!$A$2,IF(AND($H485&gt;=Scale!$B$3,$H485&lt;=Scale!$C$3),Scale!$A$3,IF(AND($H485&gt;=Scale!$B$4,$H485&lt;=Scale!$C$4),Scale!$A$4,IF(AND($H485&gt;=Scale!$B$5,$H485&lt;=Scale!$C$5),Scale!$A$5,IF(AND($H485&gt;=Scale!$B$6,$H485&lt;=Scale!$C$6),Scale!$A$6)))))</f>
        <v>2</v>
      </c>
      <c r="L485" s="7" t="e">
        <f>IF(AND($J485&gt;=Scale!$F$2,$J485&lt;=Scale!$G$2),Scale!$E$2,IF(AND($J485&gt;=Scale!$F$3,$J485&lt;=Scale!$G$3),Scale!$E$3,IF(AND($J485&gt;=Scale!$F$4,$J485&lt;=Scale!$G$4),Scale!$E$4,IF(AND($J485&gt;=Scale!$F$5,$J485&lt;=Scale!$G$5),Scale!$E$5,IF(AND($J485&gt;=Scale!$F$6,$J485&lt;=Scale!$G$6),Scale!$E$6)))))</f>
        <v>#N/A</v>
      </c>
      <c r="M485" s="7">
        <f t="shared" si="15"/>
        <v>18</v>
      </c>
      <c r="N485"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5" s="5" t="str">
        <f>IF(Table1[[#This Row],[Priority Rating]]="#N/A","#N/A",IF(Table1[[#This Row],[Priority Rating]]&gt;=Scale!$M$2,Scale!$L$2,IF(Table1[[#This Row],[Priority Rating]]&gt;=Scale!$M$3,Scale!$L$3,IF(Table1[[#This Row],[Priority Rating]]&gt;=Scale!$M$4,Scale!$L$4,"error1"))))</f>
        <v>#N/A</v>
      </c>
    </row>
    <row r="486" spans="1:15" x14ac:dyDescent="0.3">
      <c r="A486" s="3">
        <f t="shared" ca="1" si="14"/>
        <v>485</v>
      </c>
      <c r="B486" t="s">
        <v>12</v>
      </c>
      <c r="C486" t="s">
        <v>32</v>
      </c>
      <c r="D486">
        <v>9805</v>
      </c>
      <c r="E486" t="s">
        <v>107</v>
      </c>
      <c r="F486" t="str">
        <f>VLOOKUP($C486,'Bus Profiles'!$A:$C,MATCH(F$1,'Bus Profiles'!$1:$1,0),FALSE)</f>
        <v>40 ft</v>
      </c>
      <c r="G486" t="str">
        <f>VLOOKUP($C486,'Bus Profiles'!$A:$C,MATCH(G$1,'Bus Profiles'!$1:$1,0),FALSE)</f>
        <v>Diesel</v>
      </c>
      <c r="H486">
        <v>2</v>
      </c>
      <c r="I486" s="1"/>
      <c r="J486" s="16" t="e">
        <v>#N/A</v>
      </c>
      <c r="K486" s="7">
        <f>IF(AND($H486&gt;=Scale!$B$2,$H486&lt;=Scale!$C$2),Scale!$A$2,IF(AND($H486&gt;=Scale!$B$3,$H486&lt;=Scale!$C$3),Scale!$A$3,IF(AND($H486&gt;=Scale!$B$4,$H486&lt;=Scale!$C$4),Scale!$A$4,IF(AND($H486&gt;=Scale!$B$5,$H486&lt;=Scale!$C$5),Scale!$A$5,IF(AND($H486&gt;=Scale!$B$6,$H486&lt;=Scale!$C$6),Scale!$A$6)))))</f>
        <v>2</v>
      </c>
      <c r="L486" s="7" t="e">
        <f>IF(AND($J486&gt;=Scale!$F$2,$J486&lt;=Scale!$G$2),Scale!$E$2,IF(AND($J486&gt;=Scale!$F$3,$J486&lt;=Scale!$G$3),Scale!$E$3,IF(AND($J486&gt;=Scale!$F$4,$J486&lt;=Scale!$G$4),Scale!$E$4,IF(AND($J486&gt;=Scale!$F$5,$J486&lt;=Scale!$G$5),Scale!$E$5,IF(AND($J486&gt;=Scale!$F$6,$J486&lt;=Scale!$G$6),Scale!$E$6)))))</f>
        <v>#N/A</v>
      </c>
      <c r="M486" s="7">
        <f t="shared" si="15"/>
        <v>18</v>
      </c>
      <c r="N486"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6" s="5" t="str">
        <f>IF(Table1[[#This Row],[Priority Rating]]="#N/A","#N/A",IF(Table1[[#This Row],[Priority Rating]]&gt;=Scale!$M$2,Scale!$L$2,IF(Table1[[#This Row],[Priority Rating]]&gt;=Scale!$M$3,Scale!$L$3,IF(Table1[[#This Row],[Priority Rating]]&gt;=Scale!$M$4,Scale!$L$4,"error1"))))</f>
        <v>#N/A</v>
      </c>
    </row>
    <row r="487" spans="1:15" x14ac:dyDescent="0.3">
      <c r="A487" s="3">
        <f t="shared" ca="1" si="14"/>
        <v>486</v>
      </c>
      <c r="B487" t="s">
        <v>12</v>
      </c>
      <c r="C487" t="s">
        <v>32</v>
      </c>
      <c r="D487">
        <v>9806</v>
      </c>
      <c r="E487" t="s">
        <v>107</v>
      </c>
      <c r="F487" t="str">
        <f>VLOOKUP($C487,'Bus Profiles'!$A:$C,MATCH(F$1,'Bus Profiles'!$1:$1,0),FALSE)</f>
        <v>40 ft</v>
      </c>
      <c r="G487" t="str">
        <f>VLOOKUP($C487,'Bus Profiles'!$A:$C,MATCH(G$1,'Bus Profiles'!$1:$1,0),FALSE)</f>
        <v>Diesel</v>
      </c>
      <c r="H487">
        <v>0</v>
      </c>
      <c r="I487" s="1"/>
      <c r="J487" s="16" t="e">
        <v>#N/A</v>
      </c>
      <c r="K487" s="7">
        <f>IF(AND($H487&gt;=Scale!$B$2,$H487&lt;=Scale!$C$2),Scale!$A$2,IF(AND($H487&gt;=Scale!$B$3,$H487&lt;=Scale!$C$3),Scale!$A$3,IF(AND($H487&gt;=Scale!$B$4,$H487&lt;=Scale!$C$4),Scale!$A$4,IF(AND($H487&gt;=Scale!$B$5,$H487&lt;=Scale!$C$5),Scale!$A$5,IF(AND($H487&gt;=Scale!$B$6,$H487&lt;=Scale!$C$6),Scale!$A$6)))))</f>
        <v>1</v>
      </c>
      <c r="L487" s="7" t="e">
        <f>IF(AND($J487&gt;=Scale!$F$2,$J487&lt;=Scale!$G$2),Scale!$E$2,IF(AND($J487&gt;=Scale!$F$3,$J487&lt;=Scale!$G$3),Scale!$E$3,IF(AND($J487&gt;=Scale!$F$4,$J487&lt;=Scale!$G$4),Scale!$E$4,IF(AND($J487&gt;=Scale!$F$5,$J487&lt;=Scale!$G$5),Scale!$E$5,IF(AND($J487&gt;=Scale!$F$6,$J487&lt;=Scale!$G$6),Scale!$E$6)))))</f>
        <v>#N/A</v>
      </c>
      <c r="M487" s="7">
        <f t="shared" si="15"/>
        <v>18</v>
      </c>
      <c r="N487"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7" s="5" t="str">
        <f>IF(Table1[[#This Row],[Priority Rating]]="#N/A","#N/A",IF(Table1[[#This Row],[Priority Rating]]&gt;=Scale!$M$2,Scale!$L$2,IF(Table1[[#This Row],[Priority Rating]]&gt;=Scale!$M$3,Scale!$L$3,IF(Table1[[#This Row],[Priority Rating]]&gt;=Scale!$M$4,Scale!$L$4,"error1"))))</f>
        <v>#N/A</v>
      </c>
    </row>
    <row r="488" spans="1:15" x14ac:dyDescent="0.3">
      <c r="A488" s="3">
        <f t="shared" ca="1" si="14"/>
        <v>487</v>
      </c>
      <c r="B488" t="s">
        <v>12</v>
      </c>
      <c r="C488" t="s">
        <v>32</v>
      </c>
      <c r="D488">
        <v>9807</v>
      </c>
      <c r="E488" t="s">
        <v>107</v>
      </c>
      <c r="F488" t="str">
        <f>VLOOKUP($C488,'Bus Profiles'!$A:$C,MATCH(F$1,'Bus Profiles'!$1:$1,0),FALSE)</f>
        <v>40 ft</v>
      </c>
      <c r="G488" t="str">
        <f>VLOOKUP($C488,'Bus Profiles'!$A:$C,MATCH(G$1,'Bus Profiles'!$1:$1,0),FALSE)</f>
        <v>Diesel</v>
      </c>
      <c r="H488">
        <v>5</v>
      </c>
      <c r="I488" s="1"/>
      <c r="J488" s="16" t="e">
        <v>#N/A</v>
      </c>
      <c r="K488" s="7">
        <f>IF(AND($H488&gt;=Scale!$B$2,$H488&lt;=Scale!$C$2),Scale!$A$2,IF(AND($H488&gt;=Scale!$B$3,$H488&lt;=Scale!$C$3),Scale!$A$3,IF(AND($H488&gt;=Scale!$B$4,$H488&lt;=Scale!$C$4),Scale!$A$4,IF(AND($H488&gt;=Scale!$B$5,$H488&lt;=Scale!$C$5),Scale!$A$5,IF(AND($H488&gt;=Scale!$B$6,$H488&lt;=Scale!$C$6),Scale!$A$6)))))</f>
        <v>3</v>
      </c>
      <c r="L488" s="7" t="e">
        <f>IF(AND($J488&gt;=Scale!$F$2,$J488&lt;=Scale!$G$2),Scale!$E$2,IF(AND($J488&gt;=Scale!$F$3,$J488&lt;=Scale!$G$3),Scale!$E$3,IF(AND($J488&gt;=Scale!$F$4,$J488&lt;=Scale!$G$4),Scale!$E$4,IF(AND($J488&gt;=Scale!$F$5,$J488&lt;=Scale!$G$5),Scale!$E$5,IF(AND($J488&gt;=Scale!$F$6,$J488&lt;=Scale!$G$6),Scale!$E$6)))))</f>
        <v>#N/A</v>
      </c>
      <c r="M488" s="7">
        <f t="shared" si="15"/>
        <v>18</v>
      </c>
      <c r="N488"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8" s="5" t="str">
        <f>IF(Table1[[#This Row],[Priority Rating]]="#N/A","#N/A",IF(Table1[[#This Row],[Priority Rating]]&gt;=Scale!$M$2,Scale!$L$2,IF(Table1[[#This Row],[Priority Rating]]&gt;=Scale!$M$3,Scale!$L$3,IF(Table1[[#This Row],[Priority Rating]]&gt;=Scale!$M$4,Scale!$L$4,"error1"))))</f>
        <v>#N/A</v>
      </c>
    </row>
    <row r="489" spans="1:15" x14ac:dyDescent="0.3">
      <c r="A489" s="3">
        <f t="shared" ca="1" si="14"/>
        <v>488</v>
      </c>
      <c r="B489" t="s">
        <v>12</v>
      </c>
      <c r="C489" t="s">
        <v>32</v>
      </c>
      <c r="D489">
        <v>9810</v>
      </c>
      <c r="E489" t="s">
        <v>107</v>
      </c>
      <c r="F489" t="str">
        <f>VLOOKUP($C489,'Bus Profiles'!$A:$C,MATCH(F$1,'Bus Profiles'!$1:$1,0),FALSE)</f>
        <v>40 ft</v>
      </c>
      <c r="G489" t="str">
        <f>VLOOKUP($C489,'Bus Profiles'!$A:$C,MATCH(G$1,'Bus Profiles'!$1:$1,0),FALSE)</f>
        <v>Diesel</v>
      </c>
      <c r="H489">
        <v>0</v>
      </c>
      <c r="I489" s="1"/>
      <c r="J489" s="16" t="e">
        <v>#N/A</v>
      </c>
      <c r="K489" s="7">
        <f>IF(AND($H489&gt;=Scale!$B$2,$H489&lt;=Scale!$C$2),Scale!$A$2,IF(AND($H489&gt;=Scale!$B$3,$H489&lt;=Scale!$C$3),Scale!$A$3,IF(AND($H489&gt;=Scale!$B$4,$H489&lt;=Scale!$C$4),Scale!$A$4,IF(AND($H489&gt;=Scale!$B$5,$H489&lt;=Scale!$C$5),Scale!$A$5,IF(AND($H489&gt;=Scale!$B$6,$H489&lt;=Scale!$C$6),Scale!$A$6)))))</f>
        <v>1</v>
      </c>
      <c r="L489" s="7" t="e">
        <f>IF(AND($J489&gt;=Scale!$F$2,$J489&lt;=Scale!$G$2),Scale!$E$2,IF(AND($J489&gt;=Scale!$F$3,$J489&lt;=Scale!$G$3),Scale!$E$3,IF(AND($J489&gt;=Scale!$F$4,$J489&lt;=Scale!$G$4),Scale!$E$4,IF(AND($J489&gt;=Scale!$F$5,$J489&lt;=Scale!$G$5),Scale!$E$5,IF(AND($J489&gt;=Scale!$F$6,$J489&lt;=Scale!$G$6),Scale!$E$6)))))</f>
        <v>#N/A</v>
      </c>
      <c r="M489" s="7">
        <f t="shared" si="15"/>
        <v>18</v>
      </c>
      <c r="N489"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89" s="5" t="str">
        <f>IF(Table1[[#This Row],[Priority Rating]]="#N/A","#N/A",IF(Table1[[#This Row],[Priority Rating]]&gt;=Scale!$M$2,Scale!$L$2,IF(Table1[[#This Row],[Priority Rating]]&gt;=Scale!$M$3,Scale!$L$3,IF(Table1[[#This Row],[Priority Rating]]&gt;=Scale!$M$4,Scale!$L$4,"error1"))))</f>
        <v>#N/A</v>
      </c>
    </row>
    <row r="490" spans="1:15" x14ac:dyDescent="0.3">
      <c r="A490" s="3">
        <f t="shared" ca="1" si="14"/>
        <v>489</v>
      </c>
      <c r="B490" t="s">
        <v>12</v>
      </c>
      <c r="C490" t="s">
        <v>32</v>
      </c>
      <c r="D490">
        <v>9812</v>
      </c>
      <c r="E490" t="s">
        <v>107</v>
      </c>
      <c r="F490" t="str">
        <f>VLOOKUP($C490,'Bus Profiles'!$A:$C,MATCH(F$1,'Bus Profiles'!$1:$1,0),FALSE)</f>
        <v>40 ft</v>
      </c>
      <c r="G490" t="str">
        <f>VLOOKUP($C490,'Bus Profiles'!$A:$C,MATCH(G$1,'Bus Profiles'!$1:$1,0),FALSE)</f>
        <v>Diesel</v>
      </c>
      <c r="H490">
        <v>3</v>
      </c>
      <c r="I490" s="1"/>
      <c r="J490" s="16" t="e">
        <v>#N/A</v>
      </c>
      <c r="K490" s="7">
        <f>IF(AND($H490&gt;=Scale!$B$2,$H490&lt;=Scale!$C$2),Scale!$A$2,IF(AND($H490&gt;=Scale!$B$3,$H490&lt;=Scale!$C$3),Scale!$A$3,IF(AND($H490&gt;=Scale!$B$4,$H490&lt;=Scale!$C$4),Scale!$A$4,IF(AND($H490&gt;=Scale!$B$5,$H490&lt;=Scale!$C$5),Scale!$A$5,IF(AND($H490&gt;=Scale!$B$6,$H490&lt;=Scale!$C$6),Scale!$A$6)))))</f>
        <v>2</v>
      </c>
      <c r="L490" s="7" t="e">
        <f>IF(AND($J490&gt;=Scale!$F$2,$J490&lt;=Scale!$G$2),Scale!$E$2,IF(AND($J490&gt;=Scale!$F$3,$J490&lt;=Scale!$G$3),Scale!$E$3,IF(AND($J490&gt;=Scale!$F$4,$J490&lt;=Scale!$G$4),Scale!$E$4,IF(AND($J490&gt;=Scale!$F$5,$J490&lt;=Scale!$G$5),Scale!$E$5,IF(AND($J490&gt;=Scale!$F$6,$J490&lt;=Scale!$G$6),Scale!$E$6)))))</f>
        <v>#N/A</v>
      </c>
      <c r="M490" s="7">
        <f t="shared" si="15"/>
        <v>18</v>
      </c>
      <c r="N490"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0" s="5" t="str">
        <f>IF(Table1[[#This Row],[Priority Rating]]="#N/A","#N/A",IF(Table1[[#This Row],[Priority Rating]]&gt;=Scale!$M$2,Scale!$L$2,IF(Table1[[#This Row],[Priority Rating]]&gt;=Scale!$M$3,Scale!$L$3,IF(Table1[[#This Row],[Priority Rating]]&gt;=Scale!$M$4,Scale!$L$4,"error1"))))</f>
        <v>#N/A</v>
      </c>
    </row>
    <row r="491" spans="1:15" x14ac:dyDescent="0.3">
      <c r="A491" s="3">
        <f t="shared" ca="1" si="14"/>
        <v>490</v>
      </c>
      <c r="B491" t="s">
        <v>12</v>
      </c>
      <c r="C491" t="s">
        <v>32</v>
      </c>
      <c r="D491">
        <v>9813</v>
      </c>
      <c r="E491" t="s">
        <v>107</v>
      </c>
      <c r="F491" t="str">
        <f>VLOOKUP($C491,'Bus Profiles'!$A:$C,MATCH(F$1,'Bus Profiles'!$1:$1,0),FALSE)</f>
        <v>40 ft</v>
      </c>
      <c r="G491" t="str">
        <f>VLOOKUP($C491,'Bus Profiles'!$A:$C,MATCH(G$1,'Bus Profiles'!$1:$1,0),FALSE)</f>
        <v>Diesel</v>
      </c>
      <c r="H491">
        <v>3</v>
      </c>
      <c r="I491" s="1"/>
      <c r="J491" s="16" t="e">
        <v>#N/A</v>
      </c>
      <c r="K491" s="7">
        <f>IF(AND($H491&gt;=Scale!$B$2,$H491&lt;=Scale!$C$2),Scale!$A$2,IF(AND($H491&gt;=Scale!$B$3,$H491&lt;=Scale!$C$3),Scale!$A$3,IF(AND($H491&gt;=Scale!$B$4,$H491&lt;=Scale!$C$4),Scale!$A$4,IF(AND($H491&gt;=Scale!$B$5,$H491&lt;=Scale!$C$5),Scale!$A$5,IF(AND($H491&gt;=Scale!$B$6,$H491&lt;=Scale!$C$6),Scale!$A$6)))))</f>
        <v>2</v>
      </c>
      <c r="L491" s="7" t="e">
        <f>IF(AND($J491&gt;=Scale!$F$2,$J491&lt;=Scale!$G$2),Scale!$E$2,IF(AND($J491&gt;=Scale!$F$3,$J491&lt;=Scale!$G$3),Scale!$E$3,IF(AND($J491&gt;=Scale!$F$4,$J491&lt;=Scale!$G$4),Scale!$E$4,IF(AND($J491&gt;=Scale!$F$5,$J491&lt;=Scale!$G$5),Scale!$E$5,IF(AND($J491&gt;=Scale!$F$6,$J491&lt;=Scale!$G$6),Scale!$E$6)))))</f>
        <v>#N/A</v>
      </c>
      <c r="M491" s="7">
        <f t="shared" si="15"/>
        <v>18</v>
      </c>
      <c r="N491"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1" s="5" t="str">
        <f>IF(Table1[[#This Row],[Priority Rating]]="#N/A","#N/A",IF(Table1[[#This Row],[Priority Rating]]&gt;=Scale!$M$2,Scale!$L$2,IF(Table1[[#This Row],[Priority Rating]]&gt;=Scale!$M$3,Scale!$L$3,IF(Table1[[#This Row],[Priority Rating]]&gt;=Scale!$M$4,Scale!$L$4,"error1"))))</f>
        <v>#N/A</v>
      </c>
    </row>
    <row r="492" spans="1:15" x14ac:dyDescent="0.3">
      <c r="A492" s="3">
        <f t="shared" ca="1" si="14"/>
        <v>491</v>
      </c>
      <c r="B492" t="s">
        <v>12</v>
      </c>
      <c r="C492" t="s">
        <v>32</v>
      </c>
      <c r="D492">
        <v>9814</v>
      </c>
      <c r="E492" t="s">
        <v>107</v>
      </c>
      <c r="F492" t="str">
        <f>VLOOKUP($C492,'Bus Profiles'!$A:$C,MATCH(F$1,'Bus Profiles'!$1:$1,0),FALSE)</f>
        <v>40 ft</v>
      </c>
      <c r="G492" t="str">
        <f>VLOOKUP($C492,'Bus Profiles'!$A:$C,MATCH(G$1,'Bus Profiles'!$1:$1,0),FALSE)</f>
        <v>Diesel</v>
      </c>
      <c r="H492">
        <v>13</v>
      </c>
      <c r="I492" s="1"/>
      <c r="J492" s="16" t="e">
        <v>#N/A</v>
      </c>
      <c r="K492" s="7">
        <f>IF(AND($H492&gt;=Scale!$B$2,$H492&lt;=Scale!$C$2),Scale!$A$2,IF(AND($H492&gt;=Scale!$B$3,$H492&lt;=Scale!$C$3),Scale!$A$3,IF(AND($H492&gt;=Scale!$B$4,$H492&lt;=Scale!$C$4),Scale!$A$4,IF(AND($H492&gt;=Scale!$B$5,$H492&lt;=Scale!$C$5),Scale!$A$5,IF(AND($H492&gt;=Scale!$B$6,$H492&lt;=Scale!$C$6),Scale!$A$6)))))</f>
        <v>5</v>
      </c>
      <c r="L492" s="7" t="e">
        <f>IF(AND($J492&gt;=Scale!$F$2,$J492&lt;=Scale!$G$2),Scale!$E$2,IF(AND($J492&gt;=Scale!$F$3,$J492&lt;=Scale!$G$3),Scale!$E$3,IF(AND($J492&gt;=Scale!$F$4,$J492&lt;=Scale!$G$4),Scale!$E$4,IF(AND($J492&gt;=Scale!$F$5,$J492&lt;=Scale!$G$5),Scale!$E$5,IF(AND($J492&gt;=Scale!$F$6,$J492&lt;=Scale!$G$6),Scale!$E$6)))))</f>
        <v>#N/A</v>
      </c>
      <c r="M492" s="7">
        <f t="shared" si="15"/>
        <v>18</v>
      </c>
      <c r="N492"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2" s="5" t="str">
        <f>IF(Table1[[#This Row],[Priority Rating]]="#N/A","#N/A",IF(Table1[[#This Row],[Priority Rating]]&gt;=Scale!$M$2,Scale!$L$2,IF(Table1[[#This Row],[Priority Rating]]&gt;=Scale!$M$3,Scale!$L$3,IF(Table1[[#This Row],[Priority Rating]]&gt;=Scale!$M$4,Scale!$L$4,"error1"))))</f>
        <v>#N/A</v>
      </c>
    </row>
    <row r="493" spans="1:15" x14ac:dyDescent="0.3">
      <c r="A493" s="3">
        <f t="shared" ca="1" si="14"/>
        <v>492</v>
      </c>
      <c r="B493" t="s">
        <v>12</v>
      </c>
      <c r="C493" t="s">
        <v>32</v>
      </c>
      <c r="D493">
        <v>9815</v>
      </c>
      <c r="E493" t="s">
        <v>107</v>
      </c>
      <c r="F493" t="str">
        <f>VLOOKUP($C493,'Bus Profiles'!$A:$C,MATCH(F$1,'Bus Profiles'!$1:$1,0),FALSE)</f>
        <v>40 ft</v>
      </c>
      <c r="G493" t="str">
        <f>VLOOKUP($C493,'Bus Profiles'!$A:$C,MATCH(G$1,'Bus Profiles'!$1:$1,0),FALSE)</f>
        <v>Diesel</v>
      </c>
      <c r="H493">
        <v>4</v>
      </c>
      <c r="I493" s="1"/>
      <c r="J493" s="16" t="e">
        <v>#N/A</v>
      </c>
      <c r="K493" s="7">
        <f>IF(AND($H493&gt;=Scale!$B$2,$H493&lt;=Scale!$C$2),Scale!$A$2,IF(AND($H493&gt;=Scale!$B$3,$H493&lt;=Scale!$C$3),Scale!$A$3,IF(AND($H493&gt;=Scale!$B$4,$H493&lt;=Scale!$C$4),Scale!$A$4,IF(AND($H493&gt;=Scale!$B$5,$H493&lt;=Scale!$C$5),Scale!$A$5,IF(AND($H493&gt;=Scale!$B$6,$H493&lt;=Scale!$C$6),Scale!$A$6)))))</f>
        <v>3</v>
      </c>
      <c r="L493" s="7" t="e">
        <f>IF(AND($J493&gt;=Scale!$F$2,$J493&lt;=Scale!$G$2),Scale!$E$2,IF(AND($J493&gt;=Scale!$F$3,$J493&lt;=Scale!$G$3),Scale!$E$3,IF(AND($J493&gt;=Scale!$F$4,$J493&lt;=Scale!$G$4),Scale!$E$4,IF(AND($J493&gt;=Scale!$F$5,$J493&lt;=Scale!$G$5),Scale!$E$5,IF(AND($J493&gt;=Scale!$F$6,$J493&lt;=Scale!$G$6),Scale!$E$6)))))</f>
        <v>#N/A</v>
      </c>
      <c r="M493" s="7">
        <f t="shared" si="15"/>
        <v>18</v>
      </c>
      <c r="N493"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3" s="5" t="str">
        <f>IF(Table1[[#This Row],[Priority Rating]]="#N/A","#N/A",IF(Table1[[#This Row],[Priority Rating]]&gt;=Scale!$M$2,Scale!$L$2,IF(Table1[[#This Row],[Priority Rating]]&gt;=Scale!$M$3,Scale!$L$3,IF(Table1[[#This Row],[Priority Rating]]&gt;=Scale!$M$4,Scale!$L$4,"error1"))))</f>
        <v>#N/A</v>
      </c>
    </row>
    <row r="494" spans="1:15" x14ac:dyDescent="0.3">
      <c r="A494" s="3">
        <f t="shared" ca="1" si="14"/>
        <v>493</v>
      </c>
      <c r="B494" t="s">
        <v>12</v>
      </c>
      <c r="C494" t="s">
        <v>32</v>
      </c>
      <c r="D494">
        <v>9816</v>
      </c>
      <c r="E494" t="s">
        <v>107</v>
      </c>
      <c r="F494" t="str">
        <f>VLOOKUP($C494,'Bus Profiles'!$A:$C,MATCH(F$1,'Bus Profiles'!$1:$1,0),FALSE)</f>
        <v>40 ft</v>
      </c>
      <c r="G494" t="str">
        <f>VLOOKUP($C494,'Bus Profiles'!$A:$C,MATCH(G$1,'Bus Profiles'!$1:$1,0),FALSE)</f>
        <v>Diesel</v>
      </c>
      <c r="H494">
        <v>7</v>
      </c>
      <c r="I494" s="1"/>
      <c r="J494" s="16" t="e">
        <v>#N/A</v>
      </c>
      <c r="K494" s="7">
        <f>IF(AND($H494&gt;=Scale!$B$2,$H494&lt;=Scale!$C$2),Scale!$A$2,IF(AND($H494&gt;=Scale!$B$3,$H494&lt;=Scale!$C$3),Scale!$A$3,IF(AND($H494&gt;=Scale!$B$4,$H494&lt;=Scale!$C$4),Scale!$A$4,IF(AND($H494&gt;=Scale!$B$5,$H494&lt;=Scale!$C$5),Scale!$A$5,IF(AND($H494&gt;=Scale!$B$6,$H494&lt;=Scale!$C$6),Scale!$A$6)))))</f>
        <v>4</v>
      </c>
      <c r="L494" s="7" t="e">
        <f>IF(AND($J494&gt;=Scale!$F$2,$J494&lt;=Scale!$G$2),Scale!$E$2,IF(AND($J494&gt;=Scale!$F$3,$J494&lt;=Scale!$G$3),Scale!$E$3,IF(AND($J494&gt;=Scale!$F$4,$J494&lt;=Scale!$G$4),Scale!$E$4,IF(AND($J494&gt;=Scale!$F$5,$J494&lt;=Scale!$G$5),Scale!$E$5,IF(AND($J494&gt;=Scale!$F$6,$J494&lt;=Scale!$G$6),Scale!$E$6)))))</f>
        <v>#N/A</v>
      </c>
      <c r="M494" s="7">
        <f t="shared" si="15"/>
        <v>18</v>
      </c>
      <c r="N494" s="17" t="str">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#N/A</v>
      </c>
      <c r="O494" s="5" t="str">
        <f>IF(Table1[[#This Row],[Priority Rating]]="#N/A","#N/A",IF(Table1[[#This Row],[Priority Rating]]&gt;=Scale!$M$2,Scale!$L$2,IF(Table1[[#This Row],[Priority Rating]]&gt;=Scale!$M$3,Scale!$L$3,IF(Table1[[#This Row],[Priority Rating]]&gt;=Scale!$M$4,Scale!$L$4,"error1"))))</f>
        <v>#N/A</v>
      </c>
    </row>
    <row r="495" spans="1:15" x14ac:dyDescent="0.3">
      <c r="A495" s="3">
        <f t="shared" ref="A495:A558" ca="1" si="16">CELL("row",A494)</f>
        <v>494</v>
      </c>
      <c r="B495" t="s">
        <v>13</v>
      </c>
      <c r="C495" t="s">
        <v>22</v>
      </c>
      <c r="D495">
        <v>1201</v>
      </c>
      <c r="E495" t="s">
        <v>106</v>
      </c>
      <c r="F495" t="str">
        <f>VLOOKUP($C495,'Bus Profiles'!$A:$C,MATCH(F$1,'Bus Profiles'!$1:$1,0),FALSE)</f>
        <v>40 ft</v>
      </c>
      <c r="G495" t="s">
        <v>52</v>
      </c>
      <c r="H495">
        <v>2</v>
      </c>
      <c r="I495" s="1">
        <v>37950.200000000004</v>
      </c>
      <c r="J495" s="16">
        <v>2710.7285714285717</v>
      </c>
      <c r="K495" s="7">
        <f>IF(AND($H495&gt;=Scale!$B$2,$H495&lt;=Scale!$C$2),Scale!$A$2,IF(AND($H495&gt;=Scale!$B$3,$H495&lt;=Scale!$C$3),Scale!$A$3,IF(AND($H495&gt;=Scale!$B$4,$H495&lt;=Scale!$C$4),Scale!$A$4,IF(AND($H495&gt;=Scale!$B$5,$H495&lt;=Scale!$C$5),Scale!$A$5,IF(AND($H495&gt;=Scale!$B$6,$H495&lt;=Scale!$C$6),Scale!$A$6)))))</f>
        <v>2</v>
      </c>
      <c r="L495" s="7">
        <f>IF(AND($J495&gt;=Scale!$F$2,$J495&lt;=Scale!$G$2),Scale!$E$2,IF(AND($J495&gt;=Scale!$F$3,$J495&lt;=Scale!$G$3),Scale!$E$3,IF(AND($J495&gt;=Scale!$F$4,$J495&lt;=Scale!$G$4),Scale!$E$4,IF(AND($J495&gt;=Scale!$F$5,$J495&lt;=Scale!$G$5),Scale!$E$5,IF(AND($J495&gt;=Scale!$F$6,$J495&lt;=Scale!$G$6),Scale!$E$6)))))</f>
        <v>5</v>
      </c>
      <c r="M495" s="7">
        <f t="shared" ref="M495:M558" si="17">16-IF(LEFT(D495,1)="2",MID(D495,2,1),IF(LEFT(D495,1)="9",(LEFT(D495,2)-100),LEFT(D495,2)))</f>
        <v>4</v>
      </c>
      <c r="N49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495" s="5" t="str">
        <f>IF(Table1[[#This Row],[Priority Rating]]="#N/A","#N/A",IF(Table1[[#This Row],[Priority Rating]]&gt;=Scale!$M$2,Scale!$L$2,IF(Table1[[#This Row],[Priority Rating]]&gt;=Scale!$M$3,Scale!$L$3,IF(Table1[[#This Row],[Priority Rating]]&gt;=Scale!$M$4,Scale!$L$4,"error1"))))</f>
        <v>Low (0-29)</v>
      </c>
    </row>
    <row r="496" spans="1:15" x14ac:dyDescent="0.3">
      <c r="A496" s="3">
        <f t="shared" ca="1" si="16"/>
        <v>495</v>
      </c>
      <c r="B496" t="s">
        <v>13</v>
      </c>
      <c r="C496" t="s">
        <v>22</v>
      </c>
      <c r="D496">
        <v>1202</v>
      </c>
      <c r="E496" t="s">
        <v>106</v>
      </c>
      <c r="F496" t="str">
        <f>VLOOKUP($C496,'Bus Profiles'!$A:$C,MATCH(F$1,'Bus Profiles'!$1:$1,0),FALSE)</f>
        <v>40 ft</v>
      </c>
      <c r="G496" t="s">
        <v>52</v>
      </c>
      <c r="H496">
        <v>1</v>
      </c>
      <c r="I496" s="1">
        <v>34609</v>
      </c>
      <c r="J496" s="16">
        <v>8652.25</v>
      </c>
      <c r="K496" s="7">
        <f>IF(AND($H496&gt;=Scale!$B$2,$H496&lt;=Scale!$C$2),Scale!$A$2,IF(AND($H496&gt;=Scale!$B$3,$H496&lt;=Scale!$C$3),Scale!$A$3,IF(AND($H496&gt;=Scale!$B$4,$H496&lt;=Scale!$C$4),Scale!$A$4,IF(AND($H496&gt;=Scale!$B$5,$H496&lt;=Scale!$C$5),Scale!$A$5,IF(AND($H496&gt;=Scale!$B$6,$H496&lt;=Scale!$C$6),Scale!$A$6)))))</f>
        <v>1</v>
      </c>
      <c r="L496" s="7">
        <f>IF(AND($J496&gt;=Scale!$F$2,$J496&lt;=Scale!$G$2),Scale!$E$2,IF(AND($J496&gt;=Scale!$F$3,$J496&lt;=Scale!$G$3),Scale!$E$3,IF(AND($J496&gt;=Scale!$F$4,$J496&lt;=Scale!$G$4),Scale!$E$4,IF(AND($J496&gt;=Scale!$F$5,$J496&lt;=Scale!$G$5),Scale!$E$5,IF(AND($J496&gt;=Scale!$F$6,$J496&lt;=Scale!$G$6),Scale!$E$6)))))</f>
        <v>1</v>
      </c>
      <c r="M496" s="7">
        <f t="shared" si="17"/>
        <v>4</v>
      </c>
      <c r="N49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496" s="5" t="str">
        <f>IF(Table1[[#This Row],[Priority Rating]]="#N/A","#N/A",IF(Table1[[#This Row],[Priority Rating]]&gt;=Scale!$M$2,Scale!$L$2,IF(Table1[[#This Row],[Priority Rating]]&gt;=Scale!$M$3,Scale!$L$3,IF(Table1[[#This Row],[Priority Rating]]&gt;=Scale!$M$4,Scale!$L$4,"error1"))))</f>
        <v>Low (0-29)</v>
      </c>
    </row>
    <row r="497" spans="1:15" x14ac:dyDescent="0.3">
      <c r="A497" s="3">
        <f t="shared" ca="1" si="16"/>
        <v>496</v>
      </c>
      <c r="B497" t="s">
        <v>13</v>
      </c>
      <c r="C497" t="s">
        <v>22</v>
      </c>
      <c r="D497">
        <v>1203</v>
      </c>
      <c r="E497" t="s">
        <v>106</v>
      </c>
      <c r="F497" t="str">
        <f>VLOOKUP($C497,'Bus Profiles'!$A:$C,MATCH(F$1,'Bus Profiles'!$1:$1,0),FALSE)</f>
        <v>40 ft</v>
      </c>
      <c r="G497" t="s">
        <v>52</v>
      </c>
      <c r="H497">
        <v>4</v>
      </c>
      <c r="I497" s="1">
        <v>37199</v>
      </c>
      <c r="J497" s="16">
        <v>7439.8</v>
      </c>
      <c r="K497" s="7">
        <f>IF(AND($H497&gt;=Scale!$B$2,$H497&lt;=Scale!$C$2),Scale!$A$2,IF(AND($H497&gt;=Scale!$B$3,$H497&lt;=Scale!$C$3),Scale!$A$3,IF(AND($H497&gt;=Scale!$B$4,$H497&lt;=Scale!$C$4),Scale!$A$4,IF(AND($H497&gt;=Scale!$B$5,$H497&lt;=Scale!$C$5),Scale!$A$5,IF(AND($H497&gt;=Scale!$B$6,$H497&lt;=Scale!$C$6),Scale!$A$6)))))</f>
        <v>3</v>
      </c>
      <c r="L497" s="7">
        <f>IF(AND($J497&gt;=Scale!$F$2,$J497&lt;=Scale!$G$2),Scale!$E$2,IF(AND($J497&gt;=Scale!$F$3,$J497&lt;=Scale!$G$3),Scale!$E$3,IF(AND($J497&gt;=Scale!$F$4,$J497&lt;=Scale!$G$4),Scale!$E$4,IF(AND($J497&gt;=Scale!$F$5,$J497&lt;=Scale!$G$5),Scale!$E$5,IF(AND($J497&gt;=Scale!$F$6,$J497&lt;=Scale!$G$6),Scale!$E$6)))))</f>
        <v>1</v>
      </c>
      <c r="M497" s="7">
        <f t="shared" si="17"/>
        <v>4</v>
      </c>
      <c r="N49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497" s="5" t="str">
        <f>IF(Table1[[#This Row],[Priority Rating]]="#N/A","#N/A",IF(Table1[[#This Row],[Priority Rating]]&gt;=Scale!$M$2,Scale!$L$2,IF(Table1[[#This Row],[Priority Rating]]&gt;=Scale!$M$3,Scale!$L$3,IF(Table1[[#This Row],[Priority Rating]]&gt;=Scale!$M$4,Scale!$L$4,"error1"))))</f>
        <v>Low (0-29)</v>
      </c>
    </row>
    <row r="498" spans="1:15" x14ac:dyDescent="0.3">
      <c r="A498" s="3">
        <f t="shared" ca="1" si="16"/>
        <v>497</v>
      </c>
      <c r="B498" t="s">
        <v>13</v>
      </c>
      <c r="C498" t="s">
        <v>22</v>
      </c>
      <c r="D498">
        <v>1204</v>
      </c>
      <c r="E498" t="s">
        <v>106</v>
      </c>
      <c r="F498" t="str">
        <f>VLOOKUP($C498,'Bus Profiles'!$A:$C,MATCH(F$1,'Bus Profiles'!$1:$1,0),FALSE)</f>
        <v>40 ft</v>
      </c>
      <c r="G498" t="s">
        <v>52</v>
      </c>
      <c r="H498">
        <v>7</v>
      </c>
      <c r="I498" s="1">
        <v>36091.200000000004</v>
      </c>
      <c r="J498" s="16">
        <v>12030.400000000001</v>
      </c>
      <c r="K498" s="7">
        <f>IF(AND($H498&gt;=Scale!$B$2,$H498&lt;=Scale!$C$2),Scale!$A$2,IF(AND($H498&gt;=Scale!$B$3,$H498&lt;=Scale!$C$3),Scale!$A$3,IF(AND($H498&gt;=Scale!$B$4,$H498&lt;=Scale!$C$4),Scale!$A$4,IF(AND($H498&gt;=Scale!$B$5,$H498&lt;=Scale!$C$5),Scale!$A$5,IF(AND($H498&gt;=Scale!$B$6,$H498&lt;=Scale!$C$6),Scale!$A$6)))))</f>
        <v>4</v>
      </c>
      <c r="L498" s="7">
        <f>IF(AND($J498&gt;=Scale!$F$2,$J498&lt;=Scale!$G$2),Scale!$E$2,IF(AND($J498&gt;=Scale!$F$3,$J498&lt;=Scale!$G$3),Scale!$E$3,IF(AND($J498&gt;=Scale!$F$4,$J498&lt;=Scale!$G$4),Scale!$E$4,IF(AND($J498&gt;=Scale!$F$5,$J498&lt;=Scale!$G$5),Scale!$E$5,IF(AND($J498&gt;=Scale!$F$6,$J498&lt;=Scale!$G$6),Scale!$E$6)))))</f>
        <v>1</v>
      </c>
      <c r="M498" s="7">
        <f t="shared" si="17"/>
        <v>4</v>
      </c>
      <c r="N49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498" s="5" t="str">
        <f>IF(Table1[[#This Row],[Priority Rating]]="#N/A","#N/A",IF(Table1[[#This Row],[Priority Rating]]&gt;=Scale!$M$2,Scale!$L$2,IF(Table1[[#This Row],[Priority Rating]]&gt;=Scale!$M$3,Scale!$L$3,IF(Table1[[#This Row],[Priority Rating]]&gt;=Scale!$M$4,Scale!$L$4,"error1"))))</f>
        <v>Low (0-29)</v>
      </c>
    </row>
    <row r="499" spans="1:15" x14ac:dyDescent="0.3">
      <c r="A499" s="3">
        <f t="shared" ca="1" si="16"/>
        <v>498</v>
      </c>
      <c r="B499" t="s">
        <v>13</v>
      </c>
      <c r="C499" t="s">
        <v>22</v>
      </c>
      <c r="D499">
        <v>1205</v>
      </c>
      <c r="E499" t="s">
        <v>106</v>
      </c>
      <c r="F499" t="str">
        <f>VLOOKUP($C499,'Bus Profiles'!$A:$C,MATCH(F$1,'Bus Profiles'!$1:$1,0),FALSE)</f>
        <v>40 ft</v>
      </c>
      <c r="G499" t="s">
        <v>52</v>
      </c>
      <c r="H499">
        <v>2</v>
      </c>
      <c r="I499" s="1">
        <v>42207</v>
      </c>
      <c r="J499" s="16">
        <v>14069</v>
      </c>
      <c r="K499" s="7">
        <f>IF(AND($H499&gt;=Scale!$B$2,$H499&lt;=Scale!$C$2),Scale!$A$2,IF(AND($H499&gt;=Scale!$B$3,$H499&lt;=Scale!$C$3),Scale!$A$3,IF(AND($H499&gt;=Scale!$B$4,$H499&lt;=Scale!$C$4),Scale!$A$4,IF(AND($H499&gt;=Scale!$B$5,$H499&lt;=Scale!$C$5),Scale!$A$5,IF(AND($H499&gt;=Scale!$B$6,$H499&lt;=Scale!$C$6),Scale!$A$6)))))</f>
        <v>2</v>
      </c>
      <c r="L499" s="7">
        <f>IF(AND($J499&gt;=Scale!$F$2,$J499&lt;=Scale!$G$2),Scale!$E$2,IF(AND($J499&gt;=Scale!$F$3,$J499&lt;=Scale!$G$3),Scale!$E$3,IF(AND($J499&gt;=Scale!$F$4,$J499&lt;=Scale!$G$4),Scale!$E$4,IF(AND($J499&gt;=Scale!$F$5,$J499&lt;=Scale!$G$5),Scale!$E$5,IF(AND($J499&gt;=Scale!$F$6,$J499&lt;=Scale!$G$6),Scale!$E$6)))))</f>
        <v>1</v>
      </c>
      <c r="M499" s="7">
        <f t="shared" si="17"/>
        <v>4</v>
      </c>
      <c r="N49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499" s="5" t="str">
        <f>IF(Table1[[#This Row],[Priority Rating]]="#N/A","#N/A",IF(Table1[[#This Row],[Priority Rating]]&gt;=Scale!$M$2,Scale!$L$2,IF(Table1[[#This Row],[Priority Rating]]&gt;=Scale!$M$3,Scale!$L$3,IF(Table1[[#This Row],[Priority Rating]]&gt;=Scale!$M$4,Scale!$L$4,"error1"))))</f>
        <v>Low (0-29)</v>
      </c>
    </row>
    <row r="500" spans="1:15" x14ac:dyDescent="0.3">
      <c r="A500" s="3">
        <f t="shared" ca="1" si="16"/>
        <v>499</v>
      </c>
      <c r="B500" t="s">
        <v>13</v>
      </c>
      <c r="C500" t="s">
        <v>22</v>
      </c>
      <c r="D500">
        <v>1206</v>
      </c>
      <c r="E500" t="s">
        <v>106</v>
      </c>
      <c r="F500" t="str">
        <f>VLOOKUP($C500,'Bus Profiles'!$A:$C,MATCH(F$1,'Bus Profiles'!$1:$1,0),FALSE)</f>
        <v>40 ft</v>
      </c>
      <c r="G500" t="s">
        <v>52</v>
      </c>
      <c r="H500">
        <v>8</v>
      </c>
      <c r="I500" s="1">
        <v>38716.999999999993</v>
      </c>
      <c r="J500" s="16">
        <v>9679.2499999999982</v>
      </c>
      <c r="K500" s="7">
        <f>IF(AND($H500&gt;=Scale!$B$2,$H500&lt;=Scale!$C$2),Scale!$A$2,IF(AND($H500&gt;=Scale!$B$3,$H500&lt;=Scale!$C$3),Scale!$A$3,IF(AND($H500&gt;=Scale!$B$4,$H500&lt;=Scale!$C$4),Scale!$A$4,IF(AND($H500&gt;=Scale!$B$5,$H500&lt;=Scale!$C$5),Scale!$A$5,IF(AND($H500&gt;=Scale!$B$6,$H500&lt;=Scale!$C$6),Scale!$A$6)))))</f>
        <v>5</v>
      </c>
      <c r="L500" s="7">
        <f>IF(AND($J500&gt;=Scale!$F$2,$J500&lt;=Scale!$G$2),Scale!$E$2,IF(AND($J500&gt;=Scale!$F$3,$J500&lt;=Scale!$G$3),Scale!$E$3,IF(AND($J500&gt;=Scale!$F$4,$J500&lt;=Scale!$G$4),Scale!$E$4,IF(AND($J500&gt;=Scale!$F$5,$J500&lt;=Scale!$G$5),Scale!$E$5,IF(AND($J500&gt;=Scale!$F$6,$J500&lt;=Scale!$G$6),Scale!$E$6)))))</f>
        <v>1</v>
      </c>
      <c r="M500" s="7">
        <f t="shared" si="17"/>
        <v>4</v>
      </c>
      <c r="N50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21</v>
      </c>
      <c r="O500" s="5" t="str">
        <f>IF(Table1[[#This Row],[Priority Rating]]="#N/A","#N/A",IF(Table1[[#This Row],[Priority Rating]]&gt;=Scale!$M$2,Scale!$L$2,IF(Table1[[#This Row],[Priority Rating]]&gt;=Scale!$M$3,Scale!$L$3,IF(Table1[[#This Row],[Priority Rating]]&gt;=Scale!$M$4,Scale!$L$4,"error1"))))</f>
        <v>Low (0-29)</v>
      </c>
    </row>
    <row r="501" spans="1:15" x14ac:dyDescent="0.3">
      <c r="A501" s="3">
        <f t="shared" ca="1" si="16"/>
        <v>500</v>
      </c>
      <c r="B501" t="s">
        <v>13</v>
      </c>
      <c r="C501" t="s">
        <v>22</v>
      </c>
      <c r="D501">
        <v>1207</v>
      </c>
      <c r="E501" t="s">
        <v>106</v>
      </c>
      <c r="F501" t="str">
        <f>VLOOKUP($C501,'Bus Profiles'!$A:$C,MATCH(F$1,'Bus Profiles'!$1:$1,0),FALSE)</f>
        <v>40 ft</v>
      </c>
      <c r="G501" t="s">
        <v>52</v>
      </c>
      <c r="H501">
        <v>1</v>
      </c>
      <c r="I501" s="1">
        <v>35030.200000000004</v>
      </c>
      <c r="J501" s="16">
        <v>35030.200000000004</v>
      </c>
      <c r="K501" s="7">
        <f>IF(AND($H501&gt;=Scale!$B$2,$H501&lt;=Scale!$C$2),Scale!$A$2,IF(AND($H501&gt;=Scale!$B$3,$H501&lt;=Scale!$C$3),Scale!$A$3,IF(AND($H501&gt;=Scale!$B$4,$H501&lt;=Scale!$C$4),Scale!$A$4,IF(AND($H501&gt;=Scale!$B$5,$H501&lt;=Scale!$C$5),Scale!$A$5,IF(AND($H501&gt;=Scale!$B$6,$H501&lt;=Scale!$C$6),Scale!$A$6)))))</f>
        <v>1</v>
      </c>
      <c r="L501" s="7">
        <f>IF(AND($J501&gt;=Scale!$F$2,$J501&lt;=Scale!$G$2),Scale!$E$2,IF(AND($J501&gt;=Scale!$F$3,$J501&lt;=Scale!$G$3),Scale!$E$3,IF(AND($J501&gt;=Scale!$F$4,$J501&lt;=Scale!$G$4),Scale!$E$4,IF(AND($J501&gt;=Scale!$F$5,$J501&lt;=Scale!$G$5),Scale!$E$5,IF(AND($J501&gt;=Scale!$F$6,$J501&lt;=Scale!$G$6),Scale!$E$6)))))</f>
        <v>1</v>
      </c>
      <c r="M501" s="7">
        <f t="shared" si="17"/>
        <v>4</v>
      </c>
      <c r="N50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01" s="5" t="str">
        <f>IF(Table1[[#This Row],[Priority Rating]]="#N/A","#N/A",IF(Table1[[#This Row],[Priority Rating]]&gt;=Scale!$M$2,Scale!$L$2,IF(Table1[[#This Row],[Priority Rating]]&gt;=Scale!$M$3,Scale!$L$3,IF(Table1[[#This Row],[Priority Rating]]&gt;=Scale!$M$4,Scale!$L$4,"error1"))))</f>
        <v>Low (0-29)</v>
      </c>
    </row>
    <row r="502" spans="1:15" x14ac:dyDescent="0.3">
      <c r="A502" s="3">
        <f t="shared" ca="1" si="16"/>
        <v>501</v>
      </c>
      <c r="B502" t="s">
        <v>13</v>
      </c>
      <c r="C502" t="s">
        <v>22</v>
      </c>
      <c r="D502">
        <v>1208</v>
      </c>
      <c r="E502" t="s">
        <v>106</v>
      </c>
      <c r="F502" t="str">
        <f>VLOOKUP($C502,'Bus Profiles'!$A:$C,MATCH(F$1,'Bus Profiles'!$1:$1,0),FALSE)</f>
        <v>40 ft</v>
      </c>
      <c r="G502" t="s">
        <v>52</v>
      </c>
      <c r="H502">
        <v>1</v>
      </c>
      <c r="I502" s="1">
        <v>25059.5</v>
      </c>
      <c r="J502" s="16">
        <v>12529.75</v>
      </c>
      <c r="K502" s="7">
        <f>IF(AND($H502&gt;=Scale!$B$2,$H502&lt;=Scale!$C$2),Scale!$A$2,IF(AND($H502&gt;=Scale!$B$3,$H502&lt;=Scale!$C$3),Scale!$A$3,IF(AND($H502&gt;=Scale!$B$4,$H502&lt;=Scale!$C$4),Scale!$A$4,IF(AND($H502&gt;=Scale!$B$5,$H502&lt;=Scale!$C$5),Scale!$A$5,IF(AND($H502&gt;=Scale!$B$6,$H502&lt;=Scale!$C$6),Scale!$A$6)))))</f>
        <v>1</v>
      </c>
      <c r="L502" s="7">
        <f>IF(AND($J502&gt;=Scale!$F$2,$J502&lt;=Scale!$G$2),Scale!$E$2,IF(AND($J502&gt;=Scale!$F$3,$J502&lt;=Scale!$G$3),Scale!$E$3,IF(AND($J502&gt;=Scale!$F$4,$J502&lt;=Scale!$G$4),Scale!$E$4,IF(AND($J502&gt;=Scale!$F$5,$J502&lt;=Scale!$G$5),Scale!$E$5,IF(AND($J502&gt;=Scale!$F$6,$J502&lt;=Scale!$G$6),Scale!$E$6)))))</f>
        <v>1</v>
      </c>
      <c r="M502" s="7">
        <f t="shared" si="17"/>
        <v>4</v>
      </c>
      <c r="N50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02" s="5" t="str">
        <f>IF(Table1[[#This Row],[Priority Rating]]="#N/A","#N/A",IF(Table1[[#This Row],[Priority Rating]]&gt;=Scale!$M$2,Scale!$L$2,IF(Table1[[#This Row],[Priority Rating]]&gt;=Scale!$M$3,Scale!$L$3,IF(Table1[[#This Row],[Priority Rating]]&gt;=Scale!$M$4,Scale!$L$4,"error1"))))</f>
        <v>Low (0-29)</v>
      </c>
    </row>
    <row r="503" spans="1:15" x14ac:dyDescent="0.3">
      <c r="A503" s="3">
        <f t="shared" ca="1" si="16"/>
        <v>502</v>
      </c>
      <c r="B503" t="s">
        <v>13</v>
      </c>
      <c r="C503" t="s">
        <v>22</v>
      </c>
      <c r="D503">
        <v>1209</v>
      </c>
      <c r="E503" t="s">
        <v>106</v>
      </c>
      <c r="F503" t="str">
        <f>VLOOKUP($C503,'Bus Profiles'!$A:$C,MATCH(F$1,'Bus Profiles'!$1:$1,0),FALSE)</f>
        <v>40 ft</v>
      </c>
      <c r="G503" t="s">
        <v>52</v>
      </c>
      <c r="H503">
        <v>6</v>
      </c>
      <c r="I503" s="1">
        <v>26971.999999999996</v>
      </c>
      <c r="J503" s="16">
        <v>5394.4</v>
      </c>
      <c r="K503" s="7">
        <f>IF(AND($H503&gt;=Scale!$B$2,$H503&lt;=Scale!$C$2),Scale!$A$2,IF(AND($H503&gt;=Scale!$B$3,$H503&lt;=Scale!$C$3),Scale!$A$3,IF(AND($H503&gt;=Scale!$B$4,$H503&lt;=Scale!$C$4),Scale!$A$4,IF(AND($H503&gt;=Scale!$B$5,$H503&lt;=Scale!$C$5),Scale!$A$5,IF(AND($H503&gt;=Scale!$B$6,$H503&lt;=Scale!$C$6),Scale!$A$6)))))</f>
        <v>4</v>
      </c>
      <c r="L503" s="7">
        <f>IF(AND($J503&gt;=Scale!$F$2,$J503&lt;=Scale!$G$2),Scale!$E$2,IF(AND($J503&gt;=Scale!$F$3,$J503&lt;=Scale!$G$3),Scale!$E$3,IF(AND($J503&gt;=Scale!$F$4,$J503&lt;=Scale!$G$4),Scale!$E$4,IF(AND($J503&gt;=Scale!$F$5,$J503&lt;=Scale!$G$5),Scale!$E$5,IF(AND($J503&gt;=Scale!$F$6,$J503&lt;=Scale!$G$6),Scale!$E$6)))))</f>
        <v>2</v>
      </c>
      <c r="M503" s="7">
        <f t="shared" si="17"/>
        <v>4</v>
      </c>
      <c r="N50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503" s="5" t="str">
        <f>IF(Table1[[#This Row],[Priority Rating]]="#N/A","#N/A",IF(Table1[[#This Row],[Priority Rating]]&gt;=Scale!$M$2,Scale!$L$2,IF(Table1[[#This Row],[Priority Rating]]&gt;=Scale!$M$3,Scale!$L$3,IF(Table1[[#This Row],[Priority Rating]]&gt;=Scale!$M$4,Scale!$L$4,"error1"))))</f>
        <v>Low (0-29)</v>
      </c>
    </row>
    <row r="504" spans="1:15" x14ac:dyDescent="0.3">
      <c r="A504" s="3">
        <f t="shared" ca="1" si="16"/>
        <v>503</v>
      </c>
      <c r="B504" t="s">
        <v>13</v>
      </c>
      <c r="C504" t="s">
        <v>22</v>
      </c>
      <c r="D504">
        <v>1210</v>
      </c>
      <c r="E504" t="s">
        <v>106</v>
      </c>
      <c r="F504" t="str">
        <f>VLOOKUP($C504,'Bus Profiles'!$A:$C,MATCH(F$1,'Bus Profiles'!$1:$1,0),FALSE)</f>
        <v>40 ft</v>
      </c>
      <c r="G504" t="s">
        <v>52</v>
      </c>
      <c r="H504">
        <v>4</v>
      </c>
      <c r="I504" s="1">
        <v>35082.800000000003</v>
      </c>
      <c r="J504" s="16">
        <v>7016.56</v>
      </c>
      <c r="K504" s="7">
        <f>IF(AND($H504&gt;=Scale!$B$2,$H504&lt;=Scale!$C$2),Scale!$A$2,IF(AND($H504&gt;=Scale!$B$3,$H504&lt;=Scale!$C$3),Scale!$A$3,IF(AND($H504&gt;=Scale!$B$4,$H504&lt;=Scale!$C$4),Scale!$A$4,IF(AND($H504&gt;=Scale!$B$5,$H504&lt;=Scale!$C$5),Scale!$A$5,IF(AND($H504&gt;=Scale!$B$6,$H504&lt;=Scale!$C$6),Scale!$A$6)))))</f>
        <v>3</v>
      </c>
      <c r="L504" s="7">
        <f>IF(AND($J504&gt;=Scale!$F$2,$J504&lt;=Scale!$G$2),Scale!$E$2,IF(AND($J504&gt;=Scale!$F$3,$J504&lt;=Scale!$G$3),Scale!$E$3,IF(AND($J504&gt;=Scale!$F$4,$J504&lt;=Scale!$G$4),Scale!$E$4,IF(AND($J504&gt;=Scale!$F$5,$J504&lt;=Scale!$G$5),Scale!$E$5,IF(AND($J504&gt;=Scale!$F$6,$J504&lt;=Scale!$G$6),Scale!$E$6)))))</f>
        <v>1</v>
      </c>
      <c r="M504" s="7">
        <f t="shared" si="17"/>
        <v>4</v>
      </c>
      <c r="N50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04" s="5" t="str">
        <f>IF(Table1[[#This Row],[Priority Rating]]="#N/A","#N/A",IF(Table1[[#This Row],[Priority Rating]]&gt;=Scale!$M$2,Scale!$L$2,IF(Table1[[#This Row],[Priority Rating]]&gt;=Scale!$M$3,Scale!$L$3,IF(Table1[[#This Row],[Priority Rating]]&gt;=Scale!$M$4,Scale!$L$4,"error1"))))</f>
        <v>Low (0-29)</v>
      </c>
    </row>
    <row r="505" spans="1:15" x14ac:dyDescent="0.3">
      <c r="A505" s="3">
        <f t="shared" ca="1" si="16"/>
        <v>504</v>
      </c>
      <c r="B505" t="s">
        <v>13</v>
      </c>
      <c r="C505" t="s">
        <v>22</v>
      </c>
      <c r="D505">
        <v>1211</v>
      </c>
      <c r="E505" t="s">
        <v>106</v>
      </c>
      <c r="F505" t="str">
        <f>VLOOKUP($C505,'Bus Profiles'!$A:$C,MATCH(F$1,'Bus Profiles'!$1:$1,0),FALSE)</f>
        <v>40 ft</v>
      </c>
      <c r="G505" t="s">
        <v>52</v>
      </c>
      <c r="H505">
        <v>4</v>
      </c>
      <c r="I505" s="1">
        <v>32314.299999999996</v>
      </c>
      <c r="J505" s="16">
        <v>6462.8599999999988</v>
      </c>
      <c r="K505" s="7">
        <f>IF(AND($H505&gt;=Scale!$B$2,$H505&lt;=Scale!$C$2),Scale!$A$2,IF(AND($H505&gt;=Scale!$B$3,$H505&lt;=Scale!$C$3),Scale!$A$3,IF(AND($H505&gt;=Scale!$B$4,$H505&lt;=Scale!$C$4),Scale!$A$4,IF(AND($H505&gt;=Scale!$B$5,$H505&lt;=Scale!$C$5),Scale!$A$5,IF(AND($H505&gt;=Scale!$B$6,$H505&lt;=Scale!$C$6),Scale!$A$6)))))</f>
        <v>3</v>
      </c>
      <c r="L505" s="7">
        <f>IF(AND($J505&gt;=Scale!$F$2,$J505&lt;=Scale!$G$2),Scale!$E$2,IF(AND($J505&gt;=Scale!$F$3,$J505&lt;=Scale!$G$3),Scale!$E$3,IF(AND($J505&gt;=Scale!$F$4,$J505&lt;=Scale!$G$4),Scale!$E$4,IF(AND($J505&gt;=Scale!$F$5,$J505&lt;=Scale!$G$5),Scale!$E$5,IF(AND($J505&gt;=Scale!$F$6,$J505&lt;=Scale!$G$6),Scale!$E$6)))))</f>
        <v>1</v>
      </c>
      <c r="M505" s="7">
        <f t="shared" si="17"/>
        <v>4</v>
      </c>
      <c r="N50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05" s="5" t="str">
        <f>IF(Table1[[#This Row],[Priority Rating]]="#N/A","#N/A",IF(Table1[[#This Row],[Priority Rating]]&gt;=Scale!$M$2,Scale!$L$2,IF(Table1[[#This Row],[Priority Rating]]&gt;=Scale!$M$3,Scale!$L$3,IF(Table1[[#This Row],[Priority Rating]]&gt;=Scale!$M$4,Scale!$L$4,"error1"))))</f>
        <v>Low (0-29)</v>
      </c>
    </row>
    <row r="506" spans="1:15" x14ac:dyDescent="0.3">
      <c r="A506" s="3">
        <f t="shared" ca="1" si="16"/>
        <v>505</v>
      </c>
      <c r="B506" t="s">
        <v>13</v>
      </c>
      <c r="C506" t="s">
        <v>22</v>
      </c>
      <c r="D506">
        <v>1212</v>
      </c>
      <c r="E506" t="s">
        <v>106</v>
      </c>
      <c r="F506" t="str">
        <f>VLOOKUP($C506,'Bus Profiles'!$A:$C,MATCH(F$1,'Bus Profiles'!$1:$1,0),FALSE)</f>
        <v>40 ft</v>
      </c>
      <c r="G506" t="s">
        <v>52</v>
      </c>
      <c r="H506">
        <v>5</v>
      </c>
      <c r="I506" s="1">
        <v>33574.9</v>
      </c>
      <c r="J506" s="16">
        <v>33574.9</v>
      </c>
      <c r="K506" s="7">
        <f>IF(AND($H506&gt;=Scale!$B$2,$H506&lt;=Scale!$C$2),Scale!$A$2,IF(AND($H506&gt;=Scale!$B$3,$H506&lt;=Scale!$C$3),Scale!$A$3,IF(AND($H506&gt;=Scale!$B$4,$H506&lt;=Scale!$C$4),Scale!$A$4,IF(AND($H506&gt;=Scale!$B$5,$H506&lt;=Scale!$C$5),Scale!$A$5,IF(AND($H506&gt;=Scale!$B$6,$H506&lt;=Scale!$C$6),Scale!$A$6)))))</f>
        <v>3</v>
      </c>
      <c r="L506" s="7">
        <f>IF(AND($J506&gt;=Scale!$F$2,$J506&lt;=Scale!$G$2),Scale!$E$2,IF(AND($J506&gt;=Scale!$F$3,$J506&lt;=Scale!$G$3),Scale!$E$3,IF(AND($J506&gt;=Scale!$F$4,$J506&lt;=Scale!$G$4),Scale!$E$4,IF(AND($J506&gt;=Scale!$F$5,$J506&lt;=Scale!$G$5),Scale!$E$5,IF(AND($J506&gt;=Scale!$F$6,$J506&lt;=Scale!$G$6),Scale!$E$6)))))</f>
        <v>1</v>
      </c>
      <c r="M506" s="7">
        <f t="shared" si="17"/>
        <v>4</v>
      </c>
      <c r="N50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06" s="5" t="str">
        <f>IF(Table1[[#This Row],[Priority Rating]]="#N/A","#N/A",IF(Table1[[#This Row],[Priority Rating]]&gt;=Scale!$M$2,Scale!$L$2,IF(Table1[[#This Row],[Priority Rating]]&gt;=Scale!$M$3,Scale!$L$3,IF(Table1[[#This Row],[Priority Rating]]&gt;=Scale!$M$4,Scale!$L$4,"error1"))))</f>
        <v>Low (0-29)</v>
      </c>
    </row>
    <row r="507" spans="1:15" x14ac:dyDescent="0.3">
      <c r="A507" s="3">
        <f t="shared" ca="1" si="16"/>
        <v>506</v>
      </c>
      <c r="B507" t="s">
        <v>13</v>
      </c>
      <c r="C507" t="s">
        <v>22</v>
      </c>
      <c r="D507">
        <v>1213</v>
      </c>
      <c r="E507" t="s">
        <v>106</v>
      </c>
      <c r="F507" t="str">
        <f>VLOOKUP($C507,'Bus Profiles'!$A:$C,MATCH(F$1,'Bus Profiles'!$1:$1,0),FALSE)</f>
        <v>40 ft</v>
      </c>
      <c r="G507" t="s">
        <v>52</v>
      </c>
      <c r="H507">
        <v>3</v>
      </c>
      <c r="I507" s="1">
        <v>33126</v>
      </c>
      <c r="J507" s="16">
        <v>6625.2</v>
      </c>
      <c r="K507" s="7">
        <f>IF(AND($H507&gt;=Scale!$B$2,$H507&lt;=Scale!$C$2),Scale!$A$2,IF(AND($H507&gt;=Scale!$B$3,$H507&lt;=Scale!$C$3),Scale!$A$3,IF(AND($H507&gt;=Scale!$B$4,$H507&lt;=Scale!$C$4),Scale!$A$4,IF(AND($H507&gt;=Scale!$B$5,$H507&lt;=Scale!$C$5),Scale!$A$5,IF(AND($H507&gt;=Scale!$B$6,$H507&lt;=Scale!$C$6),Scale!$A$6)))))</f>
        <v>2</v>
      </c>
      <c r="L507" s="7">
        <f>IF(AND($J507&gt;=Scale!$F$2,$J507&lt;=Scale!$G$2),Scale!$E$2,IF(AND($J507&gt;=Scale!$F$3,$J507&lt;=Scale!$G$3),Scale!$E$3,IF(AND($J507&gt;=Scale!$F$4,$J507&lt;=Scale!$G$4),Scale!$E$4,IF(AND($J507&gt;=Scale!$F$5,$J507&lt;=Scale!$G$5),Scale!$E$5,IF(AND($J507&gt;=Scale!$F$6,$J507&lt;=Scale!$G$6),Scale!$E$6)))))</f>
        <v>1</v>
      </c>
      <c r="M507" s="7">
        <f t="shared" si="17"/>
        <v>4</v>
      </c>
      <c r="N50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07" s="5" t="str">
        <f>IF(Table1[[#This Row],[Priority Rating]]="#N/A","#N/A",IF(Table1[[#This Row],[Priority Rating]]&gt;=Scale!$M$2,Scale!$L$2,IF(Table1[[#This Row],[Priority Rating]]&gt;=Scale!$M$3,Scale!$L$3,IF(Table1[[#This Row],[Priority Rating]]&gt;=Scale!$M$4,Scale!$L$4,"error1"))))</f>
        <v>Low (0-29)</v>
      </c>
    </row>
    <row r="508" spans="1:15" x14ac:dyDescent="0.3">
      <c r="A508" s="3">
        <f t="shared" ca="1" si="16"/>
        <v>507</v>
      </c>
      <c r="B508" t="s">
        <v>13</v>
      </c>
      <c r="C508" t="s">
        <v>22</v>
      </c>
      <c r="D508">
        <v>1214</v>
      </c>
      <c r="E508" t="s">
        <v>106</v>
      </c>
      <c r="F508" t="str">
        <f>VLOOKUP($C508,'Bus Profiles'!$A:$C,MATCH(F$1,'Bus Profiles'!$1:$1,0),FALSE)</f>
        <v>40 ft</v>
      </c>
      <c r="G508" t="s">
        <v>52</v>
      </c>
      <c r="H508">
        <v>3</v>
      </c>
      <c r="I508" s="1">
        <v>40772.700000000004</v>
      </c>
      <c r="J508" s="16">
        <v>13590.900000000001</v>
      </c>
      <c r="K508" s="7">
        <f>IF(AND($H508&gt;=Scale!$B$2,$H508&lt;=Scale!$C$2),Scale!$A$2,IF(AND($H508&gt;=Scale!$B$3,$H508&lt;=Scale!$C$3),Scale!$A$3,IF(AND($H508&gt;=Scale!$B$4,$H508&lt;=Scale!$C$4),Scale!$A$4,IF(AND($H508&gt;=Scale!$B$5,$H508&lt;=Scale!$C$5),Scale!$A$5,IF(AND($H508&gt;=Scale!$B$6,$H508&lt;=Scale!$C$6),Scale!$A$6)))))</f>
        <v>2</v>
      </c>
      <c r="L508" s="7">
        <f>IF(AND($J508&gt;=Scale!$F$2,$J508&lt;=Scale!$G$2),Scale!$E$2,IF(AND($J508&gt;=Scale!$F$3,$J508&lt;=Scale!$G$3),Scale!$E$3,IF(AND($J508&gt;=Scale!$F$4,$J508&lt;=Scale!$G$4),Scale!$E$4,IF(AND($J508&gt;=Scale!$F$5,$J508&lt;=Scale!$G$5),Scale!$E$5,IF(AND($J508&gt;=Scale!$F$6,$J508&lt;=Scale!$G$6),Scale!$E$6)))))</f>
        <v>1</v>
      </c>
      <c r="M508" s="7">
        <f t="shared" si="17"/>
        <v>4</v>
      </c>
      <c r="N50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08" s="5" t="str">
        <f>IF(Table1[[#This Row],[Priority Rating]]="#N/A","#N/A",IF(Table1[[#This Row],[Priority Rating]]&gt;=Scale!$M$2,Scale!$L$2,IF(Table1[[#This Row],[Priority Rating]]&gt;=Scale!$M$3,Scale!$L$3,IF(Table1[[#This Row],[Priority Rating]]&gt;=Scale!$M$4,Scale!$L$4,"error1"))))</f>
        <v>Low (0-29)</v>
      </c>
    </row>
    <row r="509" spans="1:15" x14ac:dyDescent="0.3">
      <c r="A509" s="3">
        <f t="shared" ca="1" si="16"/>
        <v>508</v>
      </c>
      <c r="B509" t="s">
        <v>13</v>
      </c>
      <c r="C509" t="s">
        <v>22</v>
      </c>
      <c r="D509">
        <v>1215</v>
      </c>
      <c r="E509" t="s">
        <v>106</v>
      </c>
      <c r="F509" t="str">
        <f>VLOOKUP($C509,'Bus Profiles'!$A:$C,MATCH(F$1,'Bus Profiles'!$1:$1,0),FALSE)</f>
        <v>40 ft</v>
      </c>
      <c r="G509" t="s">
        <v>52</v>
      </c>
      <c r="H509">
        <v>5</v>
      </c>
      <c r="I509" s="1">
        <v>38251.599999999999</v>
      </c>
      <c r="J509" s="16">
        <v>7650.32</v>
      </c>
      <c r="K509" s="7">
        <f>IF(AND($H509&gt;=Scale!$B$2,$H509&lt;=Scale!$C$2),Scale!$A$2,IF(AND($H509&gt;=Scale!$B$3,$H509&lt;=Scale!$C$3),Scale!$A$3,IF(AND($H509&gt;=Scale!$B$4,$H509&lt;=Scale!$C$4),Scale!$A$4,IF(AND($H509&gt;=Scale!$B$5,$H509&lt;=Scale!$C$5),Scale!$A$5,IF(AND($H509&gt;=Scale!$B$6,$H509&lt;=Scale!$C$6),Scale!$A$6)))))</f>
        <v>3</v>
      </c>
      <c r="L509" s="7">
        <f>IF(AND($J509&gt;=Scale!$F$2,$J509&lt;=Scale!$G$2),Scale!$E$2,IF(AND($J509&gt;=Scale!$F$3,$J509&lt;=Scale!$G$3),Scale!$E$3,IF(AND($J509&gt;=Scale!$F$4,$J509&lt;=Scale!$G$4),Scale!$E$4,IF(AND($J509&gt;=Scale!$F$5,$J509&lt;=Scale!$G$5),Scale!$E$5,IF(AND($J509&gt;=Scale!$F$6,$J509&lt;=Scale!$G$6),Scale!$E$6)))))</f>
        <v>1</v>
      </c>
      <c r="M509" s="7">
        <f t="shared" si="17"/>
        <v>4</v>
      </c>
      <c r="N50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09" s="5" t="str">
        <f>IF(Table1[[#This Row],[Priority Rating]]="#N/A","#N/A",IF(Table1[[#This Row],[Priority Rating]]&gt;=Scale!$M$2,Scale!$L$2,IF(Table1[[#This Row],[Priority Rating]]&gt;=Scale!$M$3,Scale!$L$3,IF(Table1[[#This Row],[Priority Rating]]&gt;=Scale!$M$4,Scale!$L$4,"error1"))))</f>
        <v>Low (0-29)</v>
      </c>
    </row>
    <row r="510" spans="1:15" x14ac:dyDescent="0.3">
      <c r="A510" s="3">
        <f t="shared" ca="1" si="16"/>
        <v>509</v>
      </c>
      <c r="B510" t="s">
        <v>13</v>
      </c>
      <c r="C510" t="s">
        <v>22</v>
      </c>
      <c r="D510">
        <v>1216</v>
      </c>
      <c r="E510" t="s">
        <v>106</v>
      </c>
      <c r="F510" t="str">
        <f>VLOOKUP($C510,'Bus Profiles'!$A:$C,MATCH(F$1,'Bus Profiles'!$1:$1,0),FALSE)</f>
        <v>40 ft</v>
      </c>
      <c r="G510" t="s">
        <v>52</v>
      </c>
      <c r="H510">
        <v>1</v>
      </c>
      <c r="I510" s="1">
        <v>31547.9</v>
      </c>
      <c r="J510" s="16">
        <v>15773.95</v>
      </c>
      <c r="K510" s="7">
        <f>IF(AND($H510&gt;=Scale!$B$2,$H510&lt;=Scale!$C$2),Scale!$A$2,IF(AND($H510&gt;=Scale!$B$3,$H510&lt;=Scale!$C$3),Scale!$A$3,IF(AND($H510&gt;=Scale!$B$4,$H510&lt;=Scale!$C$4),Scale!$A$4,IF(AND($H510&gt;=Scale!$B$5,$H510&lt;=Scale!$C$5),Scale!$A$5,IF(AND($H510&gt;=Scale!$B$6,$H510&lt;=Scale!$C$6),Scale!$A$6)))))</f>
        <v>1</v>
      </c>
      <c r="L510" s="7">
        <f>IF(AND($J510&gt;=Scale!$F$2,$J510&lt;=Scale!$G$2),Scale!$E$2,IF(AND($J510&gt;=Scale!$F$3,$J510&lt;=Scale!$G$3),Scale!$E$3,IF(AND($J510&gt;=Scale!$F$4,$J510&lt;=Scale!$G$4),Scale!$E$4,IF(AND($J510&gt;=Scale!$F$5,$J510&lt;=Scale!$G$5),Scale!$E$5,IF(AND($J510&gt;=Scale!$F$6,$J510&lt;=Scale!$G$6),Scale!$E$6)))))</f>
        <v>1</v>
      </c>
      <c r="M510" s="7">
        <f t="shared" si="17"/>
        <v>4</v>
      </c>
      <c r="N51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10" s="5" t="str">
        <f>IF(Table1[[#This Row],[Priority Rating]]="#N/A","#N/A",IF(Table1[[#This Row],[Priority Rating]]&gt;=Scale!$M$2,Scale!$L$2,IF(Table1[[#This Row],[Priority Rating]]&gt;=Scale!$M$3,Scale!$L$3,IF(Table1[[#This Row],[Priority Rating]]&gt;=Scale!$M$4,Scale!$L$4,"error1"))))</f>
        <v>Low (0-29)</v>
      </c>
    </row>
    <row r="511" spans="1:15" x14ac:dyDescent="0.3">
      <c r="A511" s="3">
        <f t="shared" ca="1" si="16"/>
        <v>510</v>
      </c>
      <c r="B511" t="s">
        <v>13</v>
      </c>
      <c r="C511" t="s">
        <v>22</v>
      </c>
      <c r="D511">
        <v>1217</v>
      </c>
      <c r="E511" t="s">
        <v>106</v>
      </c>
      <c r="F511" t="str">
        <f>VLOOKUP($C511,'Bus Profiles'!$A:$C,MATCH(F$1,'Bus Profiles'!$1:$1,0),FALSE)</f>
        <v>40 ft</v>
      </c>
      <c r="G511" t="s">
        <v>52</v>
      </c>
      <c r="H511">
        <v>0</v>
      </c>
      <c r="I511" s="1">
        <v>34929.599999999999</v>
      </c>
      <c r="J511" s="16">
        <v>5821.5999999999995</v>
      </c>
      <c r="K511" s="7">
        <f>IF(AND($H511&gt;=Scale!$B$2,$H511&lt;=Scale!$C$2),Scale!$A$2,IF(AND($H511&gt;=Scale!$B$3,$H511&lt;=Scale!$C$3),Scale!$A$3,IF(AND($H511&gt;=Scale!$B$4,$H511&lt;=Scale!$C$4),Scale!$A$4,IF(AND($H511&gt;=Scale!$B$5,$H511&lt;=Scale!$C$5),Scale!$A$5,IF(AND($H511&gt;=Scale!$B$6,$H511&lt;=Scale!$C$6),Scale!$A$6)))))</f>
        <v>1</v>
      </c>
      <c r="L511" s="7">
        <f>IF(AND($J511&gt;=Scale!$F$2,$J511&lt;=Scale!$G$2),Scale!$E$2,IF(AND($J511&gt;=Scale!$F$3,$J511&lt;=Scale!$G$3),Scale!$E$3,IF(AND($J511&gt;=Scale!$F$4,$J511&lt;=Scale!$G$4),Scale!$E$4,IF(AND($J511&gt;=Scale!$F$5,$J511&lt;=Scale!$G$5),Scale!$E$5,IF(AND($J511&gt;=Scale!$F$6,$J511&lt;=Scale!$G$6),Scale!$E$6)))))</f>
        <v>2</v>
      </c>
      <c r="M511" s="7">
        <f t="shared" si="17"/>
        <v>4</v>
      </c>
      <c r="N51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11" s="5" t="str">
        <f>IF(Table1[[#This Row],[Priority Rating]]="#N/A","#N/A",IF(Table1[[#This Row],[Priority Rating]]&gt;=Scale!$M$2,Scale!$L$2,IF(Table1[[#This Row],[Priority Rating]]&gt;=Scale!$M$3,Scale!$L$3,IF(Table1[[#This Row],[Priority Rating]]&gt;=Scale!$M$4,Scale!$L$4,"error1"))))</f>
        <v>Low (0-29)</v>
      </c>
    </row>
    <row r="512" spans="1:15" x14ac:dyDescent="0.3">
      <c r="A512" s="3">
        <f t="shared" ca="1" si="16"/>
        <v>511</v>
      </c>
      <c r="B512" t="s">
        <v>13</v>
      </c>
      <c r="C512" t="s">
        <v>22</v>
      </c>
      <c r="D512">
        <v>1218</v>
      </c>
      <c r="E512" t="s">
        <v>106</v>
      </c>
      <c r="F512" t="str">
        <f>VLOOKUP($C512,'Bus Profiles'!$A:$C,MATCH(F$1,'Bus Profiles'!$1:$1,0),FALSE)</f>
        <v>40 ft</v>
      </c>
      <c r="G512" t="s">
        <v>52</v>
      </c>
      <c r="H512">
        <v>2</v>
      </c>
      <c r="I512" s="1">
        <v>38260.9</v>
      </c>
      <c r="J512" s="16">
        <v>7652.18</v>
      </c>
      <c r="K512" s="7">
        <f>IF(AND($H512&gt;=Scale!$B$2,$H512&lt;=Scale!$C$2),Scale!$A$2,IF(AND($H512&gt;=Scale!$B$3,$H512&lt;=Scale!$C$3),Scale!$A$3,IF(AND($H512&gt;=Scale!$B$4,$H512&lt;=Scale!$C$4),Scale!$A$4,IF(AND($H512&gt;=Scale!$B$5,$H512&lt;=Scale!$C$5),Scale!$A$5,IF(AND($H512&gt;=Scale!$B$6,$H512&lt;=Scale!$C$6),Scale!$A$6)))))</f>
        <v>2</v>
      </c>
      <c r="L512" s="7">
        <f>IF(AND($J512&gt;=Scale!$F$2,$J512&lt;=Scale!$G$2),Scale!$E$2,IF(AND($J512&gt;=Scale!$F$3,$J512&lt;=Scale!$G$3),Scale!$E$3,IF(AND($J512&gt;=Scale!$F$4,$J512&lt;=Scale!$G$4),Scale!$E$4,IF(AND($J512&gt;=Scale!$F$5,$J512&lt;=Scale!$G$5),Scale!$E$5,IF(AND($J512&gt;=Scale!$F$6,$J512&lt;=Scale!$G$6),Scale!$E$6)))))</f>
        <v>1</v>
      </c>
      <c r="M512" s="7">
        <f t="shared" si="17"/>
        <v>4</v>
      </c>
      <c r="N51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12" s="5" t="str">
        <f>IF(Table1[[#This Row],[Priority Rating]]="#N/A","#N/A",IF(Table1[[#This Row],[Priority Rating]]&gt;=Scale!$M$2,Scale!$L$2,IF(Table1[[#This Row],[Priority Rating]]&gt;=Scale!$M$3,Scale!$L$3,IF(Table1[[#This Row],[Priority Rating]]&gt;=Scale!$M$4,Scale!$L$4,"error1"))))</f>
        <v>Low (0-29)</v>
      </c>
    </row>
    <row r="513" spans="1:15" x14ac:dyDescent="0.3">
      <c r="A513" s="3">
        <f t="shared" ca="1" si="16"/>
        <v>512</v>
      </c>
      <c r="B513" t="s">
        <v>13</v>
      </c>
      <c r="C513" t="s">
        <v>22</v>
      </c>
      <c r="D513">
        <v>1219</v>
      </c>
      <c r="E513" t="s">
        <v>106</v>
      </c>
      <c r="F513" t="str">
        <f>VLOOKUP($C513,'Bus Profiles'!$A:$C,MATCH(F$1,'Bus Profiles'!$1:$1,0),FALSE)</f>
        <v>40 ft</v>
      </c>
      <c r="G513" t="s">
        <v>52</v>
      </c>
      <c r="H513">
        <v>5</v>
      </c>
      <c r="I513" s="1">
        <v>37342.800000000003</v>
      </c>
      <c r="J513" s="16">
        <v>7468.56</v>
      </c>
      <c r="K513" s="7">
        <f>IF(AND($H513&gt;=Scale!$B$2,$H513&lt;=Scale!$C$2),Scale!$A$2,IF(AND($H513&gt;=Scale!$B$3,$H513&lt;=Scale!$C$3),Scale!$A$3,IF(AND($H513&gt;=Scale!$B$4,$H513&lt;=Scale!$C$4),Scale!$A$4,IF(AND($H513&gt;=Scale!$B$5,$H513&lt;=Scale!$C$5),Scale!$A$5,IF(AND($H513&gt;=Scale!$B$6,$H513&lt;=Scale!$C$6),Scale!$A$6)))))</f>
        <v>3</v>
      </c>
      <c r="L513" s="7">
        <f>IF(AND($J513&gt;=Scale!$F$2,$J513&lt;=Scale!$G$2),Scale!$E$2,IF(AND($J513&gt;=Scale!$F$3,$J513&lt;=Scale!$G$3),Scale!$E$3,IF(AND($J513&gt;=Scale!$F$4,$J513&lt;=Scale!$G$4),Scale!$E$4,IF(AND($J513&gt;=Scale!$F$5,$J513&lt;=Scale!$G$5),Scale!$E$5,IF(AND($J513&gt;=Scale!$F$6,$J513&lt;=Scale!$G$6),Scale!$E$6)))))</f>
        <v>1</v>
      </c>
      <c r="M513" s="7">
        <f t="shared" si="17"/>
        <v>4</v>
      </c>
      <c r="N51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13" s="5" t="str">
        <f>IF(Table1[[#This Row],[Priority Rating]]="#N/A","#N/A",IF(Table1[[#This Row],[Priority Rating]]&gt;=Scale!$M$2,Scale!$L$2,IF(Table1[[#This Row],[Priority Rating]]&gt;=Scale!$M$3,Scale!$L$3,IF(Table1[[#This Row],[Priority Rating]]&gt;=Scale!$M$4,Scale!$L$4,"error1"))))</f>
        <v>Low (0-29)</v>
      </c>
    </row>
    <row r="514" spans="1:15" x14ac:dyDescent="0.3">
      <c r="A514" s="3">
        <f t="shared" ca="1" si="16"/>
        <v>513</v>
      </c>
      <c r="B514" t="s">
        <v>13</v>
      </c>
      <c r="C514" t="s">
        <v>22</v>
      </c>
      <c r="D514">
        <v>1220</v>
      </c>
      <c r="E514" t="s">
        <v>106</v>
      </c>
      <c r="F514" t="str">
        <f>VLOOKUP($C514,'Bus Profiles'!$A:$C,MATCH(F$1,'Bus Profiles'!$1:$1,0),FALSE)</f>
        <v>40 ft</v>
      </c>
      <c r="G514" t="s">
        <v>52</v>
      </c>
      <c r="H514">
        <v>5</v>
      </c>
      <c r="I514" s="1">
        <v>41321.9</v>
      </c>
      <c r="J514" s="16">
        <v>13773.966666666667</v>
      </c>
      <c r="K514" s="7">
        <f>IF(AND($H514&gt;=Scale!$B$2,$H514&lt;=Scale!$C$2),Scale!$A$2,IF(AND($H514&gt;=Scale!$B$3,$H514&lt;=Scale!$C$3),Scale!$A$3,IF(AND($H514&gt;=Scale!$B$4,$H514&lt;=Scale!$C$4),Scale!$A$4,IF(AND($H514&gt;=Scale!$B$5,$H514&lt;=Scale!$C$5),Scale!$A$5,IF(AND($H514&gt;=Scale!$B$6,$H514&lt;=Scale!$C$6),Scale!$A$6)))))</f>
        <v>3</v>
      </c>
      <c r="L514" s="7">
        <f>IF(AND($J514&gt;=Scale!$F$2,$J514&lt;=Scale!$G$2),Scale!$E$2,IF(AND($J514&gt;=Scale!$F$3,$J514&lt;=Scale!$G$3),Scale!$E$3,IF(AND($J514&gt;=Scale!$F$4,$J514&lt;=Scale!$G$4),Scale!$E$4,IF(AND($J514&gt;=Scale!$F$5,$J514&lt;=Scale!$G$5),Scale!$E$5,IF(AND($J514&gt;=Scale!$F$6,$J514&lt;=Scale!$G$6),Scale!$E$6)))))</f>
        <v>1</v>
      </c>
      <c r="M514" s="7">
        <f t="shared" si="17"/>
        <v>4</v>
      </c>
      <c r="N51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14" s="5" t="str">
        <f>IF(Table1[[#This Row],[Priority Rating]]="#N/A","#N/A",IF(Table1[[#This Row],[Priority Rating]]&gt;=Scale!$M$2,Scale!$L$2,IF(Table1[[#This Row],[Priority Rating]]&gt;=Scale!$M$3,Scale!$L$3,IF(Table1[[#This Row],[Priority Rating]]&gt;=Scale!$M$4,Scale!$L$4,"error1"))))</f>
        <v>Low (0-29)</v>
      </c>
    </row>
    <row r="515" spans="1:15" x14ac:dyDescent="0.3">
      <c r="A515" s="3">
        <f t="shared" ca="1" si="16"/>
        <v>514</v>
      </c>
      <c r="B515" t="s">
        <v>13</v>
      </c>
      <c r="C515" t="s">
        <v>22</v>
      </c>
      <c r="D515">
        <v>1221</v>
      </c>
      <c r="E515" t="s">
        <v>106</v>
      </c>
      <c r="F515" t="str">
        <f>VLOOKUP($C515,'Bus Profiles'!$A:$C,MATCH(F$1,'Bus Profiles'!$1:$1,0),FALSE)</f>
        <v>40 ft</v>
      </c>
      <c r="G515" t="s">
        <v>52</v>
      </c>
      <c r="H515">
        <v>6</v>
      </c>
      <c r="I515" s="1">
        <v>37955.9</v>
      </c>
      <c r="J515" s="16">
        <v>6325.9833333333336</v>
      </c>
      <c r="K515" s="7">
        <f>IF(AND($H515&gt;=Scale!$B$2,$H515&lt;=Scale!$C$2),Scale!$A$2,IF(AND($H515&gt;=Scale!$B$3,$H515&lt;=Scale!$C$3),Scale!$A$3,IF(AND($H515&gt;=Scale!$B$4,$H515&lt;=Scale!$C$4),Scale!$A$4,IF(AND($H515&gt;=Scale!$B$5,$H515&lt;=Scale!$C$5),Scale!$A$5,IF(AND($H515&gt;=Scale!$B$6,$H515&lt;=Scale!$C$6),Scale!$A$6)))))</f>
        <v>4</v>
      </c>
      <c r="L515" s="7">
        <f>IF(AND($J515&gt;=Scale!$F$2,$J515&lt;=Scale!$G$2),Scale!$E$2,IF(AND($J515&gt;=Scale!$F$3,$J515&lt;=Scale!$G$3),Scale!$E$3,IF(AND($J515&gt;=Scale!$F$4,$J515&lt;=Scale!$G$4),Scale!$E$4,IF(AND($J515&gt;=Scale!$F$5,$J515&lt;=Scale!$G$5),Scale!$E$5,IF(AND($J515&gt;=Scale!$F$6,$J515&lt;=Scale!$G$6),Scale!$E$6)))))</f>
        <v>1</v>
      </c>
      <c r="M515" s="7">
        <f t="shared" si="17"/>
        <v>4</v>
      </c>
      <c r="N51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515" s="5" t="str">
        <f>IF(Table1[[#This Row],[Priority Rating]]="#N/A","#N/A",IF(Table1[[#This Row],[Priority Rating]]&gt;=Scale!$M$2,Scale!$L$2,IF(Table1[[#This Row],[Priority Rating]]&gt;=Scale!$M$3,Scale!$L$3,IF(Table1[[#This Row],[Priority Rating]]&gt;=Scale!$M$4,Scale!$L$4,"error1"))))</f>
        <v>Low (0-29)</v>
      </c>
    </row>
    <row r="516" spans="1:15" x14ac:dyDescent="0.3">
      <c r="A516" s="3">
        <f t="shared" ca="1" si="16"/>
        <v>515</v>
      </c>
      <c r="B516" t="s">
        <v>13</v>
      </c>
      <c r="C516" t="s">
        <v>22</v>
      </c>
      <c r="D516">
        <v>1222</v>
      </c>
      <c r="E516" t="s">
        <v>106</v>
      </c>
      <c r="F516" t="str">
        <f>VLOOKUP($C516,'Bus Profiles'!$A:$C,MATCH(F$1,'Bus Profiles'!$1:$1,0),FALSE)</f>
        <v>40 ft</v>
      </c>
      <c r="G516" t="s">
        <v>52</v>
      </c>
      <c r="H516">
        <v>2</v>
      </c>
      <c r="I516" s="1">
        <v>40839.700000000004</v>
      </c>
      <c r="J516" s="16">
        <v>40839.700000000004</v>
      </c>
      <c r="K516" s="7">
        <f>IF(AND($H516&gt;=Scale!$B$2,$H516&lt;=Scale!$C$2),Scale!$A$2,IF(AND($H516&gt;=Scale!$B$3,$H516&lt;=Scale!$C$3),Scale!$A$3,IF(AND($H516&gt;=Scale!$B$4,$H516&lt;=Scale!$C$4),Scale!$A$4,IF(AND($H516&gt;=Scale!$B$5,$H516&lt;=Scale!$C$5),Scale!$A$5,IF(AND($H516&gt;=Scale!$B$6,$H516&lt;=Scale!$C$6),Scale!$A$6)))))</f>
        <v>2</v>
      </c>
      <c r="L516" s="7">
        <f>IF(AND($J516&gt;=Scale!$F$2,$J516&lt;=Scale!$G$2),Scale!$E$2,IF(AND($J516&gt;=Scale!$F$3,$J516&lt;=Scale!$G$3),Scale!$E$3,IF(AND($J516&gt;=Scale!$F$4,$J516&lt;=Scale!$G$4),Scale!$E$4,IF(AND($J516&gt;=Scale!$F$5,$J516&lt;=Scale!$G$5),Scale!$E$5,IF(AND($J516&gt;=Scale!$F$6,$J516&lt;=Scale!$G$6),Scale!$E$6)))))</f>
        <v>1</v>
      </c>
      <c r="M516" s="7">
        <f t="shared" si="17"/>
        <v>4</v>
      </c>
      <c r="N51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16" s="5" t="str">
        <f>IF(Table1[[#This Row],[Priority Rating]]="#N/A","#N/A",IF(Table1[[#This Row],[Priority Rating]]&gt;=Scale!$M$2,Scale!$L$2,IF(Table1[[#This Row],[Priority Rating]]&gt;=Scale!$M$3,Scale!$L$3,IF(Table1[[#This Row],[Priority Rating]]&gt;=Scale!$M$4,Scale!$L$4,"error1"))))</f>
        <v>Low (0-29)</v>
      </c>
    </row>
    <row r="517" spans="1:15" x14ac:dyDescent="0.3">
      <c r="A517" s="3">
        <f t="shared" ca="1" si="16"/>
        <v>516</v>
      </c>
      <c r="B517" t="s">
        <v>13</v>
      </c>
      <c r="C517" t="s">
        <v>22</v>
      </c>
      <c r="D517">
        <v>1223</v>
      </c>
      <c r="E517" t="s">
        <v>106</v>
      </c>
      <c r="F517" t="str">
        <f>VLOOKUP($C517,'Bus Profiles'!$A:$C,MATCH(F$1,'Bus Profiles'!$1:$1,0),FALSE)</f>
        <v>40 ft</v>
      </c>
      <c r="G517" t="s">
        <v>52</v>
      </c>
      <c r="H517">
        <v>4</v>
      </c>
      <c r="I517" s="1">
        <v>39108.300000000003</v>
      </c>
      <c r="J517" s="16">
        <v>5586.9000000000005</v>
      </c>
      <c r="K517" s="7">
        <f>IF(AND($H517&gt;=Scale!$B$2,$H517&lt;=Scale!$C$2),Scale!$A$2,IF(AND($H517&gt;=Scale!$B$3,$H517&lt;=Scale!$C$3),Scale!$A$3,IF(AND($H517&gt;=Scale!$B$4,$H517&lt;=Scale!$C$4),Scale!$A$4,IF(AND($H517&gt;=Scale!$B$5,$H517&lt;=Scale!$C$5),Scale!$A$5,IF(AND($H517&gt;=Scale!$B$6,$H517&lt;=Scale!$C$6),Scale!$A$6)))))</f>
        <v>3</v>
      </c>
      <c r="L517" s="7">
        <f>IF(AND($J517&gt;=Scale!$F$2,$J517&lt;=Scale!$G$2),Scale!$E$2,IF(AND($J517&gt;=Scale!$F$3,$J517&lt;=Scale!$G$3),Scale!$E$3,IF(AND($J517&gt;=Scale!$F$4,$J517&lt;=Scale!$G$4),Scale!$E$4,IF(AND($J517&gt;=Scale!$F$5,$J517&lt;=Scale!$G$5),Scale!$E$5,IF(AND($J517&gt;=Scale!$F$6,$J517&lt;=Scale!$G$6),Scale!$E$6)))))</f>
        <v>2</v>
      </c>
      <c r="M517" s="7">
        <f t="shared" si="17"/>
        <v>4</v>
      </c>
      <c r="N51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17</v>
      </c>
      <c r="O517" s="5" t="str">
        <f>IF(Table1[[#This Row],[Priority Rating]]="#N/A","#N/A",IF(Table1[[#This Row],[Priority Rating]]&gt;=Scale!$M$2,Scale!$L$2,IF(Table1[[#This Row],[Priority Rating]]&gt;=Scale!$M$3,Scale!$L$3,IF(Table1[[#This Row],[Priority Rating]]&gt;=Scale!$M$4,Scale!$L$4,"error1"))))</f>
        <v>Low (0-29)</v>
      </c>
    </row>
    <row r="518" spans="1:15" x14ac:dyDescent="0.3">
      <c r="A518" s="3">
        <f t="shared" ca="1" si="16"/>
        <v>517</v>
      </c>
      <c r="B518" t="s">
        <v>13</v>
      </c>
      <c r="C518" t="s">
        <v>22</v>
      </c>
      <c r="D518">
        <v>1224</v>
      </c>
      <c r="E518" t="s">
        <v>106</v>
      </c>
      <c r="F518" t="str">
        <f>VLOOKUP($C518,'Bus Profiles'!$A:$C,MATCH(F$1,'Bus Profiles'!$1:$1,0),FALSE)</f>
        <v>40 ft</v>
      </c>
      <c r="G518" t="s">
        <v>52</v>
      </c>
      <c r="H518">
        <v>2</v>
      </c>
      <c r="I518" s="1">
        <v>43634.899999999987</v>
      </c>
      <c r="J518" s="16">
        <v>14544.966666666662</v>
      </c>
      <c r="K518" s="7">
        <f>IF(AND($H518&gt;=Scale!$B$2,$H518&lt;=Scale!$C$2),Scale!$A$2,IF(AND($H518&gt;=Scale!$B$3,$H518&lt;=Scale!$C$3),Scale!$A$3,IF(AND($H518&gt;=Scale!$B$4,$H518&lt;=Scale!$C$4),Scale!$A$4,IF(AND($H518&gt;=Scale!$B$5,$H518&lt;=Scale!$C$5),Scale!$A$5,IF(AND($H518&gt;=Scale!$B$6,$H518&lt;=Scale!$C$6),Scale!$A$6)))))</f>
        <v>2</v>
      </c>
      <c r="L518" s="7">
        <f>IF(AND($J518&gt;=Scale!$F$2,$J518&lt;=Scale!$G$2),Scale!$E$2,IF(AND($J518&gt;=Scale!$F$3,$J518&lt;=Scale!$G$3),Scale!$E$3,IF(AND($J518&gt;=Scale!$F$4,$J518&lt;=Scale!$G$4),Scale!$E$4,IF(AND($J518&gt;=Scale!$F$5,$J518&lt;=Scale!$G$5),Scale!$E$5,IF(AND($J518&gt;=Scale!$F$6,$J518&lt;=Scale!$G$6),Scale!$E$6)))))</f>
        <v>1</v>
      </c>
      <c r="M518" s="7">
        <f t="shared" si="17"/>
        <v>4</v>
      </c>
      <c r="N51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18" s="5" t="str">
        <f>IF(Table1[[#This Row],[Priority Rating]]="#N/A","#N/A",IF(Table1[[#This Row],[Priority Rating]]&gt;=Scale!$M$2,Scale!$L$2,IF(Table1[[#This Row],[Priority Rating]]&gt;=Scale!$M$3,Scale!$L$3,IF(Table1[[#This Row],[Priority Rating]]&gt;=Scale!$M$4,Scale!$L$4,"error1"))))</f>
        <v>Low (0-29)</v>
      </c>
    </row>
    <row r="519" spans="1:15" x14ac:dyDescent="0.3">
      <c r="A519" s="3">
        <f t="shared" ca="1" si="16"/>
        <v>518</v>
      </c>
      <c r="B519" t="s">
        <v>13</v>
      </c>
      <c r="C519" t="s">
        <v>22</v>
      </c>
      <c r="D519">
        <v>1225</v>
      </c>
      <c r="E519" t="s">
        <v>106</v>
      </c>
      <c r="F519" t="str">
        <f>VLOOKUP($C519,'Bus Profiles'!$A:$C,MATCH(F$1,'Bus Profiles'!$1:$1,0),FALSE)</f>
        <v>40 ft</v>
      </c>
      <c r="G519" t="s">
        <v>52</v>
      </c>
      <c r="H519">
        <v>1</v>
      </c>
      <c r="I519" s="1">
        <v>33655.300000000003</v>
      </c>
      <c r="J519" s="16">
        <v>16827.650000000001</v>
      </c>
      <c r="K519" s="7">
        <f>IF(AND($H519&gt;=Scale!$B$2,$H519&lt;=Scale!$C$2),Scale!$A$2,IF(AND($H519&gt;=Scale!$B$3,$H519&lt;=Scale!$C$3),Scale!$A$3,IF(AND($H519&gt;=Scale!$B$4,$H519&lt;=Scale!$C$4),Scale!$A$4,IF(AND($H519&gt;=Scale!$B$5,$H519&lt;=Scale!$C$5),Scale!$A$5,IF(AND($H519&gt;=Scale!$B$6,$H519&lt;=Scale!$C$6),Scale!$A$6)))))</f>
        <v>1</v>
      </c>
      <c r="L519" s="7">
        <f>IF(AND($J519&gt;=Scale!$F$2,$J519&lt;=Scale!$G$2),Scale!$E$2,IF(AND($J519&gt;=Scale!$F$3,$J519&lt;=Scale!$G$3),Scale!$E$3,IF(AND($J519&gt;=Scale!$F$4,$J519&lt;=Scale!$G$4),Scale!$E$4,IF(AND($J519&gt;=Scale!$F$5,$J519&lt;=Scale!$G$5),Scale!$E$5,IF(AND($J519&gt;=Scale!$F$6,$J519&lt;=Scale!$G$6),Scale!$E$6)))))</f>
        <v>1</v>
      </c>
      <c r="M519" s="7">
        <f t="shared" si="17"/>
        <v>4</v>
      </c>
      <c r="N51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19" s="5" t="str">
        <f>IF(Table1[[#This Row],[Priority Rating]]="#N/A","#N/A",IF(Table1[[#This Row],[Priority Rating]]&gt;=Scale!$M$2,Scale!$L$2,IF(Table1[[#This Row],[Priority Rating]]&gt;=Scale!$M$3,Scale!$L$3,IF(Table1[[#This Row],[Priority Rating]]&gt;=Scale!$M$4,Scale!$L$4,"error1"))))</f>
        <v>Low (0-29)</v>
      </c>
    </row>
    <row r="520" spans="1:15" x14ac:dyDescent="0.3">
      <c r="A520" s="3">
        <f t="shared" ca="1" si="16"/>
        <v>519</v>
      </c>
      <c r="B520" t="s">
        <v>13</v>
      </c>
      <c r="C520" t="s">
        <v>22</v>
      </c>
      <c r="D520">
        <v>1226</v>
      </c>
      <c r="E520" t="s">
        <v>106</v>
      </c>
      <c r="F520" t="str">
        <f>VLOOKUP($C520,'Bus Profiles'!$A:$C,MATCH(F$1,'Bus Profiles'!$1:$1,0),FALSE)</f>
        <v>40 ft</v>
      </c>
      <c r="G520" t="s">
        <v>52</v>
      </c>
      <c r="H520">
        <v>3</v>
      </c>
      <c r="I520" s="1">
        <v>37755.400000000009</v>
      </c>
      <c r="J520" s="16">
        <v>9438.8500000000022</v>
      </c>
      <c r="K520" s="7">
        <f>IF(AND($H520&gt;=Scale!$B$2,$H520&lt;=Scale!$C$2),Scale!$A$2,IF(AND($H520&gt;=Scale!$B$3,$H520&lt;=Scale!$C$3),Scale!$A$3,IF(AND($H520&gt;=Scale!$B$4,$H520&lt;=Scale!$C$4),Scale!$A$4,IF(AND($H520&gt;=Scale!$B$5,$H520&lt;=Scale!$C$5),Scale!$A$5,IF(AND($H520&gt;=Scale!$B$6,$H520&lt;=Scale!$C$6),Scale!$A$6)))))</f>
        <v>2</v>
      </c>
      <c r="L520" s="7">
        <f>IF(AND($J520&gt;=Scale!$F$2,$J520&lt;=Scale!$G$2),Scale!$E$2,IF(AND($J520&gt;=Scale!$F$3,$J520&lt;=Scale!$G$3),Scale!$E$3,IF(AND($J520&gt;=Scale!$F$4,$J520&lt;=Scale!$G$4),Scale!$E$4,IF(AND($J520&gt;=Scale!$F$5,$J520&lt;=Scale!$G$5),Scale!$E$5,IF(AND($J520&gt;=Scale!$F$6,$J520&lt;=Scale!$G$6),Scale!$E$6)))))</f>
        <v>1</v>
      </c>
      <c r="M520" s="7">
        <f t="shared" si="17"/>
        <v>4</v>
      </c>
      <c r="N52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20" s="5" t="str">
        <f>IF(Table1[[#This Row],[Priority Rating]]="#N/A","#N/A",IF(Table1[[#This Row],[Priority Rating]]&gt;=Scale!$M$2,Scale!$L$2,IF(Table1[[#This Row],[Priority Rating]]&gt;=Scale!$M$3,Scale!$L$3,IF(Table1[[#This Row],[Priority Rating]]&gt;=Scale!$M$4,Scale!$L$4,"error1"))))</f>
        <v>Low (0-29)</v>
      </c>
    </row>
    <row r="521" spans="1:15" x14ac:dyDescent="0.3">
      <c r="A521" s="3">
        <f t="shared" ca="1" si="16"/>
        <v>520</v>
      </c>
      <c r="B521" t="s">
        <v>13</v>
      </c>
      <c r="C521" t="s">
        <v>22</v>
      </c>
      <c r="D521">
        <v>1227</v>
      </c>
      <c r="E521" t="s">
        <v>106</v>
      </c>
      <c r="F521" t="str">
        <f>VLOOKUP($C521,'Bus Profiles'!$A:$C,MATCH(F$1,'Bus Profiles'!$1:$1,0),FALSE)</f>
        <v>40 ft</v>
      </c>
      <c r="G521" t="s">
        <v>52</v>
      </c>
      <c r="H521">
        <v>0</v>
      </c>
      <c r="I521" s="1">
        <v>27162.9</v>
      </c>
      <c r="J521" s="16">
        <v>27162.9</v>
      </c>
      <c r="K521" s="7">
        <f>IF(AND($H521&gt;=Scale!$B$2,$H521&lt;=Scale!$C$2),Scale!$A$2,IF(AND($H521&gt;=Scale!$B$3,$H521&lt;=Scale!$C$3),Scale!$A$3,IF(AND($H521&gt;=Scale!$B$4,$H521&lt;=Scale!$C$4),Scale!$A$4,IF(AND($H521&gt;=Scale!$B$5,$H521&lt;=Scale!$C$5),Scale!$A$5,IF(AND($H521&gt;=Scale!$B$6,$H521&lt;=Scale!$C$6),Scale!$A$6)))))</f>
        <v>1</v>
      </c>
      <c r="L521" s="7">
        <f>IF(AND($J521&gt;=Scale!$F$2,$J521&lt;=Scale!$G$2),Scale!$E$2,IF(AND($J521&gt;=Scale!$F$3,$J521&lt;=Scale!$G$3),Scale!$E$3,IF(AND($J521&gt;=Scale!$F$4,$J521&lt;=Scale!$G$4),Scale!$E$4,IF(AND($J521&gt;=Scale!$F$5,$J521&lt;=Scale!$G$5),Scale!$E$5,IF(AND($J521&gt;=Scale!$F$6,$J521&lt;=Scale!$G$6),Scale!$E$6)))))</f>
        <v>1</v>
      </c>
      <c r="M521" s="7">
        <f t="shared" si="17"/>
        <v>4</v>
      </c>
      <c r="N52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21" s="5" t="str">
        <f>IF(Table1[[#This Row],[Priority Rating]]="#N/A","#N/A",IF(Table1[[#This Row],[Priority Rating]]&gt;=Scale!$M$2,Scale!$L$2,IF(Table1[[#This Row],[Priority Rating]]&gt;=Scale!$M$3,Scale!$L$3,IF(Table1[[#This Row],[Priority Rating]]&gt;=Scale!$M$4,Scale!$L$4,"error1"))))</f>
        <v>Low (0-29)</v>
      </c>
    </row>
    <row r="522" spans="1:15" x14ac:dyDescent="0.3">
      <c r="A522" s="3">
        <f t="shared" ca="1" si="16"/>
        <v>521</v>
      </c>
      <c r="B522" t="s">
        <v>13</v>
      </c>
      <c r="C522" t="s">
        <v>22</v>
      </c>
      <c r="D522">
        <v>1228</v>
      </c>
      <c r="E522" t="s">
        <v>106</v>
      </c>
      <c r="F522" t="str">
        <f>VLOOKUP($C522,'Bus Profiles'!$A:$C,MATCH(F$1,'Bus Profiles'!$1:$1,0),FALSE)</f>
        <v>40 ft</v>
      </c>
      <c r="G522" t="s">
        <v>52</v>
      </c>
      <c r="H522">
        <v>4</v>
      </c>
      <c r="I522" s="1">
        <v>33979.800000000003</v>
      </c>
      <c r="J522" s="16">
        <v>11326.6</v>
      </c>
      <c r="K522" s="7">
        <f>IF(AND($H522&gt;=Scale!$B$2,$H522&lt;=Scale!$C$2),Scale!$A$2,IF(AND($H522&gt;=Scale!$B$3,$H522&lt;=Scale!$C$3),Scale!$A$3,IF(AND($H522&gt;=Scale!$B$4,$H522&lt;=Scale!$C$4),Scale!$A$4,IF(AND($H522&gt;=Scale!$B$5,$H522&lt;=Scale!$C$5),Scale!$A$5,IF(AND($H522&gt;=Scale!$B$6,$H522&lt;=Scale!$C$6),Scale!$A$6)))))</f>
        <v>3</v>
      </c>
      <c r="L522" s="7">
        <f>IF(AND($J522&gt;=Scale!$F$2,$J522&lt;=Scale!$G$2),Scale!$E$2,IF(AND($J522&gt;=Scale!$F$3,$J522&lt;=Scale!$G$3),Scale!$E$3,IF(AND($J522&gt;=Scale!$F$4,$J522&lt;=Scale!$G$4),Scale!$E$4,IF(AND($J522&gt;=Scale!$F$5,$J522&lt;=Scale!$G$5),Scale!$E$5,IF(AND($J522&gt;=Scale!$F$6,$J522&lt;=Scale!$G$6),Scale!$E$6)))))</f>
        <v>1</v>
      </c>
      <c r="M522" s="7">
        <f t="shared" si="17"/>
        <v>4</v>
      </c>
      <c r="N52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22" s="5" t="str">
        <f>IF(Table1[[#This Row],[Priority Rating]]="#N/A","#N/A",IF(Table1[[#This Row],[Priority Rating]]&gt;=Scale!$M$2,Scale!$L$2,IF(Table1[[#This Row],[Priority Rating]]&gt;=Scale!$M$3,Scale!$L$3,IF(Table1[[#This Row],[Priority Rating]]&gt;=Scale!$M$4,Scale!$L$4,"error1"))))</f>
        <v>Low (0-29)</v>
      </c>
    </row>
    <row r="523" spans="1:15" x14ac:dyDescent="0.3">
      <c r="A523" s="3">
        <f t="shared" ca="1" si="16"/>
        <v>522</v>
      </c>
      <c r="B523" t="s">
        <v>13</v>
      </c>
      <c r="C523" t="s">
        <v>22</v>
      </c>
      <c r="D523">
        <v>1229</v>
      </c>
      <c r="E523" t="s">
        <v>106</v>
      </c>
      <c r="F523" t="str">
        <f>VLOOKUP($C523,'Bus Profiles'!$A:$C,MATCH(F$1,'Bus Profiles'!$1:$1,0),FALSE)</f>
        <v>40 ft</v>
      </c>
      <c r="G523" t="s">
        <v>52</v>
      </c>
      <c r="H523">
        <v>0</v>
      </c>
      <c r="I523" s="1">
        <v>40729.800000000003</v>
      </c>
      <c r="J523" s="16">
        <v>10182.450000000001</v>
      </c>
      <c r="K523" s="7">
        <f>IF(AND($H523&gt;=Scale!$B$2,$H523&lt;=Scale!$C$2),Scale!$A$2,IF(AND($H523&gt;=Scale!$B$3,$H523&lt;=Scale!$C$3),Scale!$A$3,IF(AND($H523&gt;=Scale!$B$4,$H523&lt;=Scale!$C$4),Scale!$A$4,IF(AND($H523&gt;=Scale!$B$5,$H523&lt;=Scale!$C$5),Scale!$A$5,IF(AND($H523&gt;=Scale!$B$6,$H523&lt;=Scale!$C$6),Scale!$A$6)))))</f>
        <v>1</v>
      </c>
      <c r="L523" s="7">
        <f>IF(AND($J523&gt;=Scale!$F$2,$J523&lt;=Scale!$G$2),Scale!$E$2,IF(AND($J523&gt;=Scale!$F$3,$J523&lt;=Scale!$G$3),Scale!$E$3,IF(AND($J523&gt;=Scale!$F$4,$J523&lt;=Scale!$G$4),Scale!$E$4,IF(AND($J523&gt;=Scale!$F$5,$J523&lt;=Scale!$G$5),Scale!$E$5,IF(AND($J523&gt;=Scale!$F$6,$J523&lt;=Scale!$G$6),Scale!$E$6)))))</f>
        <v>1</v>
      </c>
      <c r="M523" s="7">
        <f t="shared" si="17"/>
        <v>4</v>
      </c>
      <c r="N52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23" s="5" t="str">
        <f>IF(Table1[[#This Row],[Priority Rating]]="#N/A","#N/A",IF(Table1[[#This Row],[Priority Rating]]&gt;=Scale!$M$2,Scale!$L$2,IF(Table1[[#This Row],[Priority Rating]]&gt;=Scale!$M$3,Scale!$L$3,IF(Table1[[#This Row],[Priority Rating]]&gt;=Scale!$M$4,Scale!$L$4,"error1"))))</f>
        <v>Low (0-29)</v>
      </c>
    </row>
    <row r="524" spans="1:15" x14ac:dyDescent="0.3">
      <c r="A524" s="3">
        <f t="shared" ca="1" si="16"/>
        <v>523</v>
      </c>
      <c r="B524" t="s">
        <v>13</v>
      </c>
      <c r="C524" t="s">
        <v>22</v>
      </c>
      <c r="D524">
        <v>1230</v>
      </c>
      <c r="E524" t="s">
        <v>106</v>
      </c>
      <c r="F524" t="str">
        <f>VLOOKUP($C524,'Bus Profiles'!$A:$C,MATCH(F$1,'Bus Profiles'!$1:$1,0),FALSE)</f>
        <v>40 ft</v>
      </c>
      <c r="G524" t="s">
        <v>52</v>
      </c>
      <c r="H524">
        <v>4</v>
      </c>
      <c r="I524" s="1">
        <v>36286.1</v>
      </c>
      <c r="J524" s="16">
        <v>36286.1</v>
      </c>
      <c r="K524" s="7">
        <f>IF(AND($H524&gt;=Scale!$B$2,$H524&lt;=Scale!$C$2),Scale!$A$2,IF(AND($H524&gt;=Scale!$B$3,$H524&lt;=Scale!$C$3),Scale!$A$3,IF(AND($H524&gt;=Scale!$B$4,$H524&lt;=Scale!$C$4),Scale!$A$4,IF(AND($H524&gt;=Scale!$B$5,$H524&lt;=Scale!$C$5),Scale!$A$5,IF(AND($H524&gt;=Scale!$B$6,$H524&lt;=Scale!$C$6),Scale!$A$6)))))</f>
        <v>3</v>
      </c>
      <c r="L524" s="7">
        <f>IF(AND($J524&gt;=Scale!$F$2,$J524&lt;=Scale!$G$2),Scale!$E$2,IF(AND($J524&gt;=Scale!$F$3,$J524&lt;=Scale!$G$3),Scale!$E$3,IF(AND($J524&gt;=Scale!$F$4,$J524&lt;=Scale!$G$4),Scale!$E$4,IF(AND($J524&gt;=Scale!$F$5,$J524&lt;=Scale!$G$5),Scale!$E$5,IF(AND($J524&gt;=Scale!$F$6,$J524&lt;=Scale!$G$6),Scale!$E$6)))))</f>
        <v>1</v>
      </c>
      <c r="M524" s="7">
        <f t="shared" si="17"/>
        <v>4</v>
      </c>
      <c r="N52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24" s="5" t="str">
        <f>IF(Table1[[#This Row],[Priority Rating]]="#N/A","#N/A",IF(Table1[[#This Row],[Priority Rating]]&gt;=Scale!$M$2,Scale!$L$2,IF(Table1[[#This Row],[Priority Rating]]&gt;=Scale!$M$3,Scale!$L$3,IF(Table1[[#This Row],[Priority Rating]]&gt;=Scale!$M$4,Scale!$L$4,"error1"))))</f>
        <v>Low (0-29)</v>
      </c>
    </row>
    <row r="525" spans="1:15" x14ac:dyDescent="0.3">
      <c r="A525" s="3">
        <f t="shared" ca="1" si="16"/>
        <v>524</v>
      </c>
      <c r="B525" t="s">
        <v>13</v>
      </c>
      <c r="C525" t="s">
        <v>22</v>
      </c>
      <c r="D525">
        <v>1231</v>
      </c>
      <c r="E525" t="s">
        <v>106</v>
      </c>
      <c r="F525" t="str">
        <f>VLOOKUP($C525,'Bus Profiles'!$A:$C,MATCH(F$1,'Bus Profiles'!$1:$1,0),FALSE)</f>
        <v>40 ft</v>
      </c>
      <c r="G525" t="s">
        <v>52</v>
      </c>
      <c r="H525">
        <v>2</v>
      </c>
      <c r="I525" s="1">
        <v>36453.9</v>
      </c>
      <c r="J525" s="16">
        <v>4556.7375000000002</v>
      </c>
      <c r="K525" s="7">
        <f>IF(AND($H525&gt;=Scale!$B$2,$H525&lt;=Scale!$C$2),Scale!$A$2,IF(AND($H525&gt;=Scale!$B$3,$H525&lt;=Scale!$C$3),Scale!$A$3,IF(AND($H525&gt;=Scale!$B$4,$H525&lt;=Scale!$C$4),Scale!$A$4,IF(AND($H525&gt;=Scale!$B$5,$H525&lt;=Scale!$C$5),Scale!$A$5,IF(AND($H525&gt;=Scale!$B$6,$H525&lt;=Scale!$C$6),Scale!$A$6)))))</f>
        <v>2</v>
      </c>
      <c r="L525" s="7">
        <f>IF(AND($J525&gt;=Scale!$F$2,$J525&lt;=Scale!$G$2),Scale!$E$2,IF(AND($J525&gt;=Scale!$F$3,$J525&lt;=Scale!$G$3),Scale!$E$3,IF(AND($J525&gt;=Scale!$F$4,$J525&lt;=Scale!$G$4),Scale!$E$4,IF(AND($J525&gt;=Scale!$F$5,$J525&lt;=Scale!$G$5),Scale!$E$5,IF(AND($J525&gt;=Scale!$F$6,$J525&lt;=Scale!$G$6),Scale!$E$6)))))</f>
        <v>3</v>
      </c>
      <c r="M525" s="7">
        <f t="shared" si="17"/>
        <v>4</v>
      </c>
      <c r="N52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16</v>
      </c>
      <c r="O525" s="5" t="str">
        <f>IF(Table1[[#This Row],[Priority Rating]]="#N/A","#N/A",IF(Table1[[#This Row],[Priority Rating]]&gt;=Scale!$M$2,Scale!$L$2,IF(Table1[[#This Row],[Priority Rating]]&gt;=Scale!$M$3,Scale!$L$3,IF(Table1[[#This Row],[Priority Rating]]&gt;=Scale!$M$4,Scale!$L$4,"error1"))))</f>
        <v>Low (0-29)</v>
      </c>
    </row>
    <row r="526" spans="1:15" x14ac:dyDescent="0.3">
      <c r="A526" s="3">
        <f t="shared" ca="1" si="16"/>
        <v>525</v>
      </c>
      <c r="B526" t="s">
        <v>13</v>
      </c>
      <c r="C526" t="s">
        <v>22</v>
      </c>
      <c r="D526">
        <v>1232</v>
      </c>
      <c r="E526" t="s">
        <v>106</v>
      </c>
      <c r="F526" t="str">
        <f>VLOOKUP($C526,'Bus Profiles'!$A:$C,MATCH(F$1,'Bus Profiles'!$1:$1,0),FALSE)</f>
        <v>40 ft</v>
      </c>
      <c r="G526" t="s">
        <v>52</v>
      </c>
      <c r="H526">
        <v>0</v>
      </c>
      <c r="I526" s="1">
        <v>41783.399999999994</v>
      </c>
      <c r="J526" s="16">
        <v>20891.699999999997</v>
      </c>
      <c r="K526" s="7">
        <f>IF(AND($H526&gt;=Scale!$B$2,$H526&lt;=Scale!$C$2),Scale!$A$2,IF(AND($H526&gt;=Scale!$B$3,$H526&lt;=Scale!$C$3),Scale!$A$3,IF(AND($H526&gt;=Scale!$B$4,$H526&lt;=Scale!$C$4),Scale!$A$4,IF(AND($H526&gt;=Scale!$B$5,$H526&lt;=Scale!$C$5),Scale!$A$5,IF(AND($H526&gt;=Scale!$B$6,$H526&lt;=Scale!$C$6),Scale!$A$6)))))</f>
        <v>1</v>
      </c>
      <c r="L526" s="7">
        <f>IF(AND($J526&gt;=Scale!$F$2,$J526&lt;=Scale!$G$2),Scale!$E$2,IF(AND($J526&gt;=Scale!$F$3,$J526&lt;=Scale!$G$3),Scale!$E$3,IF(AND($J526&gt;=Scale!$F$4,$J526&lt;=Scale!$G$4),Scale!$E$4,IF(AND($J526&gt;=Scale!$F$5,$J526&lt;=Scale!$G$5),Scale!$E$5,IF(AND($J526&gt;=Scale!$F$6,$J526&lt;=Scale!$G$6),Scale!$E$6)))))</f>
        <v>1</v>
      </c>
      <c r="M526" s="7">
        <f t="shared" si="17"/>
        <v>4</v>
      </c>
      <c r="N52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26" s="5" t="str">
        <f>IF(Table1[[#This Row],[Priority Rating]]="#N/A","#N/A",IF(Table1[[#This Row],[Priority Rating]]&gt;=Scale!$M$2,Scale!$L$2,IF(Table1[[#This Row],[Priority Rating]]&gt;=Scale!$M$3,Scale!$L$3,IF(Table1[[#This Row],[Priority Rating]]&gt;=Scale!$M$4,Scale!$L$4,"error1"))))</f>
        <v>Low (0-29)</v>
      </c>
    </row>
    <row r="527" spans="1:15" x14ac:dyDescent="0.3">
      <c r="A527" s="3">
        <f t="shared" ca="1" si="16"/>
        <v>526</v>
      </c>
      <c r="B527" t="s">
        <v>13</v>
      </c>
      <c r="C527" t="s">
        <v>22</v>
      </c>
      <c r="D527">
        <v>1233</v>
      </c>
      <c r="E527" t="s">
        <v>106</v>
      </c>
      <c r="F527" t="str">
        <f>VLOOKUP($C527,'Bus Profiles'!$A:$C,MATCH(F$1,'Bus Profiles'!$1:$1,0),FALSE)</f>
        <v>40 ft</v>
      </c>
      <c r="G527" t="s">
        <v>52</v>
      </c>
      <c r="H527">
        <v>5</v>
      </c>
      <c r="I527" s="1">
        <v>40843.800000000003</v>
      </c>
      <c r="J527" s="16">
        <v>5834.8285714285721</v>
      </c>
      <c r="K527" s="7">
        <f>IF(AND($H527&gt;=Scale!$B$2,$H527&lt;=Scale!$C$2),Scale!$A$2,IF(AND($H527&gt;=Scale!$B$3,$H527&lt;=Scale!$C$3),Scale!$A$3,IF(AND($H527&gt;=Scale!$B$4,$H527&lt;=Scale!$C$4),Scale!$A$4,IF(AND($H527&gt;=Scale!$B$5,$H527&lt;=Scale!$C$5),Scale!$A$5,IF(AND($H527&gt;=Scale!$B$6,$H527&lt;=Scale!$C$6),Scale!$A$6)))))</f>
        <v>3</v>
      </c>
      <c r="L527" s="7">
        <f>IF(AND($J527&gt;=Scale!$F$2,$J527&lt;=Scale!$G$2),Scale!$E$2,IF(AND($J527&gt;=Scale!$F$3,$J527&lt;=Scale!$G$3),Scale!$E$3,IF(AND($J527&gt;=Scale!$F$4,$J527&lt;=Scale!$G$4),Scale!$E$4,IF(AND($J527&gt;=Scale!$F$5,$J527&lt;=Scale!$G$5),Scale!$E$5,IF(AND($J527&gt;=Scale!$F$6,$J527&lt;=Scale!$G$6),Scale!$E$6)))))</f>
        <v>2</v>
      </c>
      <c r="M527" s="7">
        <f t="shared" si="17"/>
        <v>4</v>
      </c>
      <c r="N52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17</v>
      </c>
      <c r="O527" s="5" t="str">
        <f>IF(Table1[[#This Row],[Priority Rating]]="#N/A","#N/A",IF(Table1[[#This Row],[Priority Rating]]&gt;=Scale!$M$2,Scale!$L$2,IF(Table1[[#This Row],[Priority Rating]]&gt;=Scale!$M$3,Scale!$L$3,IF(Table1[[#This Row],[Priority Rating]]&gt;=Scale!$M$4,Scale!$L$4,"error1"))))</f>
        <v>Low (0-29)</v>
      </c>
    </row>
    <row r="528" spans="1:15" x14ac:dyDescent="0.3">
      <c r="A528" s="3">
        <f t="shared" ca="1" si="16"/>
        <v>527</v>
      </c>
      <c r="B528" t="s">
        <v>13</v>
      </c>
      <c r="C528" t="s">
        <v>23</v>
      </c>
      <c r="D528">
        <v>1301</v>
      </c>
      <c r="E528" t="s">
        <v>106</v>
      </c>
      <c r="F528" t="str">
        <f>VLOOKUP($C528,'Bus Profiles'!$A:$C,MATCH(F$1,'Bus Profiles'!$1:$1,0),FALSE)</f>
        <v>40 ft</v>
      </c>
      <c r="G528" t="s">
        <v>52</v>
      </c>
      <c r="H528">
        <v>2</v>
      </c>
      <c r="I528" s="1">
        <v>38916.999999999993</v>
      </c>
      <c r="J528" s="16">
        <v>7783.3999999999987</v>
      </c>
      <c r="K528" s="7">
        <f>IF(AND($H528&gt;=Scale!$B$2,$H528&lt;=Scale!$C$2),Scale!$A$2,IF(AND($H528&gt;=Scale!$B$3,$H528&lt;=Scale!$C$3),Scale!$A$3,IF(AND($H528&gt;=Scale!$B$4,$H528&lt;=Scale!$C$4),Scale!$A$4,IF(AND($H528&gt;=Scale!$B$5,$H528&lt;=Scale!$C$5),Scale!$A$5,IF(AND($H528&gt;=Scale!$B$6,$H528&lt;=Scale!$C$6),Scale!$A$6)))))</f>
        <v>2</v>
      </c>
      <c r="L528" s="7">
        <f>IF(AND($J528&gt;=Scale!$F$2,$J528&lt;=Scale!$G$2),Scale!$E$2,IF(AND($J528&gt;=Scale!$F$3,$J528&lt;=Scale!$G$3),Scale!$E$3,IF(AND($J528&gt;=Scale!$F$4,$J528&lt;=Scale!$G$4),Scale!$E$4,IF(AND($J528&gt;=Scale!$F$5,$J528&lt;=Scale!$G$5),Scale!$E$5,IF(AND($J528&gt;=Scale!$F$6,$J528&lt;=Scale!$G$6),Scale!$E$6)))))</f>
        <v>1</v>
      </c>
      <c r="M528" s="7">
        <f t="shared" si="17"/>
        <v>3</v>
      </c>
      <c r="N52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28" s="5" t="str">
        <f>IF(Table1[[#This Row],[Priority Rating]]="#N/A","#N/A",IF(Table1[[#This Row],[Priority Rating]]&gt;=Scale!$M$2,Scale!$L$2,IF(Table1[[#This Row],[Priority Rating]]&gt;=Scale!$M$3,Scale!$L$3,IF(Table1[[#This Row],[Priority Rating]]&gt;=Scale!$M$4,Scale!$L$4,"error1"))))</f>
        <v>Low (0-29)</v>
      </c>
    </row>
    <row r="529" spans="1:15" x14ac:dyDescent="0.3">
      <c r="A529" s="3">
        <f t="shared" ca="1" si="16"/>
        <v>528</v>
      </c>
      <c r="B529" t="s">
        <v>13</v>
      </c>
      <c r="C529" t="s">
        <v>23</v>
      </c>
      <c r="D529">
        <v>1302</v>
      </c>
      <c r="E529" t="s">
        <v>106</v>
      </c>
      <c r="F529" t="str">
        <f>VLOOKUP($C529,'Bus Profiles'!$A:$C,MATCH(F$1,'Bus Profiles'!$1:$1,0),FALSE)</f>
        <v>40 ft</v>
      </c>
      <c r="G529" t="s">
        <v>52</v>
      </c>
      <c r="H529">
        <v>4</v>
      </c>
      <c r="I529" s="1">
        <v>43607.9</v>
      </c>
      <c r="J529" s="16">
        <v>21803.95</v>
      </c>
      <c r="K529" s="7">
        <f>IF(AND($H529&gt;=Scale!$B$2,$H529&lt;=Scale!$C$2),Scale!$A$2,IF(AND($H529&gt;=Scale!$B$3,$H529&lt;=Scale!$C$3),Scale!$A$3,IF(AND($H529&gt;=Scale!$B$4,$H529&lt;=Scale!$C$4),Scale!$A$4,IF(AND($H529&gt;=Scale!$B$5,$H529&lt;=Scale!$C$5),Scale!$A$5,IF(AND($H529&gt;=Scale!$B$6,$H529&lt;=Scale!$C$6),Scale!$A$6)))))</f>
        <v>3</v>
      </c>
      <c r="L529" s="7">
        <f>IF(AND($J529&gt;=Scale!$F$2,$J529&lt;=Scale!$G$2),Scale!$E$2,IF(AND($J529&gt;=Scale!$F$3,$J529&lt;=Scale!$G$3),Scale!$E$3,IF(AND($J529&gt;=Scale!$F$4,$J529&lt;=Scale!$G$4),Scale!$E$4,IF(AND($J529&gt;=Scale!$F$5,$J529&lt;=Scale!$G$5),Scale!$E$5,IF(AND($J529&gt;=Scale!$F$6,$J529&lt;=Scale!$G$6),Scale!$E$6)))))</f>
        <v>1</v>
      </c>
      <c r="M529" s="7">
        <f t="shared" si="17"/>
        <v>3</v>
      </c>
      <c r="N52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29" s="5" t="str">
        <f>IF(Table1[[#This Row],[Priority Rating]]="#N/A","#N/A",IF(Table1[[#This Row],[Priority Rating]]&gt;=Scale!$M$2,Scale!$L$2,IF(Table1[[#This Row],[Priority Rating]]&gt;=Scale!$M$3,Scale!$L$3,IF(Table1[[#This Row],[Priority Rating]]&gt;=Scale!$M$4,Scale!$L$4,"error1"))))</f>
        <v>Low (0-29)</v>
      </c>
    </row>
    <row r="530" spans="1:15" x14ac:dyDescent="0.3">
      <c r="A530" s="3">
        <f t="shared" ca="1" si="16"/>
        <v>529</v>
      </c>
      <c r="B530" t="s">
        <v>13</v>
      </c>
      <c r="C530" t="s">
        <v>23</v>
      </c>
      <c r="D530">
        <v>1303</v>
      </c>
      <c r="E530" t="s">
        <v>106</v>
      </c>
      <c r="F530" t="str">
        <f>VLOOKUP($C530,'Bus Profiles'!$A:$C,MATCH(F$1,'Bus Profiles'!$1:$1,0),FALSE)</f>
        <v>40 ft</v>
      </c>
      <c r="G530" t="s">
        <v>52</v>
      </c>
      <c r="H530">
        <v>3</v>
      </c>
      <c r="I530" s="1">
        <v>44853</v>
      </c>
      <c r="J530" s="16">
        <v>11213.25</v>
      </c>
      <c r="K530" s="7">
        <f>IF(AND($H530&gt;=Scale!$B$2,$H530&lt;=Scale!$C$2),Scale!$A$2,IF(AND($H530&gt;=Scale!$B$3,$H530&lt;=Scale!$C$3),Scale!$A$3,IF(AND($H530&gt;=Scale!$B$4,$H530&lt;=Scale!$C$4),Scale!$A$4,IF(AND($H530&gt;=Scale!$B$5,$H530&lt;=Scale!$C$5),Scale!$A$5,IF(AND($H530&gt;=Scale!$B$6,$H530&lt;=Scale!$C$6),Scale!$A$6)))))</f>
        <v>2</v>
      </c>
      <c r="L530" s="7">
        <f>IF(AND($J530&gt;=Scale!$F$2,$J530&lt;=Scale!$G$2),Scale!$E$2,IF(AND($J530&gt;=Scale!$F$3,$J530&lt;=Scale!$G$3),Scale!$E$3,IF(AND($J530&gt;=Scale!$F$4,$J530&lt;=Scale!$G$4),Scale!$E$4,IF(AND($J530&gt;=Scale!$F$5,$J530&lt;=Scale!$G$5),Scale!$E$5,IF(AND($J530&gt;=Scale!$F$6,$J530&lt;=Scale!$G$6),Scale!$E$6)))))</f>
        <v>1</v>
      </c>
      <c r="M530" s="7">
        <f t="shared" si="17"/>
        <v>3</v>
      </c>
      <c r="N53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30" s="5" t="str">
        <f>IF(Table1[[#This Row],[Priority Rating]]="#N/A","#N/A",IF(Table1[[#This Row],[Priority Rating]]&gt;=Scale!$M$2,Scale!$L$2,IF(Table1[[#This Row],[Priority Rating]]&gt;=Scale!$M$3,Scale!$L$3,IF(Table1[[#This Row],[Priority Rating]]&gt;=Scale!$M$4,Scale!$L$4,"error1"))))</f>
        <v>Low (0-29)</v>
      </c>
    </row>
    <row r="531" spans="1:15" x14ac:dyDescent="0.3">
      <c r="A531" s="3">
        <f t="shared" ca="1" si="16"/>
        <v>530</v>
      </c>
      <c r="B531" t="s">
        <v>13</v>
      </c>
      <c r="C531" t="s">
        <v>23</v>
      </c>
      <c r="D531">
        <v>1304</v>
      </c>
      <c r="E531" t="s">
        <v>106</v>
      </c>
      <c r="F531" t="str">
        <f>VLOOKUP($C531,'Bus Profiles'!$A:$C,MATCH(F$1,'Bus Profiles'!$1:$1,0),FALSE)</f>
        <v>40 ft</v>
      </c>
      <c r="G531" t="s">
        <v>52</v>
      </c>
      <c r="H531">
        <v>5</v>
      </c>
      <c r="I531" s="1">
        <v>42576.7</v>
      </c>
      <c r="J531" s="16">
        <v>6082.3857142857141</v>
      </c>
      <c r="K531" s="7">
        <f>IF(AND($H531&gt;=Scale!$B$2,$H531&lt;=Scale!$C$2),Scale!$A$2,IF(AND($H531&gt;=Scale!$B$3,$H531&lt;=Scale!$C$3),Scale!$A$3,IF(AND($H531&gt;=Scale!$B$4,$H531&lt;=Scale!$C$4),Scale!$A$4,IF(AND($H531&gt;=Scale!$B$5,$H531&lt;=Scale!$C$5),Scale!$A$5,IF(AND($H531&gt;=Scale!$B$6,$H531&lt;=Scale!$C$6),Scale!$A$6)))))</f>
        <v>3</v>
      </c>
      <c r="L531" s="7">
        <f>IF(AND($J531&gt;=Scale!$F$2,$J531&lt;=Scale!$G$2),Scale!$E$2,IF(AND($J531&gt;=Scale!$F$3,$J531&lt;=Scale!$G$3),Scale!$E$3,IF(AND($J531&gt;=Scale!$F$4,$J531&lt;=Scale!$G$4),Scale!$E$4,IF(AND($J531&gt;=Scale!$F$5,$J531&lt;=Scale!$G$5),Scale!$E$5,IF(AND($J531&gt;=Scale!$F$6,$J531&lt;=Scale!$G$6),Scale!$E$6)))))</f>
        <v>1</v>
      </c>
      <c r="M531" s="7">
        <f t="shared" si="17"/>
        <v>3</v>
      </c>
      <c r="N53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31" s="5" t="str">
        <f>IF(Table1[[#This Row],[Priority Rating]]="#N/A","#N/A",IF(Table1[[#This Row],[Priority Rating]]&gt;=Scale!$M$2,Scale!$L$2,IF(Table1[[#This Row],[Priority Rating]]&gt;=Scale!$M$3,Scale!$L$3,IF(Table1[[#This Row],[Priority Rating]]&gt;=Scale!$M$4,Scale!$L$4,"error1"))))</f>
        <v>Low (0-29)</v>
      </c>
    </row>
    <row r="532" spans="1:15" x14ac:dyDescent="0.3">
      <c r="A532" s="3">
        <f t="shared" ca="1" si="16"/>
        <v>531</v>
      </c>
      <c r="B532" t="s">
        <v>13</v>
      </c>
      <c r="C532" t="s">
        <v>23</v>
      </c>
      <c r="D532">
        <v>1305</v>
      </c>
      <c r="E532" t="s">
        <v>106</v>
      </c>
      <c r="F532" t="str">
        <f>VLOOKUP($C532,'Bus Profiles'!$A:$C,MATCH(F$1,'Bus Profiles'!$1:$1,0),FALSE)</f>
        <v>40 ft</v>
      </c>
      <c r="G532" t="s">
        <v>52</v>
      </c>
      <c r="H532">
        <v>2</v>
      </c>
      <c r="I532" s="1">
        <v>45351.4</v>
      </c>
      <c r="J532" s="16">
        <v>11337.85</v>
      </c>
      <c r="K532" s="7">
        <f>IF(AND($H532&gt;=Scale!$B$2,$H532&lt;=Scale!$C$2),Scale!$A$2,IF(AND($H532&gt;=Scale!$B$3,$H532&lt;=Scale!$C$3),Scale!$A$3,IF(AND($H532&gt;=Scale!$B$4,$H532&lt;=Scale!$C$4),Scale!$A$4,IF(AND($H532&gt;=Scale!$B$5,$H532&lt;=Scale!$C$5),Scale!$A$5,IF(AND($H532&gt;=Scale!$B$6,$H532&lt;=Scale!$C$6),Scale!$A$6)))))</f>
        <v>2</v>
      </c>
      <c r="L532" s="7">
        <f>IF(AND($J532&gt;=Scale!$F$2,$J532&lt;=Scale!$G$2),Scale!$E$2,IF(AND($J532&gt;=Scale!$F$3,$J532&lt;=Scale!$G$3),Scale!$E$3,IF(AND($J532&gt;=Scale!$F$4,$J532&lt;=Scale!$G$4),Scale!$E$4,IF(AND($J532&gt;=Scale!$F$5,$J532&lt;=Scale!$G$5),Scale!$E$5,IF(AND($J532&gt;=Scale!$F$6,$J532&lt;=Scale!$G$6),Scale!$E$6)))))</f>
        <v>1</v>
      </c>
      <c r="M532" s="7">
        <f t="shared" si="17"/>
        <v>3</v>
      </c>
      <c r="N53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32" s="5" t="str">
        <f>IF(Table1[[#This Row],[Priority Rating]]="#N/A","#N/A",IF(Table1[[#This Row],[Priority Rating]]&gt;=Scale!$M$2,Scale!$L$2,IF(Table1[[#This Row],[Priority Rating]]&gt;=Scale!$M$3,Scale!$L$3,IF(Table1[[#This Row],[Priority Rating]]&gt;=Scale!$M$4,Scale!$L$4,"error1"))))</f>
        <v>Low (0-29)</v>
      </c>
    </row>
    <row r="533" spans="1:15" x14ac:dyDescent="0.3">
      <c r="A533" s="3">
        <f t="shared" ca="1" si="16"/>
        <v>532</v>
      </c>
      <c r="B533" t="s">
        <v>13</v>
      </c>
      <c r="C533" t="s">
        <v>23</v>
      </c>
      <c r="D533">
        <v>1306</v>
      </c>
      <c r="E533" t="s">
        <v>106</v>
      </c>
      <c r="F533" t="str">
        <f>VLOOKUP($C533,'Bus Profiles'!$A:$C,MATCH(F$1,'Bus Profiles'!$1:$1,0),FALSE)</f>
        <v>40 ft</v>
      </c>
      <c r="G533" t="s">
        <v>52</v>
      </c>
      <c r="H533">
        <v>4</v>
      </c>
      <c r="I533" s="1">
        <v>38158.600000000006</v>
      </c>
      <c r="J533" s="16">
        <v>4239.8444444444449</v>
      </c>
      <c r="K533" s="7">
        <f>IF(AND($H533&gt;=Scale!$B$2,$H533&lt;=Scale!$C$2),Scale!$A$2,IF(AND($H533&gt;=Scale!$B$3,$H533&lt;=Scale!$C$3),Scale!$A$3,IF(AND($H533&gt;=Scale!$B$4,$H533&lt;=Scale!$C$4),Scale!$A$4,IF(AND($H533&gt;=Scale!$B$5,$H533&lt;=Scale!$C$5),Scale!$A$5,IF(AND($H533&gt;=Scale!$B$6,$H533&lt;=Scale!$C$6),Scale!$A$6)))))</f>
        <v>3</v>
      </c>
      <c r="L533" s="7">
        <f>IF(AND($J533&gt;=Scale!$F$2,$J533&lt;=Scale!$G$2),Scale!$E$2,IF(AND($J533&gt;=Scale!$F$3,$J533&lt;=Scale!$G$3),Scale!$E$3,IF(AND($J533&gt;=Scale!$F$4,$J533&lt;=Scale!$G$4),Scale!$E$4,IF(AND($J533&gt;=Scale!$F$5,$J533&lt;=Scale!$G$5),Scale!$E$5,IF(AND($J533&gt;=Scale!$F$6,$J533&lt;=Scale!$G$6),Scale!$E$6)))))</f>
        <v>3</v>
      </c>
      <c r="M533" s="7">
        <f t="shared" si="17"/>
        <v>3</v>
      </c>
      <c r="N53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533" s="5" t="str">
        <f>IF(Table1[[#This Row],[Priority Rating]]="#N/A","#N/A",IF(Table1[[#This Row],[Priority Rating]]&gt;=Scale!$M$2,Scale!$L$2,IF(Table1[[#This Row],[Priority Rating]]&gt;=Scale!$M$3,Scale!$L$3,IF(Table1[[#This Row],[Priority Rating]]&gt;=Scale!$M$4,Scale!$L$4,"error1"))))</f>
        <v>Low (0-29)</v>
      </c>
    </row>
    <row r="534" spans="1:15" x14ac:dyDescent="0.3">
      <c r="A534" s="3">
        <f t="shared" ca="1" si="16"/>
        <v>533</v>
      </c>
      <c r="B534" t="s">
        <v>13</v>
      </c>
      <c r="C534" t="s">
        <v>23</v>
      </c>
      <c r="D534">
        <v>1307</v>
      </c>
      <c r="E534" t="s">
        <v>106</v>
      </c>
      <c r="F534" t="str">
        <f>VLOOKUP($C534,'Bus Profiles'!$A:$C,MATCH(F$1,'Bus Profiles'!$1:$1,0),FALSE)</f>
        <v>40 ft</v>
      </c>
      <c r="G534" t="s">
        <v>52</v>
      </c>
      <c r="H534">
        <v>2</v>
      </c>
      <c r="I534" s="1">
        <v>44162.600000000006</v>
      </c>
      <c r="J534" s="16">
        <v>44162.600000000006</v>
      </c>
      <c r="K534" s="7">
        <f>IF(AND($H534&gt;=Scale!$B$2,$H534&lt;=Scale!$C$2),Scale!$A$2,IF(AND($H534&gt;=Scale!$B$3,$H534&lt;=Scale!$C$3),Scale!$A$3,IF(AND($H534&gt;=Scale!$B$4,$H534&lt;=Scale!$C$4),Scale!$A$4,IF(AND($H534&gt;=Scale!$B$5,$H534&lt;=Scale!$C$5),Scale!$A$5,IF(AND($H534&gt;=Scale!$B$6,$H534&lt;=Scale!$C$6),Scale!$A$6)))))</f>
        <v>2</v>
      </c>
      <c r="L534" s="7">
        <f>IF(AND($J534&gt;=Scale!$F$2,$J534&lt;=Scale!$G$2),Scale!$E$2,IF(AND($J534&gt;=Scale!$F$3,$J534&lt;=Scale!$G$3),Scale!$E$3,IF(AND($J534&gt;=Scale!$F$4,$J534&lt;=Scale!$G$4),Scale!$E$4,IF(AND($J534&gt;=Scale!$F$5,$J534&lt;=Scale!$G$5),Scale!$E$5,IF(AND($J534&gt;=Scale!$F$6,$J534&lt;=Scale!$G$6),Scale!$E$6)))))</f>
        <v>1</v>
      </c>
      <c r="M534" s="7">
        <f t="shared" si="17"/>
        <v>3</v>
      </c>
      <c r="N53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34" s="5" t="str">
        <f>IF(Table1[[#This Row],[Priority Rating]]="#N/A","#N/A",IF(Table1[[#This Row],[Priority Rating]]&gt;=Scale!$M$2,Scale!$L$2,IF(Table1[[#This Row],[Priority Rating]]&gt;=Scale!$M$3,Scale!$L$3,IF(Table1[[#This Row],[Priority Rating]]&gt;=Scale!$M$4,Scale!$L$4,"error1"))))</f>
        <v>Low (0-29)</v>
      </c>
    </row>
    <row r="535" spans="1:15" x14ac:dyDescent="0.3">
      <c r="A535" s="3">
        <f t="shared" ca="1" si="16"/>
        <v>534</v>
      </c>
      <c r="B535" t="s">
        <v>13</v>
      </c>
      <c r="C535" t="s">
        <v>23</v>
      </c>
      <c r="D535">
        <v>1308</v>
      </c>
      <c r="E535" t="s">
        <v>106</v>
      </c>
      <c r="F535" t="str">
        <f>VLOOKUP($C535,'Bus Profiles'!$A:$C,MATCH(F$1,'Bus Profiles'!$1:$1,0),FALSE)</f>
        <v>40 ft</v>
      </c>
      <c r="G535" t="s">
        <v>52</v>
      </c>
      <c r="H535">
        <v>3</v>
      </c>
      <c r="I535" s="1">
        <v>28608.7</v>
      </c>
      <c r="J535" s="16">
        <v>4086.957142857143</v>
      </c>
      <c r="K535" s="7">
        <f>IF(AND($H535&gt;=Scale!$B$2,$H535&lt;=Scale!$C$2),Scale!$A$2,IF(AND($H535&gt;=Scale!$B$3,$H535&lt;=Scale!$C$3),Scale!$A$3,IF(AND($H535&gt;=Scale!$B$4,$H535&lt;=Scale!$C$4),Scale!$A$4,IF(AND($H535&gt;=Scale!$B$5,$H535&lt;=Scale!$C$5),Scale!$A$5,IF(AND($H535&gt;=Scale!$B$6,$H535&lt;=Scale!$C$6),Scale!$A$6)))))</f>
        <v>2</v>
      </c>
      <c r="L535" s="7">
        <f>IF(AND($J535&gt;=Scale!$F$2,$J535&lt;=Scale!$G$2),Scale!$E$2,IF(AND($J535&gt;=Scale!$F$3,$J535&lt;=Scale!$G$3),Scale!$E$3,IF(AND($J535&gt;=Scale!$F$4,$J535&lt;=Scale!$G$4),Scale!$E$4,IF(AND($J535&gt;=Scale!$F$5,$J535&lt;=Scale!$G$5),Scale!$E$5,IF(AND($J535&gt;=Scale!$F$6,$J535&lt;=Scale!$G$6),Scale!$E$6)))))</f>
        <v>3</v>
      </c>
      <c r="M535" s="7">
        <f t="shared" si="17"/>
        <v>3</v>
      </c>
      <c r="N53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35" s="5" t="str">
        <f>IF(Table1[[#This Row],[Priority Rating]]="#N/A","#N/A",IF(Table1[[#This Row],[Priority Rating]]&gt;=Scale!$M$2,Scale!$L$2,IF(Table1[[#This Row],[Priority Rating]]&gt;=Scale!$M$3,Scale!$L$3,IF(Table1[[#This Row],[Priority Rating]]&gt;=Scale!$M$4,Scale!$L$4,"error1"))))</f>
        <v>Low (0-29)</v>
      </c>
    </row>
    <row r="536" spans="1:15" x14ac:dyDescent="0.3">
      <c r="A536" s="3">
        <f t="shared" ca="1" si="16"/>
        <v>535</v>
      </c>
      <c r="B536" t="s">
        <v>13</v>
      </c>
      <c r="C536" t="s">
        <v>23</v>
      </c>
      <c r="D536">
        <v>1309</v>
      </c>
      <c r="E536" t="s">
        <v>106</v>
      </c>
      <c r="F536" t="str">
        <f>VLOOKUP($C536,'Bus Profiles'!$A:$C,MATCH(F$1,'Bus Profiles'!$1:$1,0),FALSE)</f>
        <v>40 ft</v>
      </c>
      <c r="G536" t="s">
        <v>52</v>
      </c>
      <c r="H536">
        <v>2</v>
      </c>
      <c r="I536" s="1">
        <v>35958.400000000001</v>
      </c>
      <c r="J536" s="16">
        <v>7191.68</v>
      </c>
      <c r="K536" s="7">
        <f>IF(AND($H536&gt;=Scale!$B$2,$H536&lt;=Scale!$C$2),Scale!$A$2,IF(AND($H536&gt;=Scale!$B$3,$H536&lt;=Scale!$C$3),Scale!$A$3,IF(AND($H536&gt;=Scale!$B$4,$H536&lt;=Scale!$C$4),Scale!$A$4,IF(AND($H536&gt;=Scale!$B$5,$H536&lt;=Scale!$C$5),Scale!$A$5,IF(AND($H536&gt;=Scale!$B$6,$H536&lt;=Scale!$C$6),Scale!$A$6)))))</f>
        <v>2</v>
      </c>
      <c r="L536" s="7">
        <f>IF(AND($J536&gt;=Scale!$F$2,$J536&lt;=Scale!$G$2),Scale!$E$2,IF(AND($J536&gt;=Scale!$F$3,$J536&lt;=Scale!$G$3),Scale!$E$3,IF(AND($J536&gt;=Scale!$F$4,$J536&lt;=Scale!$G$4),Scale!$E$4,IF(AND($J536&gt;=Scale!$F$5,$J536&lt;=Scale!$G$5),Scale!$E$5,IF(AND($J536&gt;=Scale!$F$6,$J536&lt;=Scale!$G$6),Scale!$E$6)))))</f>
        <v>1</v>
      </c>
      <c r="M536" s="7">
        <f t="shared" si="17"/>
        <v>3</v>
      </c>
      <c r="N53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36" s="5" t="str">
        <f>IF(Table1[[#This Row],[Priority Rating]]="#N/A","#N/A",IF(Table1[[#This Row],[Priority Rating]]&gt;=Scale!$M$2,Scale!$L$2,IF(Table1[[#This Row],[Priority Rating]]&gt;=Scale!$M$3,Scale!$L$3,IF(Table1[[#This Row],[Priority Rating]]&gt;=Scale!$M$4,Scale!$L$4,"error1"))))</f>
        <v>Low (0-29)</v>
      </c>
    </row>
    <row r="537" spans="1:15" x14ac:dyDescent="0.3">
      <c r="A537" s="3">
        <f t="shared" ca="1" si="16"/>
        <v>536</v>
      </c>
      <c r="B537" t="s">
        <v>13</v>
      </c>
      <c r="C537" t="s">
        <v>23</v>
      </c>
      <c r="D537">
        <v>1310</v>
      </c>
      <c r="E537" t="s">
        <v>106</v>
      </c>
      <c r="F537" t="str">
        <f>VLOOKUP($C537,'Bus Profiles'!$A:$C,MATCH(F$1,'Bus Profiles'!$1:$1,0),FALSE)</f>
        <v>40 ft</v>
      </c>
      <c r="G537" t="s">
        <v>52</v>
      </c>
      <c r="H537">
        <v>6</v>
      </c>
      <c r="I537" s="1">
        <v>46515.200000000004</v>
      </c>
      <c r="J537" s="16">
        <v>15505.066666666668</v>
      </c>
      <c r="K537" s="7">
        <f>IF(AND($H537&gt;=Scale!$B$2,$H537&lt;=Scale!$C$2),Scale!$A$2,IF(AND($H537&gt;=Scale!$B$3,$H537&lt;=Scale!$C$3),Scale!$A$3,IF(AND($H537&gt;=Scale!$B$4,$H537&lt;=Scale!$C$4),Scale!$A$4,IF(AND($H537&gt;=Scale!$B$5,$H537&lt;=Scale!$C$5),Scale!$A$5,IF(AND($H537&gt;=Scale!$B$6,$H537&lt;=Scale!$C$6),Scale!$A$6)))))</f>
        <v>4</v>
      </c>
      <c r="L537" s="7">
        <f>IF(AND($J537&gt;=Scale!$F$2,$J537&lt;=Scale!$G$2),Scale!$E$2,IF(AND($J537&gt;=Scale!$F$3,$J537&lt;=Scale!$G$3),Scale!$E$3,IF(AND($J537&gt;=Scale!$F$4,$J537&lt;=Scale!$G$4),Scale!$E$4,IF(AND($J537&gt;=Scale!$F$5,$J537&lt;=Scale!$G$5),Scale!$E$5,IF(AND($J537&gt;=Scale!$F$6,$J537&lt;=Scale!$G$6),Scale!$E$6)))))</f>
        <v>1</v>
      </c>
      <c r="M537" s="7">
        <f t="shared" si="17"/>
        <v>3</v>
      </c>
      <c r="N53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17</v>
      </c>
      <c r="O537" s="5" t="str">
        <f>IF(Table1[[#This Row],[Priority Rating]]="#N/A","#N/A",IF(Table1[[#This Row],[Priority Rating]]&gt;=Scale!$M$2,Scale!$L$2,IF(Table1[[#This Row],[Priority Rating]]&gt;=Scale!$M$3,Scale!$L$3,IF(Table1[[#This Row],[Priority Rating]]&gt;=Scale!$M$4,Scale!$L$4,"error1"))))</f>
        <v>Low (0-29)</v>
      </c>
    </row>
    <row r="538" spans="1:15" x14ac:dyDescent="0.3">
      <c r="A538" s="3">
        <f t="shared" ca="1" si="16"/>
        <v>537</v>
      </c>
      <c r="B538" t="s">
        <v>13</v>
      </c>
      <c r="C538" t="s">
        <v>23</v>
      </c>
      <c r="D538">
        <v>1311</v>
      </c>
      <c r="E538" t="s">
        <v>106</v>
      </c>
      <c r="F538" t="str">
        <f>VLOOKUP($C538,'Bus Profiles'!$A:$C,MATCH(F$1,'Bus Profiles'!$1:$1,0),FALSE)</f>
        <v>40 ft</v>
      </c>
      <c r="G538" t="s">
        <v>52</v>
      </c>
      <c r="H538">
        <v>2</v>
      </c>
      <c r="I538" s="1">
        <v>32726.899999999998</v>
      </c>
      <c r="J538" s="16">
        <v>6545.3799999999992</v>
      </c>
      <c r="K538" s="7">
        <f>IF(AND($H538&gt;=Scale!$B$2,$H538&lt;=Scale!$C$2),Scale!$A$2,IF(AND($H538&gt;=Scale!$B$3,$H538&lt;=Scale!$C$3),Scale!$A$3,IF(AND($H538&gt;=Scale!$B$4,$H538&lt;=Scale!$C$4),Scale!$A$4,IF(AND($H538&gt;=Scale!$B$5,$H538&lt;=Scale!$C$5),Scale!$A$5,IF(AND($H538&gt;=Scale!$B$6,$H538&lt;=Scale!$C$6),Scale!$A$6)))))</f>
        <v>2</v>
      </c>
      <c r="L538" s="7">
        <f>IF(AND($J538&gt;=Scale!$F$2,$J538&lt;=Scale!$G$2),Scale!$E$2,IF(AND($J538&gt;=Scale!$F$3,$J538&lt;=Scale!$G$3),Scale!$E$3,IF(AND($J538&gt;=Scale!$F$4,$J538&lt;=Scale!$G$4),Scale!$E$4,IF(AND($J538&gt;=Scale!$F$5,$J538&lt;=Scale!$G$5),Scale!$E$5,IF(AND($J538&gt;=Scale!$F$6,$J538&lt;=Scale!$G$6),Scale!$E$6)))))</f>
        <v>1</v>
      </c>
      <c r="M538" s="7">
        <f t="shared" si="17"/>
        <v>3</v>
      </c>
      <c r="N53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38" s="5" t="str">
        <f>IF(Table1[[#This Row],[Priority Rating]]="#N/A","#N/A",IF(Table1[[#This Row],[Priority Rating]]&gt;=Scale!$M$2,Scale!$L$2,IF(Table1[[#This Row],[Priority Rating]]&gt;=Scale!$M$3,Scale!$L$3,IF(Table1[[#This Row],[Priority Rating]]&gt;=Scale!$M$4,Scale!$L$4,"error1"))))</f>
        <v>Low (0-29)</v>
      </c>
    </row>
    <row r="539" spans="1:15" x14ac:dyDescent="0.3">
      <c r="A539" s="3">
        <f t="shared" ca="1" si="16"/>
        <v>538</v>
      </c>
      <c r="B539" t="s">
        <v>13</v>
      </c>
      <c r="C539" t="s">
        <v>23</v>
      </c>
      <c r="D539">
        <v>1312</v>
      </c>
      <c r="E539" t="s">
        <v>106</v>
      </c>
      <c r="F539" t="str">
        <f>VLOOKUP($C539,'Bus Profiles'!$A:$C,MATCH(F$1,'Bus Profiles'!$1:$1,0),FALSE)</f>
        <v>40 ft</v>
      </c>
      <c r="G539" t="s">
        <v>52</v>
      </c>
      <c r="H539">
        <v>4</v>
      </c>
      <c r="I539" s="1">
        <v>40497.599999999999</v>
      </c>
      <c r="J539" s="16">
        <v>13499.199999999999</v>
      </c>
      <c r="K539" s="7">
        <f>IF(AND($H539&gt;=Scale!$B$2,$H539&lt;=Scale!$C$2),Scale!$A$2,IF(AND($H539&gt;=Scale!$B$3,$H539&lt;=Scale!$C$3),Scale!$A$3,IF(AND($H539&gt;=Scale!$B$4,$H539&lt;=Scale!$C$4),Scale!$A$4,IF(AND($H539&gt;=Scale!$B$5,$H539&lt;=Scale!$C$5),Scale!$A$5,IF(AND($H539&gt;=Scale!$B$6,$H539&lt;=Scale!$C$6),Scale!$A$6)))))</f>
        <v>3</v>
      </c>
      <c r="L539" s="7">
        <f>IF(AND($J539&gt;=Scale!$F$2,$J539&lt;=Scale!$G$2),Scale!$E$2,IF(AND($J539&gt;=Scale!$F$3,$J539&lt;=Scale!$G$3),Scale!$E$3,IF(AND($J539&gt;=Scale!$F$4,$J539&lt;=Scale!$G$4),Scale!$E$4,IF(AND($J539&gt;=Scale!$F$5,$J539&lt;=Scale!$G$5),Scale!$E$5,IF(AND($J539&gt;=Scale!$F$6,$J539&lt;=Scale!$G$6),Scale!$E$6)))))</f>
        <v>1</v>
      </c>
      <c r="M539" s="7">
        <f t="shared" si="17"/>
        <v>3</v>
      </c>
      <c r="N53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39" s="5" t="str">
        <f>IF(Table1[[#This Row],[Priority Rating]]="#N/A","#N/A",IF(Table1[[#This Row],[Priority Rating]]&gt;=Scale!$M$2,Scale!$L$2,IF(Table1[[#This Row],[Priority Rating]]&gt;=Scale!$M$3,Scale!$L$3,IF(Table1[[#This Row],[Priority Rating]]&gt;=Scale!$M$4,Scale!$L$4,"error1"))))</f>
        <v>Low (0-29)</v>
      </c>
    </row>
    <row r="540" spans="1:15" x14ac:dyDescent="0.3">
      <c r="A540" s="3">
        <f t="shared" ca="1" si="16"/>
        <v>539</v>
      </c>
      <c r="B540" t="s">
        <v>13</v>
      </c>
      <c r="C540" t="s">
        <v>23</v>
      </c>
      <c r="D540">
        <v>1313</v>
      </c>
      <c r="E540" t="s">
        <v>106</v>
      </c>
      <c r="F540" t="str">
        <f>VLOOKUP($C540,'Bus Profiles'!$A:$C,MATCH(F$1,'Bus Profiles'!$1:$1,0),FALSE)</f>
        <v>40 ft</v>
      </c>
      <c r="G540" t="s">
        <v>52</v>
      </c>
      <c r="H540">
        <v>1</v>
      </c>
      <c r="I540" s="1">
        <v>39131.200000000004</v>
      </c>
      <c r="J540" s="16">
        <v>13043.733333333335</v>
      </c>
      <c r="K540" s="7">
        <f>IF(AND($H540&gt;=Scale!$B$2,$H540&lt;=Scale!$C$2),Scale!$A$2,IF(AND($H540&gt;=Scale!$B$3,$H540&lt;=Scale!$C$3),Scale!$A$3,IF(AND($H540&gt;=Scale!$B$4,$H540&lt;=Scale!$C$4),Scale!$A$4,IF(AND($H540&gt;=Scale!$B$5,$H540&lt;=Scale!$C$5),Scale!$A$5,IF(AND($H540&gt;=Scale!$B$6,$H540&lt;=Scale!$C$6),Scale!$A$6)))))</f>
        <v>1</v>
      </c>
      <c r="L540" s="7">
        <f>IF(AND($J540&gt;=Scale!$F$2,$J540&lt;=Scale!$G$2),Scale!$E$2,IF(AND($J540&gt;=Scale!$F$3,$J540&lt;=Scale!$G$3),Scale!$E$3,IF(AND($J540&gt;=Scale!$F$4,$J540&lt;=Scale!$G$4),Scale!$E$4,IF(AND($J540&gt;=Scale!$F$5,$J540&lt;=Scale!$G$5),Scale!$E$5,IF(AND($J540&gt;=Scale!$F$6,$J540&lt;=Scale!$G$6),Scale!$E$6)))))</f>
        <v>1</v>
      </c>
      <c r="M540" s="7">
        <f t="shared" si="17"/>
        <v>3</v>
      </c>
      <c r="N54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8</v>
      </c>
      <c r="O540" s="5" t="str">
        <f>IF(Table1[[#This Row],[Priority Rating]]="#N/A","#N/A",IF(Table1[[#This Row],[Priority Rating]]&gt;=Scale!$M$2,Scale!$L$2,IF(Table1[[#This Row],[Priority Rating]]&gt;=Scale!$M$3,Scale!$L$3,IF(Table1[[#This Row],[Priority Rating]]&gt;=Scale!$M$4,Scale!$L$4,"error1"))))</f>
        <v>Low (0-29)</v>
      </c>
    </row>
    <row r="541" spans="1:15" x14ac:dyDescent="0.3">
      <c r="A541" s="3">
        <f t="shared" ca="1" si="16"/>
        <v>540</v>
      </c>
      <c r="B541" t="s">
        <v>13</v>
      </c>
      <c r="C541" t="s">
        <v>23</v>
      </c>
      <c r="D541">
        <v>1314</v>
      </c>
      <c r="E541" t="s">
        <v>106</v>
      </c>
      <c r="F541" t="str">
        <f>VLOOKUP($C541,'Bus Profiles'!$A:$C,MATCH(F$1,'Bus Profiles'!$1:$1,0),FALSE)</f>
        <v>40 ft</v>
      </c>
      <c r="G541" t="s">
        <v>52</v>
      </c>
      <c r="H541">
        <v>5</v>
      </c>
      <c r="I541" s="1">
        <v>45510.6</v>
      </c>
      <c r="J541" s="16">
        <v>6501.5142857142855</v>
      </c>
      <c r="K541" s="7">
        <f>IF(AND($H541&gt;=Scale!$B$2,$H541&lt;=Scale!$C$2),Scale!$A$2,IF(AND($H541&gt;=Scale!$B$3,$H541&lt;=Scale!$C$3),Scale!$A$3,IF(AND($H541&gt;=Scale!$B$4,$H541&lt;=Scale!$C$4),Scale!$A$4,IF(AND($H541&gt;=Scale!$B$5,$H541&lt;=Scale!$C$5),Scale!$A$5,IF(AND($H541&gt;=Scale!$B$6,$H541&lt;=Scale!$C$6),Scale!$A$6)))))</f>
        <v>3</v>
      </c>
      <c r="L541" s="7">
        <f>IF(AND($J541&gt;=Scale!$F$2,$J541&lt;=Scale!$G$2),Scale!$E$2,IF(AND($J541&gt;=Scale!$F$3,$J541&lt;=Scale!$G$3),Scale!$E$3,IF(AND($J541&gt;=Scale!$F$4,$J541&lt;=Scale!$G$4),Scale!$E$4,IF(AND($J541&gt;=Scale!$F$5,$J541&lt;=Scale!$G$5),Scale!$E$5,IF(AND($J541&gt;=Scale!$F$6,$J541&lt;=Scale!$G$6),Scale!$E$6)))))</f>
        <v>1</v>
      </c>
      <c r="M541" s="7">
        <f t="shared" si="17"/>
        <v>3</v>
      </c>
      <c r="N54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41" s="5" t="str">
        <f>IF(Table1[[#This Row],[Priority Rating]]="#N/A","#N/A",IF(Table1[[#This Row],[Priority Rating]]&gt;=Scale!$M$2,Scale!$L$2,IF(Table1[[#This Row],[Priority Rating]]&gt;=Scale!$M$3,Scale!$L$3,IF(Table1[[#This Row],[Priority Rating]]&gt;=Scale!$M$4,Scale!$L$4,"error1"))))</f>
        <v>Low (0-29)</v>
      </c>
    </row>
    <row r="542" spans="1:15" x14ac:dyDescent="0.3">
      <c r="A542" s="3">
        <f t="shared" ca="1" si="16"/>
        <v>541</v>
      </c>
      <c r="B542" t="s">
        <v>13</v>
      </c>
      <c r="C542" t="s">
        <v>23</v>
      </c>
      <c r="D542">
        <v>1315</v>
      </c>
      <c r="E542" t="s">
        <v>106</v>
      </c>
      <c r="F542" t="str">
        <f>VLOOKUP($C542,'Bus Profiles'!$A:$C,MATCH(F$1,'Bus Profiles'!$1:$1,0),FALSE)</f>
        <v>40 ft</v>
      </c>
      <c r="G542" t="s">
        <v>52</v>
      </c>
      <c r="H542">
        <v>2</v>
      </c>
      <c r="I542" s="1">
        <v>43740.499999999993</v>
      </c>
      <c r="J542" s="16">
        <v>7290.0833333333321</v>
      </c>
      <c r="K542" s="7">
        <f>IF(AND($H542&gt;=Scale!$B$2,$H542&lt;=Scale!$C$2),Scale!$A$2,IF(AND($H542&gt;=Scale!$B$3,$H542&lt;=Scale!$C$3),Scale!$A$3,IF(AND($H542&gt;=Scale!$B$4,$H542&lt;=Scale!$C$4),Scale!$A$4,IF(AND($H542&gt;=Scale!$B$5,$H542&lt;=Scale!$C$5),Scale!$A$5,IF(AND($H542&gt;=Scale!$B$6,$H542&lt;=Scale!$C$6),Scale!$A$6)))))</f>
        <v>2</v>
      </c>
      <c r="L542" s="7">
        <f>IF(AND($J542&gt;=Scale!$F$2,$J542&lt;=Scale!$G$2),Scale!$E$2,IF(AND($J542&gt;=Scale!$F$3,$J542&lt;=Scale!$G$3),Scale!$E$3,IF(AND($J542&gt;=Scale!$F$4,$J542&lt;=Scale!$G$4),Scale!$E$4,IF(AND($J542&gt;=Scale!$F$5,$J542&lt;=Scale!$G$5),Scale!$E$5,IF(AND($J542&gt;=Scale!$F$6,$J542&lt;=Scale!$G$6),Scale!$E$6)))))</f>
        <v>1</v>
      </c>
      <c r="M542" s="7">
        <f t="shared" si="17"/>
        <v>3</v>
      </c>
      <c r="N54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42" s="5" t="str">
        <f>IF(Table1[[#This Row],[Priority Rating]]="#N/A","#N/A",IF(Table1[[#This Row],[Priority Rating]]&gt;=Scale!$M$2,Scale!$L$2,IF(Table1[[#This Row],[Priority Rating]]&gt;=Scale!$M$3,Scale!$L$3,IF(Table1[[#This Row],[Priority Rating]]&gt;=Scale!$M$4,Scale!$L$4,"error1"))))</f>
        <v>Low (0-29)</v>
      </c>
    </row>
    <row r="543" spans="1:15" x14ac:dyDescent="0.3">
      <c r="A543" s="3">
        <f t="shared" ca="1" si="16"/>
        <v>542</v>
      </c>
      <c r="B543" t="s">
        <v>13</v>
      </c>
      <c r="C543" t="s">
        <v>23</v>
      </c>
      <c r="D543">
        <v>1316</v>
      </c>
      <c r="E543" t="s">
        <v>106</v>
      </c>
      <c r="F543" t="str">
        <f>VLOOKUP($C543,'Bus Profiles'!$A:$C,MATCH(F$1,'Bus Profiles'!$1:$1,0),FALSE)</f>
        <v>40 ft</v>
      </c>
      <c r="G543" t="s">
        <v>52</v>
      </c>
      <c r="H543">
        <v>3</v>
      </c>
      <c r="I543" s="1">
        <v>41320</v>
      </c>
      <c r="J543" s="16">
        <v>41320</v>
      </c>
      <c r="K543" s="7">
        <f>IF(AND($H543&gt;=Scale!$B$2,$H543&lt;=Scale!$C$2),Scale!$A$2,IF(AND($H543&gt;=Scale!$B$3,$H543&lt;=Scale!$C$3),Scale!$A$3,IF(AND($H543&gt;=Scale!$B$4,$H543&lt;=Scale!$C$4),Scale!$A$4,IF(AND($H543&gt;=Scale!$B$5,$H543&lt;=Scale!$C$5),Scale!$A$5,IF(AND($H543&gt;=Scale!$B$6,$H543&lt;=Scale!$C$6),Scale!$A$6)))))</f>
        <v>2</v>
      </c>
      <c r="L543" s="7">
        <f>IF(AND($J543&gt;=Scale!$F$2,$J543&lt;=Scale!$G$2),Scale!$E$2,IF(AND($J543&gt;=Scale!$F$3,$J543&lt;=Scale!$G$3),Scale!$E$3,IF(AND($J543&gt;=Scale!$F$4,$J543&lt;=Scale!$G$4),Scale!$E$4,IF(AND($J543&gt;=Scale!$F$5,$J543&lt;=Scale!$G$5),Scale!$E$5,IF(AND($J543&gt;=Scale!$F$6,$J543&lt;=Scale!$G$6),Scale!$E$6)))))</f>
        <v>1</v>
      </c>
      <c r="M543" s="7">
        <f t="shared" si="17"/>
        <v>3</v>
      </c>
      <c r="N54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43" s="5" t="str">
        <f>IF(Table1[[#This Row],[Priority Rating]]="#N/A","#N/A",IF(Table1[[#This Row],[Priority Rating]]&gt;=Scale!$M$2,Scale!$L$2,IF(Table1[[#This Row],[Priority Rating]]&gt;=Scale!$M$3,Scale!$L$3,IF(Table1[[#This Row],[Priority Rating]]&gt;=Scale!$M$4,Scale!$L$4,"error1"))))</f>
        <v>Low (0-29)</v>
      </c>
    </row>
    <row r="544" spans="1:15" x14ac:dyDescent="0.3">
      <c r="A544" s="3">
        <f t="shared" ca="1" si="16"/>
        <v>543</v>
      </c>
      <c r="B544" t="s">
        <v>13</v>
      </c>
      <c r="C544" t="s">
        <v>23</v>
      </c>
      <c r="D544">
        <v>1317</v>
      </c>
      <c r="E544" t="s">
        <v>106</v>
      </c>
      <c r="F544" t="str">
        <f>VLOOKUP($C544,'Bus Profiles'!$A:$C,MATCH(F$1,'Bus Profiles'!$1:$1,0),FALSE)</f>
        <v>40 ft</v>
      </c>
      <c r="G544" t="s">
        <v>52</v>
      </c>
      <c r="H544">
        <v>1</v>
      </c>
      <c r="I544" s="1">
        <v>28848.6</v>
      </c>
      <c r="J544" s="16">
        <v>1923.24</v>
      </c>
      <c r="K544" s="7">
        <f>IF(AND($H544&gt;=Scale!$B$2,$H544&lt;=Scale!$C$2),Scale!$A$2,IF(AND($H544&gt;=Scale!$B$3,$H544&lt;=Scale!$C$3),Scale!$A$3,IF(AND($H544&gt;=Scale!$B$4,$H544&lt;=Scale!$C$4),Scale!$A$4,IF(AND($H544&gt;=Scale!$B$5,$H544&lt;=Scale!$C$5),Scale!$A$5,IF(AND($H544&gt;=Scale!$B$6,$H544&lt;=Scale!$C$6),Scale!$A$6)))))</f>
        <v>1</v>
      </c>
      <c r="L544" s="7">
        <f>IF(AND($J544&gt;=Scale!$F$2,$J544&lt;=Scale!$G$2),Scale!$E$2,IF(AND($J544&gt;=Scale!$F$3,$J544&lt;=Scale!$G$3),Scale!$E$3,IF(AND($J544&gt;=Scale!$F$4,$J544&lt;=Scale!$G$4),Scale!$E$4,IF(AND($J544&gt;=Scale!$F$5,$J544&lt;=Scale!$G$5),Scale!$E$5,IF(AND($J544&gt;=Scale!$F$6,$J544&lt;=Scale!$G$6),Scale!$E$6)))))</f>
        <v>5</v>
      </c>
      <c r="M544" s="7">
        <f t="shared" si="17"/>
        <v>3</v>
      </c>
      <c r="N54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16</v>
      </c>
      <c r="O544" s="5" t="str">
        <f>IF(Table1[[#This Row],[Priority Rating]]="#N/A","#N/A",IF(Table1[[#This Row],[Priority Rating]]&gt;=Scale!$M$2,Scale!$L$2,IF(Table1[[#This Row],[Priority Rating]]&gt;=Scale!$M$3,Scale!$L$3,IF(Table1[[#This Row],[Priority Rating]]&gt;=Scale!$M$4,Scale!$L$4,"error1"))))</f>
        <v>Low (0-29)</v>
      </c>
    </row>
    <row r="545" spans="1:15" x14ac:dyDescent="0.3">
      <c r="A545" s="3">
        <f t="shared" ca="1" si="16"/>
        <v>544</v>
      </c>
      <c r="B545" t="s">
        <v>13</v>
      </c>
      <c r="C545" t="s">
        <v>23</v>
      </c>
      <c r="D545">
        <v>1318</v>
      </c>
      <c r="E545" t="s">
        <v>106</v>
      </c>
      <c r="F545" t="str">
        <f>VLOOKUP($C545,'Bus Profiles'!$A:$C,MATCH(F$1,'Bus Profiles'!$1:$1,0),FALSE)</f>
        <v>40 ft</v>
      </c>
      <c r="G545" t="s">
        <v>52</v>
      </c>
      <c r="H545">
        <v>5</v>
      </c>
      <c r="I545" s="1">
        <v>32959.100000000006</v>
      </c>
      <c r="J545" s="16">
        <v>8239.7750000000015</v>
      </c>
      <c r="K545" s="7">
        <f>IF(AND($H545&gt;=Scale!$B$2,$H545&lt;=Scale!$C$2),Scale!$A$2,IF(AND($H545&gt;=Scale!$B$3,$H545&lt;=Scale!$C$3),Scale!$A$3,IF(AND($H545&gt;=Scale!$B$4,$H545&lt;=Scale!$C$4),Scale!$A$4,IF(AND($H545&gt;=Scale!$B$5,$H545&lt;=Scale!$C$5),Scale!$A$5,IF(AND($H545&gt;=Scale!$B$6,$H545&lt;=Scale!$C$6),Scale!$A$6)))))</f>
        <v>3</v>
      </c>
      <c r="L545" s="7">
        <f>IF(AND($J545&gt;=Scale!$F$2,$J545&lt;=Scale!$G$2),Scale!$E$2,IF(AND($J545&gt;=Scale!$F$3,$J545&lt;=Scale!$G$3),Scale!$E$3,IF(AND($J545&gt;=Scale!$F$4,$J545&lt;=Scale!$G$4),Scale!$E$4,IF(AND($J545&gt;=Scale!$F$5,$J545&lt;=Scale!$G$5),Scale!$E$5,IF(AND($J545&gt;=Scale!$F$6,$J545&lt;=Scale!$G$6),Scale!$E$6)))))</f>
        <v>1</v>
      </c>
      <c r="M545" s="7">
        <f t="shared" si="17"/>
        <v>3</v>
      </c>
      <c r="N54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45" s="5" t="str">
        <f>IF(Table1[[#This Row],[Priority Rating]]="#N/A","#N/A",IF(Table1[[#This Row],[Priority Rating]]&gt;=Scale!$M$2,Scale!$L$2,IF(Table1[[#This Row],[Priority Rating]]&gt;=Scale!$M$3,Scale!$L$3,IF(Table1[[#This Row],[Priority Rating]]&gt;=Scale!$M$4,Scale!$L$4,"error1"))))</f>
        <v>Low (0-29)</v>
      </c>
    </row>
    <row r="546" spans="1:15" x14ac:dyDescent="0.3">
      <c r="A546" s="3">
        <f t="shared" ca="1" si="16"/>
        <v>545</v>
      </c>
      <c r="B546" t="s">
        <v>13</v>
      </c>
      <c r="C546" t="s">
        <v>23</v>
      </c>
      <c r="D546">
        <v>1319</v>
      </c>
      <c r="E546" t="s">
        <v>106</v>
      </c>
      <c r="F546" t="str">
        <f>VLOOKUP($C546,'Bus Profiles'!$A:$C,MATCH(F$1,'Bus Profiles'!$1:$1,0),FALSE)</f>
        <v>40 ft</v>
      </c>
      <c r="G546" t="s">
        <v>52</v>
      </c>
      <c r="H546">
        <v>5</v>
      </c>
      <c r="I546" s="1">
        <v>37033.300000000003</v>
      </c>
      <c r="J546" s="16">
        <v>4629.1625000000004</v>
      </c>
      <c r="K546" s="7">
        <f>IF(AND($H546&gt;=Scale!$B$2,$H546&lt;=Scale!$C$2),Scale!$A$2,IF(AND($H546&gt;=Scale!$B$3,$H546&lt;=Scale!$C$3),Scale!$A$3,IF(AND($H546&gt;=Scale!$B$4,$H546&lt;=Scale!$C$4),Scale!$A$4,IF(AND($H546&gt;=Scale!$B$5,$H546&lt;=Scale!$C$5),Scale!$A$5,IF(AND($H546&gt;=Scale!$B$6,$H546&lt;=Scale!$C$6),Scale!$A$6)))))</f>
        <v>3</v>
      </c>
      <c r="L546" s="7">
        <f>IF(AND($J546&gt;=Scale!$F$2,$J546&lt;=Scale!$G$2),Scale!$E$2,IF(AND($J546&gt;=Scale!$F$3,$J546&lt;=Scale!$G$3),Scale!$E$3,IF(AND($J546&gt;=Scale!$F$4,$J546&lt;=Scale!$G$4),Scale!$E$4,IF(AND($J546&gt;=Scale!$F$5,$J546&lt;=Scale!$G$5),Scale!$E$5,IF(AND($J546&gt;=Scale!$F$6,$J546&lt;=Scale!$G$6),Scale!$E$6)))))</f>
        <v>3</v>
      </c>
      <c r="M546" s="7">
        <f t="shared" si="17"/>
        <v>3</v>
      </c>
      <c r="N54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546" s="5" t="str">
        <f>IF(Table1[[#This Row],[Priority Rating]]="#N/A","#N/A",IF(Table1[[#This Row],[Priority Rating]]&gt;=Scale!$M$2,Scale!$L$2,IF(Table1[[#This Row],[Priority Rating]]&gt;=Scale!$M$3,Scale!$L$3,IF(Table1[[#This Row],[Priority Rating]]&gt;=Scale!$M$4,Scale!$L$4,"error1"))))</f>
        <v>Low (0-29)</v>
      </c>
    </row>
    <row r="547" spans="1:15" x14ac:dyDescent="0.3">
      <c r="A547" s="3">
        <f t="shared" ca="1" si="16"/>
        <v>546</v>
      </c>
      <c r="B547" t="s">
        <v>13</v>
      </c>
      <c r="C547" t="s">
        <v>23</v>
      </c>
      <c r="D547">
        <v>1320</v>
      </c>
      <c r="E547" t="s">
        <v>106</v>
      </c>
      <c r="F547" t="str">
        <f>VLOOKUP($C547,'Bus Profiles'!$A:$C,MATCH(F$1,'Bus Profiles'!$1:$1,0),FALSE)</f>
        <v>40 ft</v>
      </c>
      <c r="G547" t="s">
        <v>52</v>
      </c>
      <c r="H547">
        <v>4</v>
      </c>
      <c r="I547" s="1">
        <v>34505.199999999997</v>
      </c>
      <c r="J547" s="16">
        <v>34505.199999999997</v>
      </c>
      <c r="K547" s="7">
        <f>IF(AND($H547&gt;=Scale!$B$2,$H547&lt;=Scale!$C$2),Scale!$A$2,IF(AND($H547&gt;=Scale!$B$3,$H547&lt;=Scale!$C$3),Scale!$A$3,IF(AND($H547&gt;=Scale!$B$4,$H547&lt;=Scale!$C$4),Scale!$A$4,IF(AND($H547&gt;=Scale!$B$5,$H547&lt;=Scale!$C$5),Scale!$A$5,IF(AND($H547&gt;=Scale!$B$6,$H547&lt;=Scale!$C$6),Scale!$A$6)))))</f>
        <v>3</v>
      </c>
      <c r="L547" s="7">
        <f>IF(AND($J547&gt;=Scale!$F$2,$J547&lt;=Scale!$G$2),Scale!$E$2,IF(AND($J547&gt;=Scale!$F$3,$J547&lt;=Scale!$G$3),Scale!$E$3,IF(AND($J547&gt;=Scale!$F$4,$J547&lt;=Scale!$G$4),Scale!$E$4,IF(AND($J547&gt;=Scale!$F$5,$J547&lt;=Scale!$G$5),Scale!$E$5,IF(AND($J547&gt;=Scale!$F$6,$J547&lt;=Scale!$G$6),Scale!$E$6)))))</f>
        <v>1</v>
      </c>
      <c r="M547" s="7">
        <f t="shared" si="17"/>
        <v>3</v>
      </c>
      <c r="N54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47" s="5" t="str">
        <f>IF(Table1[[#This Row],[Priority Rating]]="#N/A","#N/A",IF(Table1[[#This Row],[Priority Rating]]&gt;=Scale!$M$2,Scale!$L$2,IF(Table1[[#This Row],[Priority Rating]]&gt;=Scale!$M$3,Scale!$L$3,IF(Table1[[#This Row],[Priority Rating]]&gt;=Scale!$M$4,Scale!$L$4,"error1"))))</f>
        <v>Low (0-29)</v>
      </c>
    </row>
    <row r="548" spans="1:15" x14ac:dyDescent="0.3">
      <c r="A548" s="3">
        <f t="shared" ca="1" si="16"/>
        <v>547</v>
      </c>
      <c r="B548" t="s">
        <v>13</v>
      </c>
      <c r="C548" t="s">
        <v>23</v>
      </c>
      <c r="D548">
        <v>1321</v>
      </c>
      <c r="E548" t="s">
        <v>106</v>
      </c>
      <c r="F548" t="str">
        <f>VLOOKUP($C548,'Bus Profiles'!$A:$C,MATCH(F$1,'Bus Profiles'!$1:$1,0),FALSE)</f>
        <v>40 ft</v>
      </c>
      <c r="G548" t="s">
        <v>52</v>
      </c>
      <c r="H548">
        <v>0</v>
      </c>
      <c r="I548" s="1">
        <v>35069.199999999997</v>
      </c>
      <c r="J548" s="16">
        <v>5009.8857142857141</v>
      </c>
      <c r="K548" s="7">
        <f>IF(AND($H548&gt;=Scale!$B$2,$H548&lt;=Scale!$C$2),Scale!$A$2,IF(AND($H548&gt;=Scale!$B$3,$H548&lt;=Scale!$C$3),Scale!$A$3,IF(AND($H548&gt;=Scale!$B$4,$H548&lt;=Scale!$C$4),Scale!$A$4,IF(AND($H548&gt;=Scale!$B$5,$H548&lt;=Scale!$C$5),Scale!$A$5,IF(AND($H548&gt;=Scale!$B$6,$H548&lt;=Scale!$C$6),Scale!$A$6)))))</f>
        <v>1</v>
      </c>
      <c r="L548" s="7">
        <f>IF(AND($J548&gt;=Scale!$F$2,$J548&lt;=Scale!$G$2),Scale!$E$2,IF(AND($J548&gt;=Scale!$F$3,$J548&lt;=Scale!$G$3),Scale!$E$3,IF(AND($J548&gt;=Scale!$F$4,$J548&lt;=Scale!$G$4),Scale!$E$4,IF(AND($J548&gt;=Scale!$F$5,$J548&lt;=Scale!$G$5),Scale!$E$5,IF(AND($J548&gt;=Scale!$F$6,$J548&lt;=Scale!$G$6),Scale!$E$6)))))</f>
        <v>2</v>
      </c>
      <c r="M548" s="7">
        <f t="shared" si="17"/>
        <v>3</v>
      </c>
      <c r="N54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10</v>
      </c>
      <c r="O548" s="5" t="str">
        <f>IF(Table1[[#This Row],[Priority Rating]]="#N/A","#N/A",IF(Table1[[#This Row],[Priority Rating]]&gt;=Scale!$M$2,Scale!$L$2,IF(Table1[[#This Row],[Priority Rating]]&gt;=Scale!$M$3,Scale!$L$3,IF(Table1[[#This Row],[Priority Rating]]&gt;=Scale!$M$4,Scale!$L$4,"error1"))))</f>
        <v>Low (0-29)</v>
      </c>
    </row>
    <row r="549" spans="1:15" x14ac:dyDescent="0.3">
      <c r="A549" s="3">
        <f t="shared" ca="1" si="16"/>
        <v>548</v>
      </c>
      <c r="B549" t="s">
        <v>13</v>
      </c>
      <c r="C549" t="s">
        <v>23</v>
      </c>
      <c r="D549">
        <v>1322</v>
      </c>
      <c r="E549" t="s">
        <v>106</v>
      </c>
      <c r="F549" t="str">
        <f>VLOOKUP($C549,'Bus Profiles'!$A:$C,MATCH(F$1,'Bus Profiles'!$1:$1,0),FALSE)</f>
        <v>40 ft</v>
      </c>
      <c r="G549" t="s">
        <v>52</v>
      </c>
      <c r="H549">
        <v>9</v>
      </c>
      <c r="I549" s="1">
        <v>25693.1</v>
      </c>
      <c r="J549" s="16">
        <v>12846.55</v>
      </c>
      <c r="K549" s="7">
        <f>IF(AND($H549&gt;=Scale!$B$2,$H549&lt;=Scale!$C$2),Scale!$A$2,IF(AND($H549&gt;=Scale!$B$3,$H549&lt;=Scale!$C$3),Scale!$A$3,IF(AND($H549&gt;=Scale!$B$4,$H549&lt;=Scale!$C$4),Scale!$A$4,IF(AND($H549&gt;=Scale!$B$5,$H549&lt;=Scale!$C$5),Scale!$A$5,IF(AND($H549&gt;=Scale!$B$6,$H549&lt;=Scale!$C$6),Scale!$A$6)))))</f>
        <v>5</v>
      </c>
      <c r="L549" s="7">
        <f>IF(AND($J549&gt;=Scale!$F$2,$J549&lt;=Scale!$G$2),Scale!$E$2,IF(AND($J549&gt;=Scale!$F$3,$J549&lt;=Scale!$G$3),Scale!$E$3,IF(AND($J549&gt;=Scale!$F$4,$J549&lt;=Scale!$G$4),Scale!$E$4,IF(AND($J549&gt;=Scale!$F$5,$J549&lt;=Scale!$G$5),Scale!$E$5,IF(AND($J549&gt;=Scale!$F$6,$J549&lt;=Scale!$G$6),Scale!$E$6)))))</f>
        <v>1</v>
      </c>
      <c r="M549" s="7">
        <f t="shared" si="17"/>
        <v>3</v>
      </c>
      <c r="N54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549" s="5" t="str">
        <f>IF(Table1[[#This Row],[Priority Rating]]="#N/A","#N/A",IF(Table1[[#This Row],[Priority Rating]]&gt;=Scale!$M$2,Scale!$L$2,IF(Table1[[#This Row],[Priority Rating]]&gt;=Scale!$M$3,Scale!$L$3,IF(Table1[[#This Row],[Priority Rating]]&gt;=Scale!$M$4,Scale!$L$4,"error1"))))</f>
        <v>Low (0-29)</v>
      </c>
    </row>
    <row r="550" spans="1:15" x14ac:dyDescent="0.3">
      <c r="A550" s="3">
        <f t="shared" ca="1" si="16"/>
        <v>549</v>
      </c>
      <c r="B550" t="s">
        <v>13</v>
      </c>
      <c r="C550" t="s">
        <v>23</v>
      </c>
      <c r="D550">
        <v>1323</v>
      </c>
      <c r="E550" t="s">
        <v>106</v>
      </c>
      <c r="F550" t="str">
        <f>VLOOKUP($C550,'Bus Profiles'!$A:$C,MATCH(F$1,'Bus Profiles'!$1:$1,0),FALSE)</f>
        <v>40 ft</v>
      </c>
      <c r="G550" t="s">
        <v>52</v>
      </c>
      <c r="H550">
        <v>3</v>
      </c>
      <c r="I550" s="1">
        <v>42526.299999999996</v>
      </c>
      <c r="J550" s="16">
        <v>7087.7166666666662</v>
      </c>
      <c r="K550" s="7">
        <f>IF(AND($H550&gt;=Scale!$B$2,$H550&lt;=Scale!$C$2),Scale!$A$2,IF(AND($H550&gt;=Scale!$B$3,$H550&lt;=Scale!$C$3),Scale!$A$3,IF(AND($H550&gt;=Scale!$B$4,$H550&lt;=Scale!$C$4),Scale!$A$4,IF(AND($H550&gt;=Scale!$B$5,$H550&lt;=Scale!$C$5),Scale!$A$5,IF(AND($H550&gt;=Scale!$B$6,$H550&lt;=Scale!$C$6),Scale!$A$6)))))</f>
        <v>2</v>
      </c>
      <c r="L550" s="7">
        <f>IF(AND($J550&gt;=Scale!$F$2,$J550&lt;=Scale!$G$2),Scale!$E$2,IF(AND($J550&gt;=Scale!$F$3,$J550&lt;=Scale!$G$3),Scale!$E$3,IF(AND($J550&gt;=Scale!$F$4,$J550&lt;=Scale!$G$4),Scale!$E$4,IF(AND($J550&gt;=Scale!$F$5,$J550&lt;=Scale!$G$5),Scale!$E$5,IF(AND($J550&gt;=Scale!$F$6,$J550&lt;=Scale!$G$6),Scale!$E$6)))))</f>
        <v>1</v>
      </c>
      <c r="M550" s="7">
        <f t="shared" si="17"/>
        <v>3</v>
      </c>
      <c r="N55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50" s="5" t="str">
        <f>IF(Table1[[#This Row],[Priority Rating]]="#N/A","#N/A",IF(Table1[[#This Row],[Priority Rating]]&gt;=Scale!$M$2,Scale!$L$2,IF(Table1[[#This Row],[Priority Rating]]&gt;=Scale!$M$3,Scale!$L$3,IF(Table1[[#This Row],[Priority Rating]]&gt;=Scale!$M$4,Scale!$L$4,"error1"))))</f>
        <v>Low (0-29)</v>
      </c>
    </row>
    <row r="551" spans="1:15" x14ac:dyDescent="0.3">
      <c r="A551" s="3">
        <f t="shared" ca="1" si="16"/>
        <v>550</v>
      </c>
      <c r="B551" t="s">
        <v>13</v>
      </c>
      <c r="C551" t="s">
        <v>23</v>
      </c>
      <c r="D551">
        <v>1324</v>
      </c>
      <c r="E551" t="s">
        <v>106</v>
      </c>
      <c r="F551" t="str">
        <f>VLOOKUP($C551,'Bus Profiles'!$A:$C,MATCH(F$1,'Bus Profiles'!$1:$1,0),FALSE)</f>
        <v>40 ft</v>
      </c>
      <c r="G551" t="s">
        <v>52</v>
      </c>
      <c r="H551">
        <v>4</v>
      </c>
      <c r="I551" s="1">
        <v>35569.5</v>
      </c>
      <c r="J551" s="16">
        <v>5081.3571428571431</v>
      </c>
      <c r="K551" s="7">
        <f>IF(AND($H551&gt;=Scale!$B$2,$H551&lt;=Scale!$C$2),Scale!$A$2,IF(AND($H551&gt;=Scale!$B$3,$H551&lt;=Scale!$C$3),Scale!$A$3,IF(AND($H551&gt;=Scale!$B$4,$H551&lt;=Scale!$C$4),Scale!$A$4,IF(AND($H551&gt;=Scale!$B$5,$H551&lt;=Scale!$C$5),Scale!$A$5,IF(AND($H551&gt;=Scale!$B$6,$H551&lt;=Scale!$C$6),Scale!$A$6)))))</f>
        <v>3</v>
      </c>
      <c r="L551" s="7">
        <f>IF(AND($J551&gt;=Scale!$F$2,$J551&lt;=Scale!$G$2),Scale!$E$2,IF(AND($J551&gt;=Scale!$F$3,$J551&lt;=Scale!$G$3),Scale!$E$3,IF(AND($J551&gt;=Scale!$F$4,$J551&lt;=Scale!$G$4),Scale!$E$4,IF(AND($J551&gt;=Scale!$F$5,$J551&lt;=Scale!$G$5),Scale!$E$5,IF(AND($J551&gt;=Scale!$F$6,$J551&lt;=Scale!$G$6),Scale!$E$6)))))</f>
        <v>2</v>
      </c>
      <c r="M551" s="7">
        <f t="shared" si="17"/>
        <v>3</v>
      </c>
      <c r="N55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16</v>
      </c>
      <c r="O551" s="5" t="str">
        <f>IF(Table1[[#This Row],[Priority Rating]]="#N/A","#N/A",IF(Table1[[#This Row],[Priority Rating]]&gt;=Scale!$M$2,Scale!$L$2,IF(Table1[[#This Row],[Priority Rating]]&gt;=Scale!$M$3,Scale!$L$3,IF(Table1[[#This Row],[Priority Rating]]&gt;=Scale!$M$4,Scale!$L$4,"error1"))))</f>
        <v>Low (0-29)</v>
      </c>
    </row>
    <row r="552" spans="1:15" x14ac:dyDescent="0.3">
      <c r="A552" s="3">
        <f t="shared" ca="1" si="16"/>
        <v>551</v>
      </c>
      <c r="B552" t="s">
        <v>13</v>
      </c>
      <c r="C552" t="s">
        <v>23</v>
      </c>
      <c r="D552">
        <v>1325</v>
      </c>
      <c r="E552" t="s">
        <v>106</v>
      </c>
      <c r="F552" t="str">
        <f>VLOOKUP($C552,'Bus Profiles'!$A:$C,MATCH(F$1,'Bus Profiles'!$1:$1,0),FALSE)</f>
        <v>40 ft</v>
      </c>
      <c r="G552" t="s">
        <v>52</v>
      </c>
      <c r="H552">
        <v>4</v>
      </c>
      <c r="I552" s="1">
        <v>47201.299999999996</v>
      </c>
      <c r="J552" s="16">
        <v>11800.324999999999</v>
      </c>
      <c r="K552" s="7">
        <f>IF(AND($H552&gt;=Scale!$B$2,$H552&lt;=Scale!$C$2),Scale!$A$2,IF(AND($H552&gt;=Scale!$B$3,$H552&lt;=Scale!$C$3),Scale!$A$3,IF(AND($H552&gt;=Scale!$B$4,$H552&lt;=Scale!$C$4),Scale!$A$4,IF(AND($H552&gt;=Scale!$B$5,$H552&lt;=Scale!$C$5),Scale!$A$5,IF(AND($H552&gt;=Scale!$B$6,$H552&lt;=Scale!$C$6),Scale!$A$6)))))</f>
        <v>3</v>
      </c>
      <c r="L552" s="7">
        <f>IF(AND($J552&gt;=Scale!$F$2,$J552&lt;=Scale!$G$2),Scale!$E$2,IF(AND($J552&gt;=Scale!$F$3,$J552&lt;=Scale!$G$3),Scale!$E$3,IF(AND($J552&gt;=Scale!$F$4,$J552&lt;=Scale!$G$4),Scale!$E$4,IF(AND($J552&gt;=Scale!$F$5,$J552&lt;=Scale!$G$5),Scale!$E$5,IF(AND($J552&gt;=Scale!$F$6,$J552&lt;=Scale!$G$6),Scale!$E$6)))))</f>
        <v>1</v>
      </c>
      <c r="M552" s="7">
        <f t="shared" si="17"/>
        <v>3</v>
      </c>
      <c r="N55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14</v>
      </c>
      <c r="O552" s="5" t="str">
        <f>IF(Table1[[#This Row],[Priority Rating]]="#N/A","#N/A",IF(Table1[[#This Row],[Priority Rating]]&gt;=Scale!$M$2,Scale!$L$2,IF(Table1[[#This Row],[Priority Rating]]&gt;=Scale!$M$3,Scale!$L$3,IF(Table1[[#This Row],[Priority Rating]]&gt;=Scale!$M$4,Scale!$L$4,"error1"))))</f>
        <v>Low (0-29)</v>
      </c>
    </row>
    <row r="553" spans="1:15" x14ac:dyDescent="0.3">
      <c r="A553" s="3">
        <f t="shared" ca="1" si="16"/>
        <v>552</v>
      </c>
      <c r="B553" t="s">
        <v>13</v>
      </c>
      <c r="C553" t="s">
        <v>23</v>
      </c>
      <c r="D553">
        <v>1326</v>
      </c>
      <c r="E553" t="s">
        <v>106</v>
      </c>
      <c r="F553" t="str">
        <f>VLOOKUP($C553,'Bus Profiles'!$A:$C,MATCH(F$1,'Bus Profiles'!$1:$1,0),FALSE)</f>
        <v>40 ft</v>
      </c>
      <c r="G553" t="s">
        <v>52</v>
      </c>
      <c r="H553">
        <v>2</v>
      </c>
      <c r="I553" s="1">
        <v>39263.300000000003</v>
      </c>
      <c r="J553" s="16">
        <v>7852.6600000000008</v>
      </c>
      <c r="K553" s="7">
        <f>IF(AND($H553&gt;=Scale!$B$2,$H553&lt;=Scale!$C$2),Scale!$A$2,IF(AND($H553&gt;=Scale!$B$3,$H553&lt;=Scale!$C$3),Scale!$A$3,IF(AND($H553&gt;=Scale!$B$4,$H553&lt;=Scale!$C$4),Scale!$A$4,IF(AND($H553&gt;=Scale!$B$5,$H553&lt;=Scale!$C$5),Scale!$A$5,IF(AND($H553&gt;=Scale!$B$6,$H553&lt;=Scale!$C$6),Scale!$A$6)))))</f>
        <v>2</v>
      </c>
      <c r="L553" s="7">
        <f>IF(AND($J553&gt;=Scale!$F$2,$J553&lt;=Scale!$G$2),Scale!$E$2,IF(AND($J553&gt;=Scale!$F$3,$J553&lt;=Scale!$G$3),Scale!$E$3,IF(AND($J553&gt;=Scale!$F$4,$J553&lt;=Scale!$G$4),Scale!$E$4,IF(AND($J553&gt;=Scale!$F$5,$J553&lt;=Scale!$G$5),Scale!$E$5,IF(AND($J553&gt;=Scale!$F$6,$J553&lt;=Scale!$G$6),Scale!$E$6)))))</f>
        <v>1</v>
      </c>
      <c r="M553" s="7">
        <f t="shared" si="17"/>
        <v>3</v>
      </c>
      <c r="N55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53" s="5" t="str">
        <f>IF(Table1[[#This Row],[Priority Rating]]="#N/A","#N/A",IF(Table1[[#This Row],[Priority Rating]]&gt;=Scale!$M$2,Scale!$L$2,IF(Table1[[#This Row],[Priority Rating]]&gt;=Scale!$M$3,Scale!$L$3,IF(Table1[[#This Row],[Priority Rating]]&gt;=Scale!$M$4,Scale!$L$4,"error1"))))</f>
        <v>Low (0-29)</v>
      </c>
    </row>
    <row r="554" spans="1:15" x14ac:dyDescent="0.3">
      <c r="A554" s="3">
        <f t="shared" ca="1" si="16"/>
        <v>553</v>
      </c>
      <c r="B554" t="s">
        <v>13</v>
      </c>
      <c r="C554" t="s">
        <v>23</v>
      </c>
      <c r="D554">
        <v>1327</v>
      </c>
      <c r="E554" t="s">
        <v>106</v>
      </c>
      <c r="F554" t="str">
        <f>VLOOKUP($C554,'Bus Profiles'!$A:$C,MATCH(F$1,'Bus Profiles'!$1:$1,0),FALSE)</f>
        <v>40 ft</v>
      </c>
      <c r="G554" t="s">
        <v>52</v>
      </c>
      <c r="H554">
        <v>2</v>
      </c>
      <c r="I554" s="1">
        <v>44076.999999999993</v>
      </c>
      <c r="J554" s="16">
        <v>44076.999999999993</v>
      </c>
      <c r="K554" s="7">
        <f>IF(AND($H554&gt;=Scale!$B$2,$H554&lt;=Scale!$C$2),Scale!$A$2,IF(AND($H554&gt;=Scale!$B$3,$H554&lt;=Scale!$C$3),Scale!$A$3,IF(AND($H554&gt;=Scale!$B$4,$H554&lt;=Scale!$C$4),Scale!$A$4,IF(AND($H554&gt;=Scale!$B$5,$H554&lt;=Scale!$C$5),Scale!$A$5,IF(AND($H554&gt;=Scale!$B$6,$H554&lt;=Scale!$C$6),Scale!$A$6)))))</f>
        <v>2</v>
      </c>
      <c r="L554" s="7">
        <f>IF(AND($J554&gt;=Scale!$F$2,$J554&lt;=Scale!$G$2),Scale!$E$2,IF(AND($J554&gt;=Scale!$F$3,$J554&lt;=Scale!$G$3),Scale!$E$3,IF(AND($J554&gt;=Scale!$F$4,$J554&lt;=Scale!$G$4),Scale!$E$4,IF(AND($J554&gt;=Scale!$F$5,$J554&lt;=Scale!$G$5),Scale!$E$5,IF(AND($J554&gt;=Scale!$F$6,$J554&lt;=Scale!$G$6),Scale!$E$6)))))</f>
        <v>1</v>
      </c>
      <c r="M554" s="7">
        <f t="shared" si="17"/>
        <v>3</v>
      </c>
      <c r="N55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11</v>
      </c>
      <c r="O554" s="5" t="str">
        <f>IF(Table1[[#This Row],[Priority Rating]]="#N/A","#N/A",IF(Table1[[#This Row],[Priority Rating]]&gt;=Scale!$M$2,Scale!$L$2,IF(Table1[[#This Row],[Priority Rating]]&gt;=Scale!$M$3,Scale!$L$3,IF(Table1[[#This Row],[Priority Rating]]&gt;=Scale!$M$4,Scale!$L$4,"error1"))))</f>
        <v>Low (0-29)</v>
      </c>
    </row>
    <row r="555" spans="1:15" x14ac:dyDescent="0.3">
      <c r="A555" s="3">
        <f t="shared" ca="1" si="16"/>
        <v>554</v>
      </c>
      <c r="B555" t="s">
        <v>13</v>
      </c>
      <c r="C555" t="s">
        <v>23</v>
      </c>
      <c r="D555">
        <v>1328</v>
      </c>
      <c r="E555" t="s">
        <v>106</v>
      </c>
      <c r="F555" t="str">
        <f>VLOOKUP($C555,'Bus Profiles'!$A:$C,MATCH(F$1,'Bus Profiles'!$1:$1,0),FALSE)</f>
        <v>40 ft</v>
      </c>
      <c r="G555" t="s">
        <v>52</v>
      </c>
      <c r="H555">
        <v>1</v>
      </c>
      <c r="I555" s="1">
        <v>37030.1</v>
      </c>
      <c r="J555" s="16">
        <v>12343.366666666667</v>
      </c>
      <c r="K555" s="7">
        <f>IF(AND($H555&gt;=Scale!$B$2,$H555&lt;=Scale!$C$2),Scale!$A$2,IF(AND($H555&gt;=Scale!$B$3,$H555&lt;=Scale!$C$3),Scale!$A$3,IF(AND($H555&gt;=Scale!$B$4,$H555&lt;=Scale!$C$4),Scale!$A$4,IF(AND($H555&gt;=Scale!$B$5,$H555&lt;=Scale!$C$5),Scale!$A$5,IF(AND($H555&gt;=Scale!$B$6,$H555&lt;=Scale!$C$6),Scale!$A$6)))))</f>
        <v>1</v>
      </c>
      <c r="L555" s="7">
        <f>IF(AND($J555&gt;=Scale!$F$2,$J555&lt;=Scale!$G$2),Scale!$E$2,IF(AND($J555&gt;=Scale!$F$3,$J555&lt;=Scale!$G$3),Scale!$E$3,IF(AND($J555&gt;=Scale!$F$4,$J555&lt;=Scale!$G$4),Scale!$E$4,IF(AND($J555&gt;=Scale!$F$5,$J555&lt;=Scale!$G$5),Scale!$E$5,IF(AND($J555&gt;=Scale!$F$6,$J555&lt;=Scale!$G$6),Scale!$E$6)))))</f>
        <v>1</v>
      </c>
      <c r="M555" s="7">
        <f t="shared" si="17"/>
        <v>3</v>
      </c>
      <c r="N55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8</v>
      </c>
      <c r="O555" s="5" t="str">
        <f>IF(Table1[[#This Row],[Priority Rating]]="#N/A","#N/A",IF(Table1[[#This Row],[Priority Rating]]&gt;=Scale!$M$2,Scale!$L$2,IF(Table1[[#This Row],[Priority Rating]]&gt;=Scale!$M$3,Scale!$L$3,IF(Table1[[#This Row],[Priority Rating]]&gt;=Scale!$M$4,Scale!$L$4,"error1"))))</f>
        <v>Low (0-29)</v>
      </c>
    </row>
    <row r="556" spans="1:15" x14ac:dyDescent="0.3">
      <c r="A556" s="3">
        <f t="shared" ca="1" si="16"/>
        <v>555</v>
      </c>
      <c r="B556" t="s">
        <v>13</v>
      </c>
      <c r="C556" t="s">
        <v>23</v>
      </c>
      <c r="D556">
        <v>1329</v>
      </c>
      <c r="E556" t="s">
        <v>106</v>
      </c>
      <c r="F556" t="str">
        <f>VLOOKUP($C556,'Bus Profiles'!$A:$C,MATCH(F$1,'Bus Profiles'!$1:$1,0),FALSE)</f>
        <v>40 ft</v>
      </c>
      <c r="G556" t="s">
        <v>52</v>
      </c>
      <c r="H556">
        <v>1</v>
      </c>
      <c r="I556" s="1">
        <v>37473.1</v>
      </c>
      <c r="J556" s="16">
        <v>9368.2749999999996</v>
      </c>
      <c r="K556" s="7">
        <f>IF(AND($H556&gt;=Scale!$B$2,$H556&lt;=Scale!$C$2),Scale!$A$2,IF(AND($H556&gt;=Scale!$B$3,$H556&lt;=Scale!$C$3),Scale!$A$3,IF(AND($H556&gt;=Scale!$B$4,$H556&lt;=Scale!$C$4),Scale!$A$4,IF(AND($H556&gt;=Scale!$B$5,$H556&lt;=Scale!$C$5),Scale!$A$5,IF(AND($H556&gt;=Scale!$B$6,$H556&lt;=Scale!$C$6),Scale!$A$6)))))</f>
        <v>1</v>
      </c>
      <c r="L556" s="7">
        <f>IF(AND($J556&gt;=Scale!$F$2,$J556&lt;=Scale!$G$2),Scale!$E$2,IF(AND($J556&gt;=Scale!$F$3,$J556&lt;=Scale!$G$3),Scale!$E$3,IF(AND($J556&gt;=Scale!$F$4,$J556&lt;=Scale!$G$4),Scale!$E$4,IF(AND($J556&gt;=Scale!$F$5,$J556&lt;=Scale!$G$5),Scale!$E$5,IF(AND($J556&gt;=Scale!$F$6,$J556&lt;=Scale!$G$6),Scale!$E$6)))))</f>
        <v>1</v>
      </c>
      <c r="M556" s="7">
        <f t="shared" si="17"/>
        <v>3</v>
      </c>
      <c r="N55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8</v>
      </c>
      <c r="O556" s="5" t="str">
        <f>IF(Table1[[#This Row],[Priority Rating]]="#N/A","#N/A",IF(Table1[[#This Row],[Priority Rating]]&gt;=Scale!$M$2,Scale!$L$2,IF(Table1[[#This Row],[Priority Rating]]&gt;=Scale!$M$3,Scale!$L$3,IF(Table1[[#This Row],[Priority Rating]]&gt;=Scale!$M$4,Scale!$L$4,"error1"))))</f>
        <v>Low (0-29)</v>
      </c>
    </row>
    <row r="557" spans="1:15" x14ac:dyDescent="0.3">
      <c r="A557" s="3">
        <f t="shared" ca="1" si="16"/>
        <v>556</v>
      </c>
      <c r="B557" t="s">
        <v>13</v>
      </c>
      <c r="C557" t="s">
        <v>23</v>
      </c>
      <c r="D557">
        <v>1330</v>
      </c>
      <c r="E557" t="s">
        <v>106</v>
      </c>
      <c r="F557" t="str">
        <f>VLOOKUP($C557,'Bus Profiles'!$A:$C,MATCH(F$1,'Bus Profiles'!$1:$1,0),FALSE)</f>
        <v>40 ft</v>
      </c>
      <c r="G557" t="s">
        <v>52</v>
      </c>
      <c r="H557">
        <v>3</v>
      </c>
      <c r="I557" s="1">
        <v>31066.700000000004</v>
      </c>
      <c r="J557" s="16">
        <v>3883.3375000000005</v>
      </c>
      <c r="K557" s="7">
        <f>IF(AND($H557&gt;=Scale!$B$2,$H557&lt;=Scale!$C$2),Scale!$A$2,IF(AND($H557&gt;=Scale!$B$3,$H557&lt;=Scale!$C$3),Scale!$A$3,IF(AND($H557&gt;=Scale!$B$4,$H557&lt;=Scale!$C$4),Scale!$A$4,IF(AND($H557&gt;=Scale!$B$5,$H557&lt;=Scale!$C$5),Scale!$A$5,IF(AND($H557&gt;=Scale!$B$6,$H557&lt;=Scale!$C$6),Scale!$A$6)))))</f>
        <v>2</v>
      </c>
      <c r="L557" s="7">
        <f>IF(AND($J557&gt;=Scale!$F$2,$J557&lt;=Scale!$G$2),Scale!$E$2,IF(AND($J557&gt;=Scale!$F$3,$J557&lt;=Scale!$G$3),Scale!$E$3,IF(AND($J557&gt;=Scale!$F$4,$J557&lt;=Scale!$G$4),Scale!$E$4,IF(AND($J557&gt;=Scale!$F$5,$J557&lt;=Scale!$G$5),Scale!$E$5,IF(AND($J557&gt;=Scale!$F$6,$J557&lt;=Scale!$G$6),Scale!$E$6)))))</f>
        <v>4</v>
      </c>
      <c r="M557" s="7">
        <f t="shared" si="17"/>
        <v>3</v>
      </c>
      <c r="N55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17</v>
      </c>
      <c r="O557" s="5" t="str">
        <f>IF(Table1[[#This Row],[Priority Rating]]="#N/A","#N/A",IF(Table1[[#This Row],[Priority Rating]]&gt;=Scale!$M$2,Scale!$L$2,IF(Table1[[#This Row],[Priority Rating]]&gt;=Scale!$M$3,Scale!$L$3,IF(Table1[[#This Row],[Priority Rating]]&gt;=Scale!$M$4,Scale!$L$4,"error1"))))</f>
        <v>Low (0-29)</v>
      </c>
    </row>
    <row r="558" spans="1:15" x14ac:dyDescent="0.3">
      <c r="A558" s="3">
        <f t="shared" ca="1" si="16"/>
        <v>557</v>
      </c>
      <c r="B558" t="s">
        <v>13</v>
      </c>
      <c r="C558" t="s">
        <v>23</v>
      </c>
      <c r="D558">
        <v>1331</v>
      </c>
      <c r="E558" t="s">
        <v>106</v>
      </c>
      <c r="F558" t="str">
        <f>VLOOKUP($C558,'Bus Profiles'!$A:$C,MATCH(F$1,'Bus Profiles'!$1:$1,0),FALSE)</f>
        <v>40 ft</v>
      </c>
      <c r="G558" t="s">
        <v>52</v>
      </c>
      <c r="H558">
        <v>5</v>
      </c>
      <c r="I558" s="1">
        <v>22118.100000000002</v>
      </c>
      <c r="J558" s="16">
        <v>2457.5666666666671</v>
      </c>
      <c r="K558" s="7">
        <f>IF(AND($H558&gt;=Scale!$B$2,$H558&lt;=Scale!$C$2),Scale!$A$2,IF(AND($H558&gt;=Scale!$B$3,$H558&lt;=Scale!$C$3),Scale!$A$3,IF(AND($H558&gt;=Scale!$B$4,$H558&lt;=Scale!$C$4),Scale!$A$4,IF(AND($H558&gt;=Scale!$B$5,$H558&lt;=Scale!$C$5),Scale!$A$5,IF(AND($H558&gt;=Scale!$B$6,$H558&lt;=Scale!$C$6),Scale!$A$6)))))</f>
        <v>3</v>
      </c>
      <c r="L558" s="7">
        <f>IF(AND($J558&gt;=Scale!$F$2,$J558&lt;=Scale!$G$2),Scale!$E$2,IF(AND($J558&gt;=Scale!$F$3,$J558&lt;=Scale!$G$3),Scale!$E$3,IF(AND($J558&gt;=Scale!$F$4,$J558&lt;=Scale!$G$4),Scale!$E$4,IF(AND($J558&gt;=Scale!$F$5,$J558&lt;=Scale!$G$5),Scale!$E$5,IF(AND($J558&gt;=Scale!$F$6,$J558&lt;=Scale!$G$6),Scale!$E$6)))))</f>
        <v>5</v>
      </c>
      <c r="M558" s="7">
        <f t="shared" si="17"/>
        <v>3</v>
      </c>
      <c r="N55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558" s="5" t="str">
        <f>IF(Table1[[#This Row],[Priority Rating]]="#N/A","#N/A",IF(Table1[[#This Row],[Priority Rating]]&gt;=Scale!$M$2,Scale!$L$2,IF(Table1[[#This Row],[Priority Rating]]&gt;=Scale!$M$3,Scale!$L$3,IF(Table1[[#This Row],[Priority Rating]]&gt;=Scale!$M$4,Scale!$L$4,"error1"))))</f>
        <v>Low (0-29)</v>
      </c>
    </row>
    <row r="559" spans="1:15" x14ac:dyDescent="0.3">
      <c r="A559" s="3">
        <f t="shared" ref="A559:A622" ca="1" si="18">CELL("row",A558)</f>
        <v>558</v>
      </c>
      <c r="B559" t="s">
        <v>13</v>
      </c>
      <c r="C559" t="s">
        <v>34</v>
      </c>
      <c r="D559">
        <v>1501</v>
      </c>
      <c r="E559" t="s">
        <v>106</v>
      </c>
      <c r="F559" t="str">
        <f>VLOOKUP($C559,'Bus Profiles'!$A:$C,MATCH(F$1,'Bus Profiles'!$1:$1,0),FALSE)</f>
        <v>60 ft</v>
      </c>
      <c r="G559" t="s">
        <v>52</v>
      </c>
      <c r="H559">
        <v>6</v>
      </c>
      <c r="I559" s="1">
        <v>26024.2</v>
      </c>
      <c r="J559" s="16">
        <v>6506.05</v>
      </c>
      <c r="K559" s="7">
        <f>IF(AND($H559&gt;=Scale!$B$2,$H559&lt;=Scale!$C$2),Scale!$A$2,IF(AND($H559&gt;=Scale!$B$3,$H559&lt;=Scale!$C$3),Scale!$A$3,IF(AND($H559&gt;=Scale!$B$4,$H559&lt;=Scale!$C$4),Scale!$A$4,IF(AND($H559&gt;=Scale!$B$5,$H559&lt;=Scale!$C$5),Scale!$A$5,IF(AND($H559&gt;=Scale!$B$6,$H559&lt;=Scale!$C$6),Scale!$A$6)))))</f>
        <v>4</v>
      </c>
      <c r="L559" s="7">
        <f>IF(AND($J559&gt;=Scale!$F$2,$J559&lt;=Scale!$G$2),Scale!$E$2,IF(AND($J559&gt;=Scale!$F$3,$J559&lt;=Scale!$G$3),Scale!$E$3,IF(AND($J559&gt;=Scale!$F$4,$J559&lt;=Scale!$G$4),Scale!$E$4,IF(AND($J559&gt;=Scale!$F$5,$J559&lt;=Scale!$G$5),Scale!$E$5,IF(AND($J559&gt;=Scale!$F$6,$J559&lt;=Scale!$G$6),Scale!$E$6)))))</f>
        <v>1</v>
      </c>
      <c r="M559" s="7">
        <f t="shared" ref="M559:M622" si="19">16-IF(LEFT(D559,1)="2",MID(D559,2,1),IF(LEFT(D559,1)="9",(LEFT(D559,2)-100),LEFT(D559,2)))</f>
        <v>1</v>
      </c>
      <c r="N55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59" s="5" t="str">
        <f>IF(Table1[[#This Row],[Priority Rating]]="#N/A","#N/A",IF(Table1[[#This Row],[Priority Rating]]&gt;=Scale!$M$2,Scale!$L$2,IF(Table1[[#This Row],[Priority Rating]]&gt;=Scale!$M$3,Scale!$L$3,IF(Table1[[#This Row],[Priority Rating]]&gt;=Scale!$M$4,Scale!$L$4,"error1"))))</f>
        <v>Low (0-29)</v>
      </c>
    </row>
    <row r="560" spans="1:15" x14ac:dyDescent="0.3">
      <c r="A560" s="3">
        <f t="shared" ca="1" si="18"/>
        <v>559</v>
      </c>
      <c r="B560" t="s">
        <v>13</v>
      </c>
      <c r="C560" t="s">
        <v>34</v>
      </c>
      <c r="D560">
        <v>1502</v>
      </c>
      <c r="E560" t="s">
        <v>106</v>
      </c>
      <c r="F560" t="str">
        <f>VLOOKUP($C560,'Bus Profiles'!$A:$C,MATCH(F$1,'Bus Profiles'!$1:$1,0),FALSE)</f>
        <v>60 ft</v>
      </c>
      <c r="G560" t="s">
        <v>52</v>
      </c>
      <c r="H560">
        <v>0</v>
      </c>
      <c r="I560" s="1">
        <v>20230.8</v>
      </c>
      <c r="J560" s="16">
        <v>20230.8</v>
      </c>
      <c r="K560" s="7">
        <f>IF(AND($H560&gt;=Scale!$B$2,$H560&lt;=Scale!$C$2),Scale!$A$2,IF(AND($H560&gt;=Scale!$B$3,$H560&lt;=Scale!$C$3),Scale!$A$3,IF(AND($H560&gt;=Scale!$B$4,$H560&lt;=Scale!$C$4),Scale!$A$4,IF(AND($H560&gt;=Scale!$B$5,$H560&lt;=Scale!$C$5),Scale!$A$5,IF(AND($H560&gt;=Scale!$B$6,$H560&lt;=Scale!$C$6),Scale!$A$6)))))</f>
        <v>1</v>
      </c>
      <c r="L560" s="7">
        <f>IF(AND($J560&gt;=Scale!$F$2,$J560&lt;=Scale!$G$2),Scale!$E$2,IF(AND($J560&gt;=Scale!$F$3,$J560&lt;=Scale!$G$3),Scale!$E$3,IF(AND($J560&gt;=Scale!$F$4,$J560&lt;=Scale!$G$4),Scale!$E$4,IF(AND($J560&gt;=Scale!$F$5,$J560&lt;=Scale!$G$5),Scale!$E$5,IF(AND($J560&gt;=Scale!$F$6,$J560&lt;=Scale!$G$6),Scale!$E$6)))))</f>
        <v>1</v>
      </c>
      <c r="M560" s="7">
        <f t="shared" si="19"/>
        <v>1</v>
      </c>
      <c r="N56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6</v>
      </c>
      <c r="O560" s="5" t="str">
        <f>IF(Table1[[#This Row],[Priority Rating]]="#N/A","#N/A",IF(Table1[[#This Row],[Priority Rating]]&gt;=Scale!$M$2,Scale!$L$2,IF(Table1[[#This Row],[Priority Rating]]&gt;=Scale!$M$3,Scale!$L$3,IF(Table1[[#This Row],[Priority Rating]]&gt;=Scale!$M$4,Scale!$L$4,"error1"))))</f>
        <v>Low (0-29)</v>
      </c>
    </row>
    <row r="561" spans="1:15" x14ac:dyDescent="0.3">
      <c r="A561" s="3">
        <f t="shared" ca="1" si="18"/>
        <v>560</v>
      </c>
      <c r="B561" t="s">
        <v>13</v>
      </c>
      <c r="C561" t="s">
        <v>34</v>
      </c>
      <c r="D561">
        <v>1503</v>
      </c>
      <c r="E561" t="s">
        <v>106</v>
      </c>
      <c r="F561" t="str">
        <f>VLOOKUP($C561,'Bus Profiles'!$A:$C,MATCH(F$1,'Bus Profiles'!$1:$1,0),FALSE)</f>
        <v>60 ft</v>
      </c>
      <c r="G561" t="s">
        <v>52</v>
      </c>
      <c r="H561">
        <v>3</v>
      </c>
      <c r="I561" s="1">
        <v>15958.300000000001</v>
      </c>
      <c r="J561" s="16">
        <v>3989.5750000000003</v>
      </c>
      <c r="K561" s="7">
        <f>IF(AND($H561&gt;=Scale!$B$2,$H561&lt;=Scale!$C$2),Scale!$A$2,IF(AND($H561&gt;=Scale!$B$3,$H561&lt;=Scale!$C$3),Scale!$A$3,IF(AND($H561&gt;=Scale!$B$4,$H561&lt;=Scale!$C$4),Scale!$A$4,IF(AND($H561&gt;=Scale!$B$5,$H561&lt;=Scale!$C$5),Scale!$A$5,IF(AND($H561&gt;=Scale!$B$6,$H561&lt;=Scale!$C$6),Scale!$A$6)))))</f>
        <v>2</v>
      </c>
      <c r="L561" s="7">
        <f>IF(AND($J561&gt;=Scale!$F$2,$J561&lt;=Scale!$G$2),Scale!$E$2,IF(AND($J561&gt;=Scale!$F$3,$J561&lt;=Scale!$G$3),Scale!$E$3,IF(AND($J561&gt;=Scale!$F$4,$J561&lt;=Scale!$G$4),Scale!$E$4,IF(AND($J561&gt;=Scale!$F$5,$J561&lt;=Scale!$G$5),Scale!$E$5,IF(AND($J561&gt;=Scale!$F$6,$J561&lt;=Scale!$G$6),Scale!$E$6)))))</f>
        <v>4</v>
      </c>
      <c r="M561" s="7">
        <f t="shared" si="19"/>
        <v>1</v>
      </c>
      <c r="N56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61" s="5" t="str">
        <f>IF(Table1[[#This Row],[Priority Rating]]="#N/A","#N/A",IF(Table1[[#This Row],[Priority Rating]]&gt;=Scale!$M$2,Scale!$L$2,IF(Table1[[#This Row],[Priority Rating]]&gt;=Scale!$M$3,Scale!$L$3,IF(Table1[[#This Row],[Priority Rating]]&gt;=Scale!$M$4,Scale!$L$4,"error1"))))</f>
        <v>Low (0-29)</v>
      </c>
    </row>
    <row r="562" spans="1:15" x14ac:dyDescent="0.3">
      <c r="A562" s="3">
        <f t="shared" ca="1" si="18"/>
        <v>561</v>
      </c>
      <c r="B562" t="s">
        <v>13</v>
      </c>
      <c r="C562" t="s">
        <v>34</v>
      </c>
      <c r="D562">
        <v>1504</v>
      </c>
      <c r="E562" t="s">
        <v>106</v>
      </c>
      <c r="F562" t="str">
        <f>VLOOKUP($C562,'Bus Profiles'!$A:$C,MATCH(F$1,'Bus Profiles'!$1:$1,0),FALSE)</f>
        <v>60 ft</v>
      </c>
      <c r="G562" t="s">
        <v>52</v>
      </c>
      <c r="H562">
        <v>4</v>
      </c>
      <c r="I562" s="1">
        <v>24972.800000000003</v>
      </c>
      <c r="J562" s="16">
        <v>8324.2666666666682</v>
      </c>
      <c r="K562" s="7">
        <f>IF(AND($H562&gt;=Scale!$B$2,$H562&lt;=Scale!$C$2),Scale!$A$2,IF(AND($H562&gt;=Scale!$B$3,$H562&lt;=Scale!$C$3),Scale!$A$3,IF(AND($H562&gt;=Scale!$B$4,$H562&lt;=Scale!$C$4),Scale!$A$4,IF(AND($H562&gt;=Scale!$B$5,$H562&lt;=Scale!$C$5),Scale!$A$5,IF(AND($H562&gt;=Scale!$B$6,$H562&lt;=Scale!$C$6),Scale!$A$6)))))</f>
        <v>3</v>
      </c>
      <c r="L562" s="7">
        <f>IF(AND($J562&gt;=Scale!$F$2,$J562&lt;=Scale!$G$2),Scale!$E$2,IF(AND($J562&gt;=Scale!$F$3,$J562&lt;=Scale!$G$3),Scale!$E$3,IF(AND($J562&gt;=Scale!$F$4,$J562&lt;=Scale!$G$4),Scale!$E$4,IF(AND($J562&gt;=Scale!$F$5,$J562&lt;=Scale!$G$5),Scale!$E$5,IF(AND($J562&gt;=Scale!$F$6,$J562&lt;=Scale!$G$6),Scale!$E$6)))))</f>
        <v>1</v>
      </c>
      <c r="M562" s="7">
        <f t="shared" si="19"/>
        <v>1</v>
      </c>
      <c r="N56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62" s="5" t="str">
        <f>IF(Table1[[#This Row],[Priority Rating]]="#N/A","#N/A",IF(Table1[[#This Row],[Priority Rating]]&gt;=Scale!$M$2,Scale!$L$2,IF(Table1[[#This Row],[Priority Rating]]&gt;=Scale!$M$3,Scale!$L$3,IF(Table1[[#This Row],[Priority Rating]]&gt;=Scale!$M$4,Scale!$L$4,"error1"))))</f>
        <v>Low (0-29)</v>
      </c>
    </row>
    <row r="563" spans="1:15" x14ac:dyDescent="0.3">
      <c r="A563" s="3">
        <f t="shared" ca="1" si="18"/>
        <v>562</v>
      </c>
      <c r="B563" t="s">
        <v>13</v>
      </c>
      <c r="C563" t="s">
        <v>34</v>
      </c>
      <c r="D563">
        <v>1505</v>
      </c>
      <c r="E563" t="s">
        <v>106</v>
      </c>
      <c r="F563" t="str">
        <f>VLOOKUP($C563,'Bus Profiles'!$A:$C,MATCH(F$1,'Bus Profiles'!$1:$1,0),FALSE)</f>
        <v>60 ft</v>
      </c>
      <c r="G563" t="s">
        <v>52</v>
      </c>
      <c r="H563">
        <v>0</v>
      </c>
      <c r="I563" s="1">
        <v>20372.399999999994</v>
      </c>
      <c r="J563" s="16">
        <v>10186.199999999997</v>
      </c>
      <c r="K563" s="7">
        <f>IF(AND($H563&gt;=Scale!$B$2,$H563&lt;=Scale!$C$2),Scale!$A$2,IF(AND($H563&gt;=Scale!$B$3,$H563&lt;=Scale!$C$3),Scale!$A$3,IF(AND($H563&gt;=Scale!$B$4,$H563&lt;=Scale!$C$4),Scale!$A$4,IF(AND($H563&gt;=Scale!$B$5,$H563&lt;=Scale!$C$5),Scale!$A$5,IF(AND($H563&gt;=Scale!$B$6,$H563&lt;=Scale!$C$6),Scale!$A$6)))))</f>
        <v>1</v>
      </c>
      <c r="L563" s="7">
        <f>IF(AND($J563&gt;=Scale!$F$2,$J563&lt;=Scale!$G$2),Scale!$E$2,IF(AND($J563&gt;=Scale!$F$3,$J563&lt;=Scale!$G$3),Scale!$E$3,IF(AND($J563&gt;=Scale!$F$4,$J563&lt;=Scale!$G$4),Scale!$E$4,IF(AND($J563&gt;=Scale!$F$5,$J563&lt;=Scale!$G$5),Scale!$E$5,IF(AND($J563&gt;=Scale!$F$6,$J563&lt;=Scale!$G$6),Scale!$E$6)))))</f>
        <v>1</v>
      </c>
      <c r="M563" s="7">
        <f t="shared" si="19"/>
        <v>1</v>
      </c>
      <c r="N56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6</v>
      </c>
      <c r="O563" s="5" t="str">
        <f>IF(Table1[[#This Row],[Priority Rating]]="#N/A","#N/A",IF(Table1[[#This Row],[Priority Rating]]&gt;=Scale!$M$2,Scale!$L$2,IF(Table1[[#This Row],[Priority Rating]]&gt;=Scale!$M$3,Scale!$L$3,IF(Table1[[#This Row],[Priority Rating]]&gt;=Scale!$M$4,Scale!$L$4,"error1"))))</f>
        <v>Low (0-29)</v>
      </c>
    </row>
    <row r="564" spans="1:15" x14ac:dyDescent="0.3">
      <c r="A564" s="3">
        <f t="shared" ca="1" si="18"/>
        <v>563</v>
      </c>
      <c r="B564" t="s">
        <v>13</v>
      </c>
      <c r="C564" t="s">
        <v>34</v>
      </c>
      <c r="D564">
        <v>1506</v>
      </c>
      <c r="E564" t="s">
        <v>106</v>
      </c>
      <c r="F564" t="str">
        <f>VLOOKUP($C564,'Bus Profiles'!$A:$C,MATCH(F$1,'Bus Profiles'!$1:$1,0),FALSE)</f>
        <v>60 ft</v>
      </c>
      <c r="G564" t="s">
        <v>52</v>
      </c>
      <c r="H564">
        <v>2</v>
      </c>
      <c r="I564" s="1">
        <v>33479.400000000009</v>
      </c>
      <c r="J564" s="16">
        <v>33479.400000000009</v>
      </c>
      <c r="K564" s="7">
        <f>IF(AND($H564&gt;=Scale!$B$2,$H564&lt;=Scale!$C$2),Scale!$A$2,IF(AND($H564&gt;=Scale!$B$3,$H564&lt;=Scale!$C$3),Scale!$A$3,IF(AND($H564&gt;=Scale!$B$4,$H564&lt;=Scale!$C$4),Scale!$A$4,IF(AND($H564&gt;=Scale!$B$5,$H564&lt;=Scale!$C$5),Scale!$A$5,IF(AND($H564&gt;=Scale!$B$6,$H564&lt;=Scale!$C$6),Scale!$A$6)))))</f>
        <v>2</v>
      </c>
      <c r="L564" s="7">
        <f>IF(AND($J564&gt;=Scale!$F$2,$J564&lt;=Scale!$G$2),Scale!$E$2,IF(AND($J564&gt;=Scale!$F$3,$J564&lt;=Scale!$G$3),Scale!$E$3,IF(AND($J564&gt;=Scale!$F$4,$J564&lt;=Scale!$G$4),Scale!$E$4,IF(AND($J564&gt;=Scale!$F$5,$J564&lt;=Scale!$G$5),Scale!$E$5,IF(AND($J564&gt;=Scale!$F$6,$J564&lt;=Scale!$G$6),Scale!$E$6)))))</f>
        <v>1</v>
      </c>
      <c r="M564" s="7">
        <f t="shared" si="19"/>
        <v>1</v>
      </c>
      <c r="N56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64" s="5" t="str">
        <f>IF(Table1[[#This Row],[Priority Rating]]="#N/A","#N/A",IF(Table1[[#This Row],[Priority Rating]]&gt;=Scale!$M$2,Scale!$L$2,IF(Table1[[#This Row],[Priority Rating]]&gt;=Scale!$M$3,Scale!$L$3,IF(Table1[[#This Row],[Priority Rating]]&gt;=Scale!$M$4,Scale!$L$4,"error1"))))</f>
        <v>Low (0-29)</v>
      </c>
    </row>
    <row r="565" spans="1:15" x14ac:dyDescent="0.3">
      <c r="A565" s="3">
        <f t="shared" ca="1" si="18"/>
        <v>564</v>
      </c>
      <c r="B565" t="s">
        <v>13</v>
      </c>
      <c r="C565" t="s">
        <v>34</v>
      </c>
      <c r="D565">
        <v>1507</v>
      </c>
      <c r="E565" t="s">
        <v>106</v>
      </c>
      <c r="F565" t="str">
        <f>VLOOKUP($C565,'Bus Profiles'!$A:$C,MATCH(F$1,'Bus Profiles'!$1:$1,0),FALSE)</f>
        <v>60 ft</v>
      </c>
      <c r="G565" t="s">
        <v>52</v>
      </c>
      <c r="H565">
        <v>0</v>
      </c>
      <c r="I565" s="1">
        <v>26180.099999999995</v>
      </c>
      <c r="J565" s="16">
        <v>5236.0199999999986</v>
      </c>
      <c r="K565" s="7">
        <f>IF(AND($H565&gt;=Scale!$B$2,$H565&lt;=Scale!$C$2),Scale!$A$2,IF(AND($H565&gt;=Scale!$B$3,$H565&lt;=Scale!$C$3),Scale!$A$3,IF(AND($H565&gt;=Scale!$B$4,$H565&lt;=Scale!$C$4),Scale!$A$4,IF(AND($H565&gt;=Scale!$B$5,$H565&lt;=Scale!$C$5),Scale!$A$5,IF(AND($H565&gt;=Scale!$B$6,$H565&lt;=Scale!$C$6),Scale!$A$6)))))</f>
        <v>1</v>
      </c>
      <c r="L565" s="7">
        <f>IF(AND($J565&gt;=Scale!$F$2,$J565&lt;=Scale!$G$2),Scale!$E$2,IF(AND($J565&gt;=Scale!$F$3,$J565&lt;=Scale!$G$3),Scale!$E$3,IF(AND($J565&gt;=Scale!$F$4,$J565&lt;=Scale!$G$4),Scale!$E$4,IF(AND($J565&gt;=Scale!$F$5,$J565&lt;=Scale!$G$5),Scale!$E$5,IF(AND($J565&gt;=Scale!$F$6,$J565&lt;=Scale!$G$6),Scale!$E$6)))))</f>
        <v>2</v>
      </c>
      <c r="M565" s="7">
        <f t="shared" si="19"/>
        <v>1</v>
      </c>
      <c r="N56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8</v>
      </c>
      <c r="O565" s="5" t="str">
        <f>IF(Table1[[#This Row],[Priority Rating]]="#N/A","#N/A",IF(Table1[[#This Row],[Priority Rating]]&gt;=Scale!$M$2,Scale!$L$2,IF(Table1[[#This Row],[Priority Rating]]&gt;=Scale!$M$3,Scale!$L$3,IF(Table1[[#This Row],[Priority Rating]]&gt;=Scale!$M$4,Scale!$L$4,"error1"))))</f>
        <v>Low (0-29)</v>
      </c>
    </row>
    <row r="566" spans="1:15" x14ac:dyDescent="0.3">
      <c r="A566" s="3">
        <f t="shared" ca="1" si="18"/>
        <v>565</v>
      </c>
      <c r="B566" t="s">
        <v>13</v>
      </c>
      <c r="C566" t="s">
        <v>34</v>
      </c>
      <c r="D566">
        <v>1508</v>
      </c>
      <c r="E566" t="s">
        <v>106</v>
      </c>
      <c r="F566" t="str">
        <f>VLOOKUP($C566,'Bus Profiles'!$A:$C,MATCH(F$1,'Bus Profiles'!$1:$1,0),FALSE)</f>
        <v>60 ft</v>
      </c>
      <c r="G566" t="s">
        <v>52</v>
      </c>
      <c r="H566">
        <v>2</v>
      </c>
      <c r="I566" s="1">
        <v>18345.3</v>
      </c>
      <c r="J566" s="16">
        <v>3057.5499999999997</v>
      </c>
      <c r="K566" s="7">
        <f>IF(AND($H566&gt;=Scale!$B$2,$H566&lt;=Scale!$C$2),Scale!$A$2,IF(AND($H566&gt;=Scale!$B$3,$H566&lt;=Scale!$C$3),Scale!$A$3,IF(AND($H566&gt;=Scale!$B$4,$H566&lt;=Scale!$C$4),Scale!$A$4,IF(AND($H566&gt;=Scale!$B$5,$H566&lt;=Scale!$C$5),Scale!$A$5,IF(AND($H566&gt;=Scale!$B$6,$H566&lt;=Scale!$C$6),Scale!$A$6)))))</f>
        <v>2</v>
      </c>
      <c r="L566" s="7">
        <f>IF(AND($J566&gt;=Scale!$F$2,$J566&lt;=Scale!$G$2),Scale!$E$2,IF(AND($J566&gt;=Scale!$F$3,$J566&lt;=Scale!$G$3),Scale!$E$3,IF(AND($J566&gt;=Scale!$F$4,$J566&lt;=Scale!$G$4),Scale!$E$4,IF(AND($J566&gt;=Scale!$F$5,$J566&lt;=Scale!$G$5),Scale!$E$5,IF(AND($J566&gt;=Scale!$F$6,$J566&lt;=Scale!$G$6),Scale!$E$6)))))</f>
        <v>4</v>
      </c>
      <c r="M566" s="7">
        <f t="shared" si="19"/>
        <v>1</v>
      </c>
      <c r="N56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66" s="5" t="str">
        <f>IF(Table1[[#This Row],[Priority Rating]]="#N/A","#N/A",IF(Table1[[#This Row],[Priority Rating]]&gt;=Scale!$M$2,Scale!$L$2,IF(Table1[[#This Row],[Priority Rating]]&gt;=Scale!$M$3,Scale!$L$3,IF(Table1[[#This Row],[Priority Rating]]&gt;=Scale!$M$4,Scale!$L$4,"error1"))))</f>
        <v>Low (0-29)</v>
      </c>
    </row>
    <row r="567" spans="1:15" x14ac:dyDescent="0.3">
      <c r="A567" s="3">
        <f t="shared" ca="1" si="18"/>
        <v>566</v>
      </c>
      <c r="B567" t="s">
        <v>13</v>
      </c>
      <c r="C567" t="s">
        <v>34</v>
      </c>
      <c r="D567">
        <v>1509</v>
      </c>
      <c r="E567" t="s">
        <v>106</v>
      </c>
      <c r="F567" t="str">
        <f>VLOOKUP($C567,'Bus Profiles'!$A:$C,MATCH(F$1,'Bus Profiles'!$1:$1,0),FALSE)</f>
        <v>60 ft</v>
      </c>
      <c r="G567" t="s">
        <v>52</v>
      </c>
      <c r="H567">
        <v>3</v>
      </c>
      <c r="I567" s="1">
        <v>23438.199999999997</v>
      </c>
      <c r="J567" s="16">
        <v>11719.099999999999</v>
      </c>
      <c r="K567" s="7">
        <f>IF(AND($H567&gt;=Scale!$B$2,$H567&lt;=Scale!$C$2),Scale!$A$2,IF(AND($H567&gt;=Scale!$B$3,$H567&lt;=Scale!$C$3),Scale!$A$3,IF(AND($H567&gt;=Scale!$B$4,$H567&lt;=Scale!$C$4),Scale!$A$4,IF(AND($H567&gt;=Scale!$B$5,$H567&lt;=Scale!$C$5),Scale!$A$5,IF(AND($H567&gt;=Scale!$B$6,$H567&lt;=Scale!$C$6),Scale!$A$6)))))</f>
        <v>2</v>
      </c>
      <c r="L567" s="7">
        <f>IF(AND($J567&gt;=Scale!$F$2,$J567&lt;=Scale!$G$2),Scale!$E$2,IF(AND($J567&gt;=Scale!$F$3,$J567&lt;=Scale!$G$3),Scale!$E$3,IF(AND($J567&gt;=Scale!$F$4,$J567&lt;=Scale!$G$4),Scale!$E$4,IF(AND($J567&gt;=Scale!$F$5,$J567&lt;=Scale!$G$5),Scale!$E$5,IF(AND($J567&gt;=Scale!$F$6,$J567&lt;=Scale!$G$6),Scale!$E$6)))))</f>
        <v>1</v>
      </c>
      <c r="M567" s="7">
        <f t="shared" si="19"/>
        <v>1</v>
      </c>
      <c r="N56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67" s="5" t="str">
        <f>IF(Table1[[#This Row],[Priority Rating]]="#N/A","#N/A",IF(Table1[[#This Row],[Priority Rating]]&gt;=Scale!$M$2,Scale!$L$2,IF(Table1[[#This Row],[Priority Rating]]&gt;=Scale!$M$3,Scale!$L$3,IF(Table1[[#This Row],[Priority Rating]]&gt;=Scale!$M$4,Scale!$L$4,"error1"))))</f>
        <v>Low (0-29)</v>
      </c>
    </row>
    <row r="568" spans="1:15" x14ac:dyDescent="0.3">
      <c r="A568" s="3">
        <f t="shared" ca="1" si="18"/>
        <v>567</v>
      </c>
      <c r="B568" t="s">
        <v>13</v>
      </c>
      <c r="C568" t="s">
        <v>34</v>
      </c>
      <c r="D568">
        <v>1510</v>
      </c>
      <c r="E568" t="s">
        <v>106</v>
      </c>
      <c r="F568" t="str">
        <f>VLOOKUP($C568,'Bus Profiles'!$A:$C,MATCH(F$1,'Bus Profiles'!$1:$1,0),FALSE)</f>
        <v>60 ft</v>
      </c>
      <c r="G568" t="s">
        <v>52</v>
      </c>
      <c r="H568">
        <v>1</v>
      </c>
      <c r="I568" s="1">
        <v>26482.9</v>
      </c>
      <c r="J568" s="16">
        <v>26482.9</v>
      </c>
      <c r="K568" s="7">
        <f>IF(AND($H568&gt;=Scale!$B$2,$H568&lt;=Scale!$C$2),Scale!$A$2,IF(AND($H568&gt;=Scale!$B$3,$H568&lt;=Scale!$C$3),Scale!$A$3,IF(AND($H568&gt;=Scale!$B$4,$H568&lt;=Scale!$C$4),Scale!$A$4,IF(AND($H568&gt;=Scale!$B$5,$H568&lt;=Scale!$C$5),Scale!$A$5,IF(AND($H568&gt;=Scale!$B$6,$H568&lt;=Scale!$C$6),Scale!$A$6)))))</f>
        <v>1</v>
      </c>
      <c r="L568" s="7">
        <f>IF(AND($J568&gt;=Scale!$F$2,$J568&lt;=Scale!$G$2),Scale!$E$2,IF(AND($J568&gt;=Scale!$F$3,$J568&lt;=Scale!$G$3),Scale!$E$3,IF(AND($J568&gt;=Scale!$F$4,$J568&lt;=Scale!$G$4),Scale!$E$4,IF(AND($J568&gt;=Scale!$F$5,$J568&lt;=Scale!$G$5),Scale!$E$5,IF(AND($J568&gt;=Scale!$F$6,$J568&lt;=Scale!$G$6),Scale!$E$6)))))</f>
        <v>1</v>
      </c>
      <c r="M568" s="7">
        <f t="shared" si="19"/>
        <v>1</v>
      </c>
      <c r="N56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6</v>
      </c>
      <c r="O568" s="5" t="str">
        <f>IF(Table1[[#This Row],[Priority Rating]]="#N/A","#N/A",IF(Table1[[#This Row],[Priority Rating]]&gt;=Scale!$M$2,Scale!$L$2,IF(Table1[[#This Row],[Priority Rating]]&gt;=Scale!$M$3,Scale!$L$3,IF(Table1[[#This Row],[Priority Rating]]&gt;=Scale!$M$4,Scale!$L$4,"error1"))))</f>
        <v>Low (0-29)</v>
      </c>
    </row>
    <row r="569" spans="1:15" x14ac:dyDescent="0.3">
      <c r="A569" s="3">
        <f t="shared" ca="1" si="18"/>
        <v>568</v>
      </c>
      <c r="B569" t="s">
        <v>13</v>
      </c>
      <c r="C569" t="s">
        <v>34</v>
      </c>
      <c r="D569">
        <v>1511</v>
      </c>
      <c r="E569" t="s">
        <v>106</v>
      </c>
      <c r="F569" t="str">
        <f>VLOOKUP($C569,'Bus Profiles'!$A:$C,MATCH(F$1,'Bus Profiles'!$1:$1,0),FALSE)</f>
        <v>60 ft</v>
      </c>
      <c r="G569" t="s">
        <v>52</v>
      </c>
      <c r="H569">
        <v>3</v>
      </c>
      <c r="I569" s="1">
        <v>24095</v>
      </c>
      <c r="J569" s="16">
        <v>24095</v>
      </c>
      <c r="K569" s="7">
        <f>IF(AND($H569&gt;=Scale!$B$2,$H569&lt;=Scale!$C$2),Scale!$A$2,IF(AND($H569&gt;=Scale!$B$3,$H569&lt;=Scale!$C$3),Scale!$A$3,IF(AND($H569&gt;=Scale!$B$4,$H569&lt;=Scale!$C$4),Scale!$A$4,IF(AND($H569&gt;=Scale!$B$5,$H569&lt;=Scale!$C$5),Scale!$A$5,IF(AND($H569&gt;=Scale!$B$6,$H569&lt;=Scale!$C$6),Scale!$A$6)))))</f>
        <v>2</v>
      </c>
      <c r="L569" s="7">
        <f>IF(AND($J569&gt;=Scale!$F$2,$J569&lt;=Scale!$G$2),Scale!$E$2,IF(AND($J569&gt;=Scale!$F$3,$J569&lt;=Scale!$G$3),Scale!$E$3,IF(AND($J569&gt;=Scale!$F$4,$J569&lt;=Scale!$G$4),Scale!$E$4,IF(AND($J569&gt;=Scale!$F$5,$J569&lt;=Scale!$G$5),Scale!$E$5,IF(AND($J569&gt;=Scale!$F$6,$J569&lt;=Scale!$G$6),Scale!$E$6)))))</f>
        <v>1</v>
      </c>
      <c r="M569" s="7">
        <f t="shared" si="19"/>
        <v>1</v>
      </c>
      <c r="N56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69" s="5" t="str">
        <f>IF(Table1[[#This Row],[Priority Rating]]="#N/A","#N/A",IF(Table1[[#This Row],[Priority Rating]]&gt;=Scale!$M$2,Scale!$L$2,IF(Table1[[#This Row],[Priority Rating]]&gt;=Scale!$M$3,Scale!$L$3,IF(Table1[[#This Row],[Priority Rating]]&gt;=Scale!$M$4,Scale!$L$4,"error1"))))</f>
        <v>Low (0-29)</v>
      </c>
    </row>
    <row r="570" spans="1:15" x14ac:dyDescent="0.3">
      <c r="A570" s="3">
        <f t="shared" ca="1" si="18"/>
        <v>569</v>
      </c>
      <c r="B570" t="s">
        <v>13</v>
      </c>
      <c r="C570" t="s">
        <v>34</v>
      </c>
      <c r="D570">
        <v>1512</v>
      </c>
      <c r="E570" t="s">
        <v>106</v>
      </c>
      <c r="F570" t="str">
        <f>VLOOKUP($C570,'Bus Profiles'!$A:$C,MATCH(F$1,'Bus Profiles'!$1:$1,0),FALSE)</f>
        <v>60 ft</v>
      </c>
      <c r="G570" t="s">
        <v>52</v>
      </c>
      <c r="H570">
        <v>6</v>
      </c>
      <c r="I570" s="1">
        <v>25095.9</v>
      </c>
      <c r="J570" s="16">
        <v>25095.9</v>
      </c>
      <c r="K570" s="7">
        <f>IF(AND($H570&gt;=Scale!$B$2,$H570&lt;=Scale!$C$2),Scale!$A$2,IF(AND($H570&gt;=Scale!$B$3,$H570&lt;=Scale!$C$3),Scale!$A$3,IF(AND($H570&gt;=Scale!$B$4,$H570&lt;=Scale!$C$4),Scale!$A$4,IF(AND($H570&gt;=Scale!$B$5,$H570&lt;=Scale!$C$5),Scale!$A$5,IF(AND($H570&gt;=Scale!$B$6,$H570&lt;=Scale!$C$6),Scale!$A$6)))))</f>
        <v>4</v>
      </c>
      <c r="L570" s="7">
        <f>IF(AND($J570&gt;=Scale!$F$2,$J570&lt;=Scale!$G$2),Scale!$E$2,IF(AND($J570&gt;=Scale!$F$3,$J570&lt;=Scale!$G$3),Scale!$E$3,IF(AND($J570&gt;=Scale!$F$4,$J570&lt;=Scale!$G$4),Scale!$E$4,IF(AND($J570&gt;=Scale!$F$5,$J570&lt;=Scale!$G$5),Scale!$E$5,IF(AND($J570&gt;=Scale!$F$6,$J570&lt;=Scale!$G$6),Scale!$E$6)))))</f>
        <v>1</v>
      </c>
      <c r="M570" s="7">
        <f t="shared" si="19"/>
        <v>1</v>
      </c>
      <c r="N57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70" s="5" t="str">
        <f>IF(Table1[[#This Row],[Priority Rating]]="#N/A","#N/A",IF(Table1[[#This Row],[Priority Rating]]&gt;=Scale!$M$2,Scale!$L$2,IF(Table1[[#This Row],[Priority Rating]]&gt;=Scale!$M$3,Scale!$L$3,IF(Table1[[#This Row],[Priority Rating]]&gt;=Scale!$M$4,Scale!$L$4,"error1"))))</f>
        <v>Low (0-29)</v>
      </c>
    </row>
    <row r="571" spans="1:15" x14ac:dyDescent="0.3">
      <c r="A571" s="3">
        <f t="shared" ca="1" si="18"/>
        <v>570</v>
      </c>
      <c r="B571" t="s">
        <v>13</v>
      </c>
      <c r="C571" t="s">
        <v>34</v>
      </c>
      <c r="D571">
        <v>1513</v>
      </c>
      <c r="E571" t="s">
        <v>106</v>
      </c>
      <c r="F571" t="str">
        <f>VLOOKUP($C571,'Bus Profiles'!$A:$C,MATCH(F$1,'Bus Profiles'!$1:$1,0),FALSE)</f>
        <v>60 ft</v>
      </c>
      <c r="G571" t="s">
        <v>52</v>
      </c>
      <c r="H571">
        <v>1</v>
      </c>
      <c r="I571" s="1">
        <v>19727.800000000003</v>
      </c>
      <c r="J571" s="16">
        <v>3945.5600000000004</v>
      </c>
      <c r="K571" s="7">
        <f>IF(AND($H571&gt;=Scale!$B$2,$H571&lt;=Scale!$C$2),Scale!$A$2,IF(AND($H571&gt;=Scale!$B$3,$H571&lt;=Scale!$C$3),Scale!$A$3,IF(AND($H571&gt;=Scale!$B$4,$H571&lt;=Scale!$C$4),Scale!$A$4,IF(AND($H571&gt;=Scale!$B$5,$H571&lt;=Scale!$C$5),Scale!$A$5,IF(AND($H571&gt;=Scale!$B$6,$H571&lt;=Scale!$C$6),Scale!$A$6)))))</f>
        <v>1</v>
      </c>
      <c r="L571" s="7">
        <f>IF(AND($J571&gt;=Scale!$F$2,$J571&lt;=Scale!$G$2),Scale!$E$2,IF(AND($J571&gt;=Scale!$F$3,$J571&lt;=Scale!$G$3),Scale!$E$3,IF(AND($J571&gt;=Scale!$F$4,$J571&lt;=Scale!$G$4),Scale!$E$4,IF(AND($J571&gt;=Scale!$F$5,$J571&lt;=Scale!$G$5),Scale!$E$5,IF(AND($J571&gt;=Scale!$F$6,$J571&lt;=Scale!$G$6),Scale!$E$6)))))</f>
        <v>4</v>
      </c>
      <c r="M571" s="7">
        <f t="shared" si="19"/>
        <v>1</v>
      </c>
      <c r="N57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71" s="5" t="str">
        <f>IF(Table1[[#This Row],[Priority Rating]]="#N/A","#N/A",IF(Table1[[#This Row],[Priority Rating]]&gt;=Scale!$M$2,Scale!$L$2,IF(Table1[[#This Row],[Priority Rating]]&gt;=Scale!$M$3,Scale!$L$3,IF(Table1[[#This Row],[Priority Rating]]&gt;=Scale!$M$4,Scale!$L$4,"error1"))))</f>
        <v>Low (0-29)</v>
      </c>
    </row>
    <row r="572" spans="1:15" x14ac:dyDescent="0.3">
      <c r="A572" s="3">
        <f t="shared" ca="1" si="18"/>
        <v>571</v>
      </c>
      <c r="B572" t="s">
        <v>13</v>
      </c>
      <c r="C572" t="s">
        <v>33</v>
      </c>
      <c r="D572">
        <v>1521</v>
      </c>
      <c r="E572" t="s">
        <v>106</v>
      </c>
      <c r="F572" t="str">
        <f>VLOOKUP($C572,'Bus Profiles'!$A:$C,MATCH(F$1,'Bus Profiles'!$1:$1,0),FALSE)</f>
        <v>40 ft</v>
      </c>
      <c r="G572" t="s">
        <v>52</v>
      </c>
      <c r="H572">
        <v>3</v>
      </c>
      <c r="I572" s="1">
        <v>31380.9</v>
      </c>
      <c r="J572" s="16">
        <v>15690.45</v>
      </c>
      <c r="K572" s="7">
        <f>IF(AND($H572&gt;=Scale!$B$2,$H572&lt;=Scale!$C$2),Scale!$A$2,IF(AND($H572&gt;=Scale!$B$3,$H572&lt;=Scale!$C$3),Scale!$A$3,IF(AND($H572&gt;=Scale!$B$4,$H572&lt;=Scale!$C$4),Scale!$A$4,IF(AND($H572&gt;=Scale!$B$5,$H572&lt;=Scale!$C$5),Scale!$A$5,IF(AND($H572&gt;=Scale!$B$6,$H572&lt;=Scale!$C$6),Scale!$A$6)))))</f>
        <v>2</v>
      </c>
      <c r="L572" s="7">
        <f>IF(AND($J572&gt;=Scale!$F$2,$J572&lt;=Scale!$G$2),Scale!$E$2,IF(AND($J572&gt;=Scale!$F$3,$J572&lt;=Scale!$G$3),Scale!$E$3,IF(AND($J572&gt;=Scale!$F$4,$J572&lt;=Scale!$G$4),Scale!$E$4,IF(AND($J572&gt;=Scale!$F$5,$J572&lt;=Scale!$G$5),Scale!$E$5,IF(AND($J572&gt;=Scale!$F$6,$J572&lt;=Scale!$G$6),Scale!$E$6)))))</f>
        <v>1</v>
      </c>
      <c r="M572" s="7">
        <f t="shared" si="19"/>
        <v>1</v>
      </c>
      <c r="N57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72" s="5" t="str">
        <f>IF(Table1[[#This Row],[Priority Rating]]="#N/A","#N/A",IF(Table1[[#This Row],[Priority Rating]]&gt;=Scale!$M$2,Scale!$L$2,IF(Table1[[#This Row],[Priority Rating]]&gt;=Scale!$M$3,Scale!$L$3,IF(Table1[[#This Row],[Priority Rating]]&gt;=Scale!$M$4,Scale!$L$4,"error1"))))</f>
        <v>Low (0-29)</v>
      </c>
    </row>
    <row r="573" spans="1:15" x14ac:dyDescent="0.3">
      <c r="A573" s="3">
        <f t="shared" ca="1" si="18"/>
        <v>572</v>
      </c>
      <c r="B573" t="s">
        <v>13</v>
      </c>
      <c r="C573" t="s">
        <v>33</v>
      </c>
      <c r="D573">
        <v>1522</v>
      </c>
      <c r="E573" t="s">
        <v>106</v>
      </c>
      <c r="F573" t="str">
        <f>VLOOKUP($C573,'Bus Profiles'!$A:$C,MATCH(F$1,'Bus Profiles'!$1:$1,0),FALSE)</f>
        <v>40 ft</v>
      </c>
      <c r="G573" t="s">
        <v>52</v>
      </c>
      <c r="H573">
        <v>4</v>
      </c>
      <c r="I573" s="1">
        <v>45082.1</v>
      </c>
      <c r="J573" s="16">
        <v>15027.366666666667</v>
      </c>
      <c r="K573" s="7">
        <f>IF(AND($H573&gt;=Scale!$B$2,$H573&lt;=Scale!$C$2),Scale!$A$2,IF(AND($H573&gt;=Scale!$B$3,$H573&lt;=Scale!$C$3),Scale!$A$3,IF(AND($H573&gt;=Scale!$B$4,$H573&lt;=Scale!$C$4),Scale!$A$4,IF(AND($H573&gt;=Scale!$B$5,$H573&lt;=Scale!$C$5),Scale!$A$5,IF(AND($H573&gt;=Scale!$B$6,$H573&lt;=Scale!$C$6),Scale!$A$6)))))</f>
        <v>3</v>
      </c>
      <c r="L573" s="7">
        <f>IF(AND($J573&gt;=Scale!$F$2,$J573&lt;=Scale!$G$2),Scale!$E$2,IF(AND($J573&gt;=Scale!$F$3,$J573&lt;=Scale!$G$3),Scale!$E$3,IF(AND($J573&gt;=Scale!$F$4,$J573&lt;=Scale!$G$4),Scale!$E$4,IF(AND($J573&gt;=Scale!$F$5,$J573&lt;=Scale!$G$5),Scale!$E$5,IF(AND($J573&gt;=Scale!$F$6,$J573&lt;=Scale!$G$6),Scale!$E$6)))))</f>
        <v>1</v>
      </c>
      <c r="M573" s="7">
        <f t="shared" si="19"/>
        <v>1</v>
      </c>
      <c r="N57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73" s="5" t="str">
        <f>IF(Table1[[#This Row],[Priority Rating]]="#N/A","#N/A",IF(Table1[[#This Row],[Priority Rating]]&gt;=Scale!$M$2,Scale!$L$2,IF(Table1[[#This Row],[Priority Rating]]&gt;=Scale!$M$3,Scale!$L$3,IF(Table1[[#This Row],[Priority Rating]]&gt;=Scale!$M$4,Scale!$L$4,"error1"))))</f>
        <v>Low (0-29)</v>
      </c>
    </row>
    <row r="574" spans="1:15" x14ac:dyDescent="0.3">
      <c r="A574" s="3">
        <f t="shared" ca="1" si="18"/>
        <v>573</v>
      </c>
      <c r="B574" t="s">
        <v>13</v>
      </c>
      <c r="C574" t="s">
        <v>33</v>
      </c>
      <c r="D574">
        <v>1523</v>
      </c>
      <c r="E574" t="s">
        <v>106</v>
      </c>
      <c r="F574" t="str">
        <f>VLOOKUP($C574,'Bus Profiles'!$A:$C,MATCH(F$1,'Bus Profiles'!$1:$1,0),FALSE)</f>
        <v>40 ft</v>
      </c>
      <c r="G574" t="s">
        <v>52</v>
      </c>
      <c r="H574">
        <v>1</v>
      </c>
      <c r="I574" s="1">
        <v>44501.7</v>
      </c>
      <c r="J574" s="16">
        <v>22250.85</v>
      </c>
      <c r="K574" s="7">
        <f>IF(AND($H574&gt;=Scale!$B$2,$H574&lt;=Scale!$C$2),Scale!$A$2,IF(AND($H574&gt;=Scale!$B$3,$H574&lt;=Scale!$C$3),Scale!$A$3,IF(AND($H574&gt;=Scale!$B$4,$H574&lt;=Scale!$C$4),Scale!$A$4,IF(AND($H574&gt;=Scale!$B$5,$H574&lt;=Scale!$C$5),Scale!$A$5,IF(AND($H574&gt;=Scale!$B$6,$H574&lt;=Scale!$C$6),Scale!$A$6)))))</f>
        <v>1</v>
      </c>
      <c r="L574" s="7">
        <f>IF(AND($J574&gt;=Scale!$F$2,$J574&lt;=Scale!$G$2),Scale!$E$2,IF(AND($J574&gt;=Scale!$F$3,$J574&lt;=Scale!$G$3),Scale!$E$3,IF(AND($J574&gt;=Scale!$F$4,$J574&lt;=Scale!$G$4),Scale!$E$4,IF(AND($J574&gt;=Scale!$F$5,$J574&lt;=Scale!$G$5),Scale!$E$5,IF(AND($J574&gt;=Scale!$F$6,$J574&lt;=Scale!$G$6),Scale!$E$6)))))</f>
        <v>1</v>
      </c>
      <c r="M574" s="7">
        <f t="shared" si="19"/>
        <v>1</v>
      </c>
      <c r="N57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6</v>
      </c>
      <c r="O574" s="5" t="str">
        <f>IF(Table1[[#This Row],[Priority Rating]]="#N/A","#N/A",IF(Table1[[#This Row],[Priority Rating]]&gt;=Scale!$M$2,Scale!$L$2,IF(Table1[[#This Row],[Priority Rating]]&gt;=Scale!$M$3,Scale!$L$3,IF(Table1[[#This Row],[Priority Rating]]&gt;=Scale!$M$4,Scale!$L$4,"error1"))))</f>
        <v>Low (0-29)</v>
      </c>
    </row>
    <row r="575" spans="1:15" x14ac:dyDescent="0.3">
      <c r="A575" s="3">
        <f t="shared" ca="1" si="18"/>
        <v>574</v>
      </c>
      <c r="B575" t="s">
        <v>13</v>
      </c>
      <c r="C575" t="s">
        <v>33</v>
      </c>
      <c r="D575">
        <v>1524</v>
      </c>
      <c r="E575" t="s">
        <v>106</v>
      </c>
      <c r="F575" t="str">
        <f>VLOOKUP($C575,'Bus Profiles'!$A:$C,MATCH(F$1,'Bus Profiles'!$1:$1,0),FALSE)</f>
        <v>40 ft</v>
      </c>
      <c r="G575" t="s">
        <v>52</v>
      </c>
      <c r="H575">
        <v>4</v>
      </c>
      <c r="I575" s="1">
        <v>40582.200000000004</v>
      </c>
      <c r="J575" s="16">
        <v>8116.4400000000005</v>
      </c>
      <c r="K575" s="7">
        <f>IF(AND($H575&gt;=Scale!$B$2,$H575&lt;=Scale!$C$2),Scale!$A$2,IF(AND($H575&gt;=Scale!$B$3,$H575&lt;=Scale!$C$3),Scale!$A$3,IF(AND($H575&gt;=Scale!$B$4,$H575&lt;=Scale!$C$4),Scale!$A$4,IF(AND($H575&gt;=Scale!$B$5,$H575&lt;=Scale!$C$5),Scale!$A$5,IF(AND($H575&gt;=Scale!$B$6,$H575&lt;=Scale!$C$6),Scale!$A$6)))))</f>
        <v>3</v>
      </c>
      <c r="L575" s="7">
        <f>IF(AND($J575&gt;=Scale!$F$2,$J575&lt;=Scale!$G$2),Scale!$E$2,IF(AND($J575&gt;=Scale!$F$3,$J575&lt;=Scale!$G$3),Scale!$E$3,IF(AND($J575&gt;=Scale!$F$4,$J575&lt;=Scale!$G$4),Scale!$E$4,IF(AND($J575&gt;=Scale!$F$5,$J575&lt;=Scale!$G$5),Scale!$E$5,IF(AND($J575&gt;=Scale!$F$6,$J575&lt;=Scale!$G$6),Scale!$E$6)))))</f>
        <v>1</v>
      </c>
      <c r="M575" s="7">
        <f t="shared" si="19"/>
        <v>1</v>
      </c>
      <c r="N57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75" s="5" t="str">
        <f>IF(Table1[[#This Row],[Priority Rating]]="#N/A","#N/A",IF(Table1[[#This Row],[Priority Rating]]&gt;=Scale!$M$2,Scale!$L$2,IF(Table1[[#This Row],[Priority Rating]]&gt;=Scale!$M$3,Scale!$L$3,IF(Table1[[#This Row],[Priority Rating]]&gt;=Scale!$M$4,Scale!$L$4,"error1"))))</f>
        <v>Low (0-29)</v>
      </c>
    </row>
    <row r="576" spans="1:15" x14ac:dyDescent="0.3">
      <c r="A576" s="3">
        <f t="shared" ca="1" si="18"/>
        <v>575</v>
      </c>
      <c r="B576" t="s">
        <v>13</v>
      </c>
      <c r="C576" t="s">
        <v>33</v>
      </c>
      <c r="D576">
        <v>1525</v>
      </c>
      <c r="E576" t="s">
        <v>106</v>
      </c>
      <c r="F576" t="str">
        <f>VLOOKUP($C576,'Bus Profiles'!$A:$C,MATCH(F$1,'Bus Profiles'!$1:$1,0),FALSE)</f>
        <v>40 ft</v>
      </c>
      <c r="G576" t="s">
        <v>52</v>
      </c>
      <c r="H576">
        <v>6</v>
      </c>
      <c r="I576" s="1">
        <v>39298.80000000001</v>
      </c>
      <c r="J576" s="16">
        <v>7859.760000000002</v>
      </c>
      <c r="K576" s="7">
        <f>IF(AND($H576&gt;=Scale!$B$2,$H576&lt;=Scale!$C$2),Scale!$A$2,IF(AND($H576&gt;=Scale!$B$3,$H576&lt;=Scale!$C$3),Scale!$A$3,IF(AND($H576&gt;=Scale!$B$4,$H576&lt;=Scale!$C$4),Scale!$A$4,IF(AND($H576&gt;=Scale!$B$5,$H576&lt;=Scale!$C$5),Scale!$A$5,IF(AND($H576&gt;=Scale!$B$6,$H576&lt;=Scale!$C$6),Scale!$A$6)))))</f>
        <v>4</v>
      </c>
      <c r="L576" s="7">
        <f>IF(AND($J576&gt;=Scale!$F$2,$J576&lt;=Scale!$G$2),Scale!$E$2,IF(AND($J576&gt;=Scale!$F$3,$J576&lt;=Scale!$G$3),Scale!$E$3,IF(AND($J576&gt;=Scale!$F$4,$J576&lt;=Scale!$G$4),Scale!$E$4,IF(AND($J576&gt;=Scale!$F$5,$J576&lt;=Scale!$G$5),Scale!$E$5,IF(AND($J576&gt;=Scale!$F$6,$J576&lt;=Scale!$G$6),Scale!$E$6)))))</f>
        <v>1</v>
      </c>
      <c r="M576" s="7">
        <f t="shared" si="19"/>
        <v>1</v>
      </c>
      <c r="N57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576" s="5" t="str">
        <f>IF(Table1[[#This Row],[Priority Rating]]="#N/A","#N/A",IF(Table1[[#This Row],[Priority Rating]]&gt;=Scale!$M$2,Scale!$L$2,IF(Table1[[#This Row],[Priority Rating]]&gt;=Scale!$M$3,Scale!$L$3,IF(Table1[[#This Row],[Priority Rating]]&gt;=Scale!$M$4,Scale!$L$4,"error1"))))</f>
        <v>Low (0-29)</v>
      </c>
    </row>
    <row r="577" spans="1:15" x14ac:dyDescent="0.3">
      <c r="A577" s="3">
        <f t="shared" ca="1" si="18"/>
        <v>576</v>
      </c>
      <c r="B577" t="s">
        <v>13</v>
      </c>
      <c r="C577" t="s">
        <v>33</v>
      </c>
      <c r="D577">
        <v>1526</v>
      </c>
      <c r="E577" t="s">
        <v>106</v>
      </c>
      <c r="F577" t="str">
        <f>VLOOKUP($C577,'Bus Profiles'!$A:$C,MATCH(F$1,'Bus Profiles'!$1:$1,0),FALSE)</f>
        <v>40 ft</v>
      </c>
      <c r="G577" t="s">
        <v>52</v>
      </c>
      <c r="H577">
        <v>2</v>
      </c>
      <c r="I577" s="1">
        <v>41634.800000000003</v>
      </c>
      <c r="J577" s="16">
        <v>13878.266666666668</v>
      </c>
      <c r="K577" s="7">
        <f>IF(AND($H577&gt;=Scale!$B$2,$H577&lt;=Scale!$C$2),Scale!$A$2,IF(AND($H577&gt;=Scale!$B$3,$H577&lt;=Scale!$C$3),Scale!$A$3,IF(AND($H577&gt;=Scale!$B$4,$H577&lt;=Scale!$C$4),Scale!$A$4,IF(AND($H577&gt;=Scale!$B$5,$H577&lt;=Scale!$C$5),Scale!$A$5,IF(AND($H577&gt;=Scale!$B$6,$H577&lt;=Scale!$C$6),Scale!$A$6)))))</f>
        <v>2</v>
      </c>
      <c r="L577" s="7">
        <f>IF(AND($J577&gt;=Scale!$F$2,$J577&lt;=Scale!$G$2),Scale!$E$2,IF(AND($J577&gt;=Scale!$F$3,$J577&lt;=Scale!$G$3),Scale!$E$3,IF(AND($J577&gt;=Scale!$F$4,$J577&lt;=Scale!$G$4),Scale!$E$4,IF(AND($J577&gt;=Scale!$F$5,$J577&lt;=Scale!$G$5),Scale!$E$5,IF(AND($J577&gt;=Scale!$F$6,$J577&lt;=Scale!$G$6),Scale!$E$6)))))</f>
        <v>1</v>
      </c>
      <c r="M577" s="7">
        <f t="shared" si="19"/>
        <v>1</v>
      </c>
      <c r="N57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9</v>
      </c>
      <c r="O577" s="5" t="str">
        <f>IF(Table1[[#This Row],[Priority Rating]]="#N/A","#N/A",IF(Table1[[#This Row],[Priority Rating]]&gt;=Scale!$M$2,Scale!$L$2,IF(Table1[[#This Row],[Priority Rating]]&gt;=Scale!$M$3,Scale!$L$3,IF(Table1[[#This Row],[Priority Rating]]&gt;=Scale!$M$4,Scale!$L$4,"error1"))))</f>
        <v>Low (0-29)</v>
      </c>
    </row>
    <row r="578" spans="1:15" x14ac:dyDescent="0.3">
      <c r="A578" s="3">
        <f t="shared" ca="1" si="18"/>
        <v>577</v>
      </c>
      <c r="B578" t="s">
        <v>13</v>
      </c>
      <c r="C578" t="s">
        <v>33</v>
      </c>
      <c r="D578">
        <v>1527</v>
      </c>
      <c r="E578" t="s">
        <v>106</v>
      </c>
      <c r="F578" t="str">
        <f>VLOOKUP($C578,'Bus Profiles'!$A:$C,MATCH(F$1,'Bus Profiles'!$1:$1,0),FALSE)</f>
        <v>40 ft</v>
      </c>
      <c r="G578" t="s">
        <v>52</v>
      </c>
      <c r="H578">
        <v>0</v>
      </c>
      <c r="I578" s="1">
        <v>40887.600000000006</v>
      </c>
      <c r="J578" s="16">
        <v>40887.600000000006</v>
      </c>
      <c r="K578" s="7">
        <f>IF(AND($H578&gt;=Scale!$B$2,$H578&lt;=Scale!$C$2),Scale!$A$2,IF(AND($H578&gt;=Scale!$B$3,$H578&lt;=Scale!$C$3),Scale!$A$3,IF(AND($H578&gt;=Scale!$B$4,$H578&lt;=Scale!$C$4),Scale!$A$4,IF(AND($H578&gt;=Scale!$B$5,$H578&lt;=Scale!$C$5),Scale!$A$5,IF(AND($H578&gt;=Scale!$B$6,$H578&lt;=Scale!$C$6),Scale!$A$6)))))</f>
        <v>1</v>
      </c>
      <c r="L578" s="7">
        <f>IF(AND($J578&gt;=Scale!$F$2,$J578&lt;=Scale!$G$2),Scale!$E$2,IF(AND($J578&gt;=Scale!$F$3,$J578&lt;=Scale!$G$3),Scale!$E$3,IF(AND($J578&gt;=Scale!$F$4,$J578&lt;=Scale!$G$4),Scale!$E$4,IF(AND($J578&gt;=Scale!$F$5,$J578&lt;=Scale!$G$5),Scale!$E$5,IF(AND($J578&gt;=Scale!$F$6,$J578&lt;=Scale!$G$6),Scale!$E$6)))))</f>
        <v>1</v>
      </c>
      <c r="M578" s="7">
        <f t="shared" si="19"/>
        <v>1</v>
      </c>
      <c r="N57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6</v>
      </c>
      <c r="O578" s="5" t="str">
        <f>IF(Table1[[#This Row],[Priority Rating]]="#N/A","#N/A",IF(Table1[[#This Row],[Priority Rating]]&gt;=Scale!$M$2,Scale!$L$2,IF(Table1[[#This Row],[Priority Rating]]&gt;=Scale!$M$3,Scale!$L$3,IF(Table1[[#This Row],[Priority Rating]]&gt;=Scale!$M$4,Scale!$L$4,"error1"))))</f>
        <v>Low (0-29)</v>
      </c>
    </row>
    <row r="579" spans="1:15" x14ac:dyDescent="0.3">
      <c r="A579" s="3">
        <f t="shared" ca="1" si="18"/>
        <v>578</v>
      </c>
      <c r="B579" t="s">
        <v>13</v>
      </c>
      <c r="C579" t="s">
        <v>33</v>
      </c>
      <c r="D579">
        <v>1528</v>
      </c>
      <c r="E579" t="s">
        <v>106</v>
      </c>
      <c r="F579" t="str">
        <f>VLOOKUP($C579,'Bus Profiles'!$A:$C,MATCH(F$1,'Bus Profiles'!$1:$1,0),FALSE)</f>
        <v>40 ft</v>
      </c>
      <c r="G579" t="str">
        <f>VLOOKUP($C579,'Bus Profiles'!$A:$C,MATCH(G$1,'Bus Profiles'!$1:$1,0),FALSE)</f>
        <v>CNG</v>
      </c>
      <c r="H579">
        <v>4</v>
      </c>
      <c r="I579" s="1">
        <v>35999.100000000006</v>
      </c>
      <c r="J579" s="16">
        <v>11999.700000000003</v>
      </c>
      <c r="K579" s="7">
        <f>IF(AND($H579&gt;=Scale!$B$2,$H579&lt;=Scale!$C$2),Scale!$A$2,IF(AND($H579&gt;=Scale!$B$3,$H579&lt;=Scale!$C$3),Scale!$A$3,IF(AND($H579&gt;=Scale!$B$4,$H579&lt;=Scale!$C$4),Scale!$A$4,IF(AND($H579&gt;=Scale!$B$5,$H579&lt;=Scale!$C$5),Scale!$A$5,IF(AND($H579&gt;=Scale!$B$6,$H579&lt;=Scale!$C$6),Scale!$A$6)))))</f>
        <v>3</v>
      </c>
      <c r="L579" s="7">
        <f>IF(AND($J579&gt;=Scale!$F$2,$J579&lt;=Scale!$G$2),Scale!$E$2,IF(AND($J579&gt;=Scale!$F$3,$J579&lt;=Scale!$G$3),Scale!$E$3,IF(AND($J579&gt;=Scale!$F$4,$J579&lt;=Scale!$G$4),Scale!$E$4,IF(AND($J579&gt;=Scale!$F$5,$J579&lt;=Scale!$G$5),Scale!$E$5,IF(AND($J579&gt;=Scale!$F$6,$J579&lt;=Scale!$G$6),Scale!$E$6)))))</f>
        <v>1</v>
      </c>
      <c r="M579" s="7">
        <f t="shared" si="19"/>
        <v>1</v>
      </c>
      <c r="N57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579" s="5" t="str">
        <f>IF(Table1[[#This Row],[Priority Rating]]="#N/A","#N/A",IF(Table1[[#This Row],[Priority Rating]]&gt;=Scale!$M$2,Scale!$L$2,IF(Table1[[#This Row],[Priority Rating]]&gt;=Scale!$M$3,Scale!$L$3,IF(Table1[[#This Row],[Priority Rating]]&gt;=Scale!$M$4,Scale!$L$4,"error1"))))</f>
        <v>Low (0-29)</v>
      </c>
    </row>
    <row r="580" spans="1:15" x14ac:dyDescent="0.3">
      <c r="A580" s="3">
        <f t="shared" ca="1" si="18"/>
        <v>579</v>
      </c>
      <c r="B580" t="s">
        <v>13</v>
      </c>
      <c r="C580" t="s">
        <v>24</v>
      </c>
      <c r="D580">
        <v>2001</v>
      </c>
      <c r="E580" t="s">
        <v>106</v>
      </c>
      <c r="F580" t="str">
        <f>VLOOKUP($C580,'Bus Profiles'!$A:$C,MATCH(F$1,'Bus Profiles'!$1:$1,0),FALSE)</f>
        <v>40 ft</v>
      </c>
      <c r="G580" t="str">
        <f>VLOOKUP($C580,'Bus Profiles'!$A:$C,MATCH(G$1,'Bus Profiles'!$1:$1,0),FALSE)</f>
        <v>Diesel</v>
      </c>
      <c r="H580">
        <v>9</v>
      </c>
      <c r="I580" s="1">
        <v>31727</v>
      </c>
      <c r="J580" s="16">
        <v>2266.2142857142858</v>
      </c>
      <c r="K580" s="7">
        <f>IF(AND($H580&gt;=Scale!$B$2,$H580&lt;=Scale!$C$2),Scale!$A$2,IF(AND($H580&gt;=Scale!$B$3,$H580&lt;=Scale!$C$3),Scale!$A$3,IF(AND($H580&gt;=Scale!$B$4,$H580&lt;=Scale!$C$4),Scale!$A$4,IF(AND($H580&gt;=Scale!$B$5,$H580&lt;=Scale!$C$5),Scale!$A$5,IF(AND($H580&gt;=Scale!$B$6,$H580&lt;=Scale!$C$6),Scale!$A$6)))))</f>
        <v>5</v>
      </c>
      <c r="L580" s="7">
        <f>IF(AND($J580&gt;=Scale!$F$2,$J580&lt;=Scale!$G$2),Scale!$E$2,IF(AND($J580&gt;=Scale!$F$3,$J580&lt;=Scale!$G$3),Scale!$E$3,IF(AND($J580&gt;=Scale!$F$4,$J580&lt;=Scale!$G$4),Scale!$E$4,IF(AND($J580&gt;=Scale!$F$5,$J580&lt;=Scale!$G$5),Scale!$E$5,IF(AND($J580&gt;=Scale!$F$6,$J580&lt;=Scale!$G$6),Scale!$E$6)))))</f>
        <v>5</v>
      </c>
      <c r="M580" s="7">
        <f t="shared" si="19"/>
        <v>16</v>
      </c>
      <c r="N58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41</v>
      </c>
      <c r="O580" s="5" t="str">
        <f>IF(Table1[[#This Row],[Priority Rating]]="#N/A","#N/A",IF(Table1[[#This Row],[Priority Rating]]&gt;=Scale!$M$2,Scale!$L$2,IF(Table1[[#This Row],[Priority Rating]]&gt;=Scale!$M$3,Scale!$L$3,IF(Table1[[#This Row],[Priority Rating]]&gt;=Scale!$M$4,Scale!$L$4,"error1"))))</f>
        <v>High (35-50)</v>
      </c>
    </row>
    <row r="581" spans="1:15" x14ac:dyDescent="0.3">
      <c r="A581" s="3">
        <f t="shared" ca="1" si="18"/>
        <v>580</v>
      </c>
      <c r="B581" t="s">
        <v>13</v>
      </c>
      <c r="C581" t="s">
        <v>24</v>
      </c>
      <c r="D581">
        <v>2002</v>
      </c>
      <c r="E581" t="s">
        <v>106</v>
      </c>
      <c r="F581" t="str">
        <f>VLOOKUP($C581,'Bus Profiles'!$A:$C,MATCH(F$1,'Bus Profiles'!$1:$1,0),FALSE)</f>
        <v>40 ft</v>
      </c>
      <c r="G581" t="str">
        <f>VLOOKUP($C581,'Bus Profiles'!$A:$C,MATCH(G$1,'Bus Profiles'!$1:$1,0),FALSE)</f>
        <v>Diesel</v>
      </c>
      <c r="H581">
        <v>14</v>
      </c>
      <c r="I581" s="1">
        <v>34945</v>
      </c>
      <c r="J581" s="16">
        <v>5824.166666666667</v>
      </c>
      <c r="K581" s="7">
        <f>IF(AND($H581&gt;=Scale!$B$2,$H581&lt;=Scale!$C$2),Scale!$A$2,IF(AND($H581&gt;=Scale!$B$3,$H581&lt;=Scale!$C$3),Scale!$A$3,IF(AND($H581&gt;=Scale!$B$4,$H581&lt;=Scale!$C$4),Scale!$A$4,IF(AND($H581&gt;=Scale!$B$5,$H581&lt;=Scale!$C$5),Scale!$A$5,IF(AND($H581&gt;=Scale!$B$6,$H581&lt;=Scale!$C$6),Scale!$A$6)))))</f>
        <v>5</v>
      </c>
      <c r="L581" s="7">
        <f>IF(AND($J581&gt;=Scale!$F$2,$J581&lt;=Scale!$G$2),Scale!$E$2,IF(AND($J581&gt;=Scale!$F$3,$J581&lt;=Scale!$G$3),Scale!$E$3,IF(AND($J581&gt;=Scale!$F$4,$J581&lt;=Scale!$G$4),Scale!$E$4,IF(AND($J581&gt;=Scale!$F$5,$J581&lt;=Scale!$G$5),Scale!$E$5,IF(AND($J581&gt;=Scale!$F$6,$J581&lt;=Scale!$G$6),Scale!$E$6)))))</f>
        <v>2</v>
      </c>
      <c r="M581" s="7">
        <f t="shared" si="19"/>
        <v>16</v>
      </c>
      <c r="N58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581" s="5" t="str">
        <f>IF(Table1[[#This Row],[Priority Rating]]="#N/A","#N/A",IF(Table1[[#This Row],[Priority Rating]]&gt;=Scale!$M$2,Scale!$L$2,IF(Table1[[#This Row],[Priority Rating]]&gt;=Scale!$M$3,Scale!$L$3,IF(Table1[[#This Row],[Priority Rating]]&gt;=Scale!$M$4,Scale!$L$4,"error1"))))</f>
        <v>High (35-50)</v>
      </c>
    </row>
    <row r="582" spans="1:15" x14ac:dyDescent="0.3">
      <c r="A582" s="3">
        <f t="shared" ca="1" si="18"/>
        <v>581</v>
      </c>
      <c r="B582" t="s">
        <v>13</v>
      </c>
      <c r="C582" t="s">
        <v>24</v>
      </c>
      <c r="D582">
        <v>2003</v>
      </c>
      <c r="E582" t="s">
        <v>106</v>
      </c>
      <c r="F582" t="str">
        <f>VLOOKUP($C582,'Bus Profiles'!$A:$C,MATCH(F$1,'Bus Profiles'!$1:$1,0),FALSE)</f>
        <v>40 ft</v>
      </c>
      <c r="G582" t="str">
        <f>VLOOKUP($C582,'Bus Profiles'!$A:$C,MATCH(G$1,'Bus Profiles'!$1:$1,0),FALSE)</f>
        <v>Diesel</v>
      </c>
      <c r="H582">
        <v>8</v>
      </c>
      <c r="I582" s="1">
        <v>32043</v>
      </c>
      <c r="J582" s="16">
        <v>2670.25</v>
      </c>
      <c r="K582" s="7">
        <f>IF(AND($H582&gt;=Scale!$B$2,$H582&lt;=Scale!$C$2),Scale!$A$2,IF(AND($H582&gt;=Scale!$B$3,$H582&lt;=Scale!$C$3),Scale!$A$3,IF(AND($H582&gt;=Scale!$B$4,$H582&lt;=Scale!$C$4),Scale!$A$4,IF(AND($H582&gt;=Scale!$B$5,$H582&lt;=Scale!$C$5),Scale!$A$5,IF(AND($H582&gt;=Scale!$B$6,$H582&lt;=Scale!$C$6),Scale!$A$6)))))</f>
        <v>5</v>
      </c>
      <c r="L582" s="7">
        <f>IF(AND($J582&gt;=Scale!$F$2,$J582&lt;=Scale!$G$2),Scale!$E$2,IF(AND($J582&gt;=Scale!$F$3,$J582&lt;=Scale!$G$3),Scale!$E$3,IF(AND($J582&gt;=Scale!$F$4,$J582&lt;=Scale!$G$4),Scale!$E$4,IF(AND($J582&gt;=Scale!$F$5,$J582&lt;=Scale!$G$5),Scale!$E$5,IF(AND($J582&gt;=Scale!$F$6,$J582&lt;=Scale!$G$6),Scale!$E$6)))))</f>
        <v>5</v>
      </c>
      <c r="M582" s="7">
        <f t="shared" si="19"/>
        <v>16</v>
      </c>
      <c r="N58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41</v>
      </c>
      <c r="O582" s="5" t="str">
        <f>IF(Table1[[#This Row],[Priority Rating]]="#N/A","#N/A",IF(Table1[[#This Row],[Priority Rating]]&gt;=Scale!$M$2,Scale!$L$2,IF(Table1[[#This Row],[Priority Rating]]&gt;=Scale!$M$3,Scale!$L$3,IF(Table1[[#This Row],[Priority Rating]]&gt;=Scale!$M$4,Scale!$L$4,"error1"))))</f>
        <v>High (35-50)</v>
      </c>
    </row>
    <row r="583" spans="1:15" x14ac:dyDescent="0.3">
      <c r="A583" s="3">
        <f t="shared" ca="1" si="18"/>
        <v>582</v>
      </c>
      <c r="B583" t="s">
        <v>13</v>
      </c>
      <c r="C583" t="s">
        <v>24</v>
      </c>
      <c r="D583">
        <v>2004</v>
      </c>
      <c r="E583" t="s">
        <v>106</v>
      </c>
      <c r="F583" t="str">
        <f>VLOOKUP($C583,'Bus Profiles'!$A:$C,MATCH(F$1,'Bus Profiles'!$1:$1,0),FALSE)</f>
        <v>40 ft</v>
      </c>
      <c r="G583" t="str">
        <f>VLOOKUP($C583,'Bus Profiles'!$A:$C,MATCH(G$1,'Bus Profiles'!$1:$1,0),FALSE)</f>
        <v>Diesel</v>
      </c>
      <c r="H583">
        <v>9</v>
      </c>
      <c r="I583" s="1">
        <v>32638</v>
      </c>
      <c r="J583" s="16">
        <v>6527.6</v>
      </c>
      <c r="K583" s="7">
        <f>IF(AND($H583&gt;=Scale!$B$2,$H583&lt;=Scale!$C$2),Scale!$A$2,IF(AND($H583&gt;=Scale!$B$3,$H583&lt;=Scale!$C$3),Scale!$A$3,IF(AND($H583&gt;=Scale!$B$4,$H583&lt;=Scale!$C$4),Scale!$A$4,IF(AND($H583&gt;=Scale!$B$5,$H583&lt;=Scale!$C$5),Scale!$A$5,IF(AND($H583&gt;=Scale!$B$6,$H583&lt;=Scale!$C$6),Scale!$A$6)))))</f>
        <v>5</v>
      </c>
      <c r="L583" s="7">
        <f>IF(AND($J583&gt;=Scale!$F$2,$J583&lt;=Scale!$G$2),Scale!$E$2,IF(AND($J583&gt;=Scale!$F$3,$J583&lt;=Scale!$G$3),Scale!$E$3,IF(AND($J583&gt;=Scale!$F$4,$J583&lt;=Scale!$G$4),Scale!$E$4,IF(AND($J583&gt;=Scale!$F$5,$J583&lt;=Scale!$G$5),Scale!$E$5,IF(AND($J583&gt;=Scale!$F$6,$J583&lt;=Scale!$G$6),Scale!$E$6)))))</f>
        <v>1</v>
      </c>
      <c r="M583" s="7">
        <f t="shared" si="19"/>
        <v>16</v>
      </c>
      <c r="N58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583" s="5" t="str">
        <f>IF(Table1[[#This Row],[Priority Rating]]="#N/A","#N/A",IF(Table1[[#This Row],[Priority Rating]]&gt;=Scale!$M$2,Scale!$L$2,IF(Table1[[#This Row],[Priority Rating]]&gt;=Scale!$M$3,Scale!$L$3,IF(Table1[[#This Row],[Priority Rating]]&gt;=Scale!$M$4,Scale!$L$4,"error1"))))</f>
        <v>Med (30-34)</v>
      </c>
    </row>
    <row r="584" spans="1:15" x14ac:dyDescent="0.3">
      <c r="A584" s="3">
        <f t="shared" ca="1" si="18"/>
        <v>583</v>
      </c>
      <c r="B584" t="s">
        <v>13</v>
      </c>
      <c r="C584" t="s">
        <v>24</v>
      </c>
      <c r="D584">
        <v>2005</v>
      </c>
      <c r="E584" t="s">
        <v>106</v>
      </c>
      <c r="F584" t="str">
        <f>VLOOKUP($C584,'Bus Profiles'!$A:$C,MATCH(F$1,'Bus Profiles'!$1:$1,0),FALSE)</f>
        <v>40 ft</v>
      </c>
      <c r="G584" t="str">
        <f>VLOOKUP($C584,'Bus Profiles'!$A:$C,MATCH(G$1,'Bus Profiles'!$1:$1,0),FALSE)</f>
        <v>Diesel</v>
      </c>
      <c r="H584">
        <v>12</v>
      </c>
      <c r="I584" s="1">
        <v>34543</v>
      </c>
      <c r="J584" s="16">
        <v>4317.875</v>
      </c>
      <c r="K584" s="7">
        <f>IF(AND($H584&gt;=Scale!$B$2,$H584&lt;=Scale!$C$2),Scale!$A$2,IF(AND($H584&gt;=Scale!$B$3,$H584&lt;=Scale!$C$3),Scale!$A$3,IF(AND($H584&gt;=Scale!$B$4,$H584&lt;=Scale!$C$4),Scale!$A$4,IF(AND($H584&gt;=Scale!$B$5,$H584&lt;=Scale!$C$5),Scale!$A$5,IF(AND($H584&gt;=Scale!$B$6,$H584&lt;=Scale!$C$6),Scale!$A$6)))))</f>
        <v>5</v>
      </c>
      <c r="L584" s="7">
        <f>IF(AND($J584&gt;=Scale!$F$2,$J584&lt;=Scale!$G$2),Scale!$E$2,IF(AND($J584&gt;=Scale!$F$3,$J584&lt;=Scale!$G$3),Scale!$E$3,IF(AND($J584&gt;=Scale!$F$4,$J584&lt;=Scale!$G$4),Scale!$E$4,IF(AND($J584&gt;=Scale!$F$5,$J584&lt;=Scale!$G$5),Scale!$E$5,IF(AND($J584&gt;=Scale!$F$6,$J584&lt;=Scale!$G$6),Scale!$E$6)))))</f>
        <v>3</v>
      </c>
      <c r="M584" s="7">
        <f t="shared" si="19"/>
        <v>16</v>
      </c>
      <c r="N58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584" s="5" t="str">
        <f>IF(Table1[[#This Row],[Priority Rating]]="#N/A","#N/A",IF(Table1[[#This Row],[Priority Rating]]&gt;=Scale!$M$2,Scale!$L$2,IF(Table1[[#This Row],[Priority Rating]]&gt;=Scale!$M$3,Scale!$L$3,IF(Table1[[#This Row],[Priority Rating]]&gt;=Scale!$M$4,Scale!$L$4,"error1"))))</f>
        <v>High (35-50)</v>
      </c>
    </row>
    <row r="585" spans="1:15" x14ac:dyDescent="0.3">
      <c r="A585" s="3">
        <f t="shared" ca="1" si="18"/>
        <v>584</v>
      </c>
      <c r="B585" t="s">
        <v>13</v>
      </c>
      <c r="C585" t="s">
        <v>24</v>
      </c>
      <c r="D585">
        <v>2006</v>
      </c>
      <c r="E585" t="s">
        <v>107</v>
      </c>
      <c r="F585" t="str">
        <f>VLOOKUP($C585,'Bus Profiles'!$A:$C,MATCH(F$1,'Bus Profiles'!$1:$1,0),FALSE)</f>
        <v>40 ft</v>
      </c>
      <c r="G585" t="str">
        <f>VLOOKUP($C585,'Bus Profiles'!$A:$C,MATCH(G$1,'Bus Profiles'!$1:$1,0),FALSE)</f>
        <v>Diesel</v>
      </c>
      <c r="H585">
        <v>9</v>
      </c>
      <c r="I585" s="1">
        <v>21761</v>
      </c>
      <c r="J585" s="16">
        <v>5440.25</v>
      </c>
      <c r="K585" s="7">
        <f>IF(AND($H585&gt;=Scale!$B$2,$H585&lt;=Scale!$C$2),Scale!$A$2,IF(AND($H585&gt;=Scale!$B$3,$H585&lt;=Scale!$C$3),Scale!$A$3,IF(AND($H585&gt;=Scale!$B$4,$H585&lt;=Scale!$C$4),Scale!$A$4,IF(AND($H585&gt;=Scale!$B$5,$H585&lt;=Scale!$C$5),Scale!$A$5,IF(AND($H585&gt;=Scale!$B$6,$H585&lt;=Scale!$C$6),Scale!$A$6)))))</f>
        <v>5</v>
      </c>
      <c r="L585" s="7">
        <f>IF(AND($J585&gt;=Scale!$F$2,$J585&lt;=Scale!$G$2),Scale!$E$2,IF(AND($J585&gt;=Scale!$F$3,$J585&lt;=Scale!$G$3),Scale!$E$3,IF(AND($J585&gt;=Scale!$F$4,$J585&lt;=Scale!$G$4),Scale!$E$4,IF(AND($J585&gt;=Scale!$F$5,$J585&lt;=Scale!$G$5),Scale!$E$5,IF(AND($J585&gt;=Scale!$F$6,$J585&lt;=Scale!$G$6),Scale!$E$6)))))</f>
        <v>2</v>
      </c>
      <c r="M585" s="7">
        <f t="shared" si="19"/>
        <v>16</v>
      </c>
      <c r="N58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585" s="5" t="str">
        <f>IF(Table1[[#This Row],[Priority Rating]]="#N/A","#N/A",IF(Table1[[#This Row],[Priority Rating]]&gt;=Scale!$M$2,Scale!$L$2,IF(Table1[[#This Row],[Priority Rating]]&gt;=Scale!$M$3,Scale!$L$3,IF(Table1[[#This Row],[Priority Rating]]&gt;=Scale!$M$4,Scale!$L$4,"error1"))))</f>
        <v>High (35-50)</v>
      </c>
    </row>
    <row r="586" spans="1:15" x14ac:dyDescent="0.3">
      <c r="A586" s="3">
        <f t="shared" ca="1" si="18"/>
        <v>585</v>
      </c>
      <c r="B586" t="s">
        <v>13</v>
      </c>
      <c r="C586" t="s">
        <v>24</v>
      </c>
      <c r="D586">
        <v>2007</v>
      </c>
      <c r="E586" t="s">
        <v>106</v>
      </c>
      <c r="F586" t="str">
        <f>VLOOKUP($C586,'Bus Profiles'!$A:$C,MATCH(F$1,'Bus Profiles'!$1:$1,0),FALSE)</f>
        <v>40 ft</v>
      </c>
      <c r="G586" t="str">
        <f>VLOOKUP($C586,'Bus Profiles'!$A:$C,MATCH(G$1,'Bus Profiles'!$1:$1,0),FALSE)</f>
        <v>Diesel</v>
      </c>
      <c r="H586">
        <v>6</v>
      </c>
      <c r="I586" s="1">
        <v>33736</v>
      </c>
      <c r="J586" s="16">
        <v>4217</v>
      </c>
      <c r="K586" s="7">
        <f>IF(AND($H586&gt;=Scale!$B$2,$H586&lt;=Scale!$C$2),Scale!$A$2,IF(AND($H586&gt;=Scale!$B$3,$H586&lt;=Scale!$C$3),Scale!$A$3,IF(AND($H586&gt;=Scale!$B$4,$H586&lt;=Scale!$C$4),Scale!$A$4,IF(AND($H586&gt;=Scale!$B$5,$H586&lt;=Scale!$C$5),Scale!$A$5,IF(AND($H586&gt;=Scale!$B$6,$H586&lt;=Scale!$C$6),Scale!$A$6)))))</f>
        <v>4</v>
      </c>
      <c r="L586" s="7">
        <f>IF(AND($J586&gt;=Scale!$F$2,$J586&lt;=Scale!$G$2),Scale!$E$2,IF(AND($J586&gt;=Scale!$F$3,$J586&lt;=Scale!$G$3),Scale!$E$3,IF(AND($J586&gt;=Scale!$F$4,$J586&lt;=Scale!$G$4),Scale!$E$4,IF(AND($J586&gt;=Scale!$F$5,$J586&lt;=Scale!$G$5),Scale!$E$5,IF(AND($J586&gt;=Scale!$F$6,$J586&lt;=Scale!$G$6),Scale!$E$6)))))</f>
        <v>3</v>
      </c>
      <c r="M586" s="7">
        <f t="shared" si="19"/>
        <v>16</v>
      </c>
      <c r="N58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586" s="5" t="str">
        <f>IF(Table1[[#This Row],[Priority Rating]]="#N/A","#N/A",IF(Table1[[#This Row],[Priority Rating]]&gt;=Scale!$M$2,Scale!$L$2,IF(Table1[[#This Row],[Priority Rating]]&gt;=Scale!$M$3,Scale!$L$3,IF(Table1[[#This Row],[Priority Rating]]&gt;=Scale!$M$4,Scale!$L$4,"error1"))))</f>
        <v>Med (30-34)</v>
      </c>
    </row>
    <row r="587" spans="1:15" x14ac:dyDescent="0.3">
      <c r="A587" s="3">
        <f t="shared" ca="1" si="18"/>
        <v>586</v>
      </c>
      <c r="B587" t="s">
        <v>13</v>
      </c>
      <c r="C587" t="s">
        <v>24</v>
      </c>
      <c r="D587">
        <v>2008</v>
      </c>
      <c r="E587" t="s">
        <v>106</v>
      </c>
      <c r="F587" t="str">
        <f>VLOOKUP($C587,'Bus Profiles'!$A:$C,MATCH(F$1,'Bus Profiles'!$1:$1,0),FALSE)</f>
        <v>40 ft</v>
      </c>
      <c r="G587" t="str">
        <f>VLOOKUP($C587,'Bus Profiles'!$A:$C,MATCH(G$1,'Bus Profiles'!$1:$1,0),FALSE)</f>
        <v>Diesel</v>
      </c>
      <c r="H587">
        <v>4</v>
      </c>
      <c r="I587" s="1">
        <v>32982</v>
      </c>
      <c r="J587" s="16">
        <v>3298.2</v>
      </c>
      <c r="K587" s="7">
        <f>IF(AND($H587&gt;=Scale!$B$2,$H587&lt;=Scale!$C$2),Scale!$A$2,IF(AND($H587&gt;=Scale!$B$3,$H587&lt;=Scale!$C$3),Scale!$A$3,IF(AND($H587&gt;=Scale!$B$4,$H587&lt;=Scale!$C$4),Scale!$A$4,IF(AND($H587&gt;=Scale!$B$5,$H587&lt;=Scale!$C$5),Scale!$A$5,IF(AND($H587&gt;=Scale!$B$6,$H587&lt;=Scale!$C$6),Scale!$A$6)))))</f>
        <v>3</v>
      </c>
      <c r="L587" s="7">
        <f>IF(AND($J587&gt;=Scale!$F$2,$J587&lt;=Scale!$G$2),Scale!$E$2,IF(AND($J587&gt;=Scale!$F$3,$J587&lt;=Scale!$G$3),Scale!$E$3,IF(AND($J587&gt;=Scale!$F$4,$J587&lt;=Scale!$G$4),Scale!$E$4,IF(AND($J587&gt;=Scale!$F$5,$J587&lt;=Scale!$G$5),Scale!$E$5,IF(AND($J587&gt;=Scale!$F$6,$J587&lt;=Scale!$G$6),Scale!$E$6)))))</f>
        <v>4</v>
      </c>
      <c r="M587" s="7">
        <f t="shared" si="19"/>
        <v>16</v>
      </c>
      <c r="N58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587" s="5" t="str">
        <f>IF(Table1[[#This Row],[Priority Rating]]="#N/A","#N/A",IF(Table1[[#This Row],[Priority Rating]]&gt;=Scale!$M$2,Scale!$L$2,IF(Table1[[#This Row],[Priority Rating]]&gt;=Scale!$M$3,Scale!$L$3,IF(Table1[[#This Row],[Priority Rating]]&gt;=Scale!$M$4,Scale!$L$4,"error1"))))</f>
        <v>Med (30-34)</v>
      </c>
    </row>
    <row r="588" spans="1:15" x14ac:dyDescent="0.3">
      <c r="A588" s="3">
        <f t="shared" ca="1" si="18"/>
        <v>587</v>
      </c>
      <c r="B588" t="s">
        <v>13</v>
      </c>
      <c r="C588" t="s">
        <v>24</v>
      </c>
      <c r="D588">
        <v>2009</v>
      </c>
      <c r="E588" t="s">
        <v>106</v>
      </c>
      <c r="F588" t="str">
        <f>VLOOKUP($C588,'Bus Profiles'!$A:$C,MATCH(F$1,'Bus Profiles'!$1:$1,0),FALSE)</f>
        <v>40 ft</v>
      </c>
      <c r="G588" t="str">
        <f>VLOOKUP($C588,'Bus Profiles'!$A:$C,MATCH(G$1,'Bus Profiles'!$1:$1,0),FALSE)</f>
        <v>Diesel</v>
      </c>
      <c r="H588">
        <v>8</v>
      </c>
      <c r="I588" s="1">
        <v>28986</v>
      </c>
      <c r="J588" s="16">
        <v>3220.6666666666665</v>
      </c>
      <c r="K588" s="7">
        <f>IF(AND($H588&gt;=Scale!$B$2,$H588&lt;=Scale!$C$2),Scale!$A$2,IF(AND($H588&gt;=Scale!$B$3,$H588&lt;=Scale!$C$3),Scale!$A$3,IF(AND($H588&gt;=Scale!$B$4,$H588&lt;=Scale!$C$4),Scale!$A$4,IF(AND($H588&gt;=Scale!$B$5,$H588&lt;=Scale!$C$5),Scale!$A$5,IF(AND($H588&gt;=Scale!$B$6,$H588&lt;=Scale!$C$6),Scale!$A$6)))))</f>
        <v>5</v>
      </c>
      <c r="L588" s="7">
        <f>IF(AND($J588&gt;=Scale!$F$2,$J588&lt;=Scale!$G$2),Scale!$E$2,IF(AND($J588&gt;=Scale!$F$3,$J588&lt;=Scale!$G$3),Scale!$E$3,IF(AND($J588&gt;=Scale!$F$4,$J588&lt;=Scale!$G$4),Scale!$E$4,IF(AND($J588&gt;=Scale!$F$5,$J588&lt;=Scale!$G$5),Scale!$E$5,IF(AND($J588&gt;=Scale!$F$6,$J588&lt;=Scale!$G$6),Scale!$E$6)))))</f>
        <v>4</v>
      </c>
      <c r="M588" s="7">
        <f t="shared" si="19"/>
        <v>16</v>
      </c>
      <c r="N58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588" s="5" t="str">
        <f>IF(Table1[[#This Row],[Priority Rating]]="#N/A","#N/A",IF(Table1[[#This Row],[Priority Rating]]&gt;=Scale!$M$2,Scale!$L$2,IF(Table1[[#This Row],[Priority Rating]]&gt;=Scale!$M$3,Scale!$L$3,IF(Table1[[#This Row],[Priority Rating]]&gt;=Scale!$M$4,Scale!$L$4,"error1"))))</f>
        <v>High (35-50)</v>
      </c>
    </row>
    <row r="589" spans="1:15" x14ac:dyDescent="0.3">
      <c r="A589" s="3">
        <f t="shared" ca="1" si="18"/>
        <v>588</v>
      </c>
      <c r="B589" t="s">
        <v>13</v>
      </c>
      <c r="C589" t="s">
        <v>24</v>
      </c>
      <c r="D589">
        <v>2010</v>
      </c>
      <c r="E589" t="s">
        <v>106</v>
      </c>
      <c r="F589" t="str">
        <f>VLOOKUP($C589,'Bus Profiles'!$A:$C,MATCH(F$1,'Bus Profiles'!$1:$1,0),FALSE)</f>
        <v>40 ft</v>
      </c>
      <c r="G589" t="str">
        <f>VLOOKUP($C589,'Bus Profiles'!$A:$C,MATCH(G$1,'Bus Profiles'!$1:$1,0),FALSE)</f>
        <v>Diesel</v>
      </c>
      <c r="H589">
        <v>12</v>
      </c>
      <c r="I589" s="1">
        <v>40427</v>
      </c>
      <c r="J589" s="16">
        <v>6737.833333333333</v>
      </c>
      <c r="K589" s="7">
        <f>IF(AND($H589&gt;=Scale!$B$2,$H589&lt;=Scale!$C$2),Scale!$A$2,IF(AND($H589&gt;=Scale!$B$3,$H589&lt;=Scale!$C$3),Scale!$A$3,IF(AND($H589&gt;=Scale!$B$4,$H589&lt;=Scale!$C$4),Scale!$A$4,IF(AND($H589&gt;=Scale!$B$5,$H589&lt;=Scale!$C$5),Scale!$A$5,IF(AND($H589&gt;=Scale!$B$6,$H589&lt;=Scale!$C$6),Scale!$A$6)))))</f>
        <v>5</v>
      </c>
      <c r="L589" s="7">
        <f>IF(AND($J589&gt;=Scale!$F$2,$J589&lt;=Scale!$G$2),Scale!$E$2,IF(AND($J589&gt;=Scale!$F$3,$J589&lt;=Scale!$G$3),Scale!$E$3,IF(AND($J589&gt;=Scale!$F$4,$J589&lt;=Scale!$G$4),Scale!$E$4,IF(AND($J589&gt;=Scale!$F$5,$J589&lt;=Scale!$G$5),Scale!$E$5,IF(AND($J589&gt;=Scale!$F$6,$J589&lt;=Scale!$G$6),Scale!$E$6)))))</f>
        <v>1</v>
      </c>
      <c r="M589" s="7">
        <f t="shared" si="19"/>
        <v>16</v>
      </c>
      <c r="N58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589" s="5" t="str">
        <f>IF(Table1[[#This Row],[Priority Rating]]="#N/A","#N/A",IF(Table1[[#This Row],[Priority Rating]]&gt;=Scale!$M$2,Scale!$L$2,IF(Table1[[#This Row],[Priority Rating]]&gt;=Scale!$M$3,Scale!$L$3,IF(Table1[[#This Row],[Priority Rating]]&gt;=Scale!$M$4,Scale!$L$4,"error1"))))</f>
        <v>Med (30-34)</v>
      </c>
    </row>
    <row r="590" spans="1:15" x14ac:dyDescent="0.3">
      <c r="A590" s="3">
        <f t="shared" ca="1" si="18"/>
        <v>589</v>
      </c>
      <c r="B590" t="s">
        <v>13</v>
      </c>
      <c r="C590" t="s">
        <v>24</v>
      </c>
      <c r="D590">
        <v>2011</v>
      </c>
      <c r="E590" t="s">
        <v>106</v>
      </c>
      <c r="F590" t="str">
        <f>VLOOKUP($C590,'Bus Profiles'!$A:$C,MATCH(F$1,'Bus Profiles'!$1:$1,0),FALSE)</f>
        <v>40 ft</v>
      </c>
      <c r="G590" t="str">
        <f>VLOOKUP($C590,'Bus Profiles'!$A:$C,MATCH(G$1,'Bus Profiles'!$1:$1,0),FALSE)</f>
        <v>Diesel</v>
      </c>
      <c r="H590">
        <v>7</v>
      </c>
      <c r="I590" s="1">
        <v>28716</v>
      </c>
      <c r="J590" s="16">
        <v>1794.75</v>
      </c>
      <c r="K590" s="7">
        <f>IF(AND($H590&gt;=Scale!$B$2,$H590&lt;=Scale!$C$2),Scale!$A$2,IF(AND($H590&gt;=Scale!$B$3,$H590&lt;=Scale!$C$3),Scale!$A$3,IF(AND($H590&gt;=Scale!$B$4,$H590&lt;=Scale!$C$4),Scale!$A$4,IF(AND($H590&gt;=Scale!$B$5,$H590&lt;=Scale!$C$5),Scale!$A$5,IF(AND($H590&gt;=Scale!$B$6,$H590&lt;=Scale!$C$6),Scale!$A$6)))))</f>
        <v>4</v>
      </c>
      <c r="L590" s="7">
        <f>IF(AND($J590&gt;=Scale!$F$2,$J590&lt;=Scale!$G$2),Scale!$E$2,IF(AND($J590&gt;=Scale!$F$3,$J590&lt;=Scale!$G$3),Scale!$E$3,IF(AND($J590&gt;=Scale!$F$4,$J590&lt;=Scale!$G$4),Scale!$E$4,IF(AND($J590&gt;=Scale!$F$5,$J590&lt;=Scale!$G$5),Scale!$E$5,IF(AND($J590&gt;=Scale!$F$6,$J590&lt;=Scale!$G$6),Scale!$E$6)))))</f>
        <v>5</v>
      </c>
      <c r="M590" s="7">
        <f t="shared" si="19"/>
        <v>16</v>
      </c>
      <c r="N59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38</v>
      </c>
      <c r="O590" s="5" t="str">
        <f>IF(Table1[[#This Row],[Priority Rating]]="#N/A","#N/A",IF(Table1[[#This Row],[Priority Rating]]&gt;=Scale!$M$2,Scale!$L$2,IF(Table1[[#This Row],[Priority Rating]]&gt;=Scale!$M$3,Scale!$L$3,IF(Table1[[#This Row],[Priority Rating]]&gt;=Scale!$M$4,Scale!$L$4,"error1"))))</f>
        <v>High (35-50)</v>
      </c>
    </row>
    <row r="591" spans="1:15" x14ac:dyDescent="0.3">
      <c r="A591" s="3">
        <f t="shared" ca="1" si="18"/>
        <v>590</v>
      </c>
      <c r="B591" t="s">
        <v>13</v>
      </c>
      <c r="C591" t="s">
        <v>24</v>
      </c>
      <c r="D591">
        <v>2012</v>
      </c>
      <c r="E591" t="s">
        <v>107</v>
      </c>
      <c r="F591" t="str">
        <f>VLOOKUP($C591,'Bus Profiles'!$A:$C,MATCH(F$1,'Bus Profiles'!$1:$1,0),FALSE)</f>
        <v>40 ft</v>
      </c>
      <c r="G591" t="str">
        <f>VLOOKUP($C591,'Bus Profiles'!$A:$C,MATCH(G$1,'Bus Profiles'!$1:$1,0),FALSE)</f>
        <v>Diesel</v>
      </c>
      <c r="H591">
        <v>12</v>
      </c>
      <c r="I591" s="1">
        <v>24164</v>
      </c>
      <c r="J591" s="16">
        <v>3452</v>
      </c>
      <c r="K591" s="7">
        <f>IF(AND($H591&gt;=Scale!$B$2,$H591&lt;=Scale!$C$2),Scale!$A$2,IF(AND($H591&gt;=Scale!$B$3,$H591&lt;=Scale!$C$3),Scale!$A$3,IF(AND($H591&gt;=Scale!$B$4,$H591&lt;=Scale!$C$4),Scale!$A$4,IF(AND($H591&gt;=Scale!$B$5,$H591&lt;=Scale!$C$5),Scale!$A$5,IF(AND($H591&gt;=Scale!$B$6,$H591&lt;=Scale!$C$6),Scale!$A$6)))))</f>
        <v>5</v>
      </c>
      <c r="L591" s="7">
        <f>IF(AND($J591&gt;=Scale!$F$2,$J591&lt;=Scale!$G$2),Scale!$E$2,IF(AND($J591&gt;=Scale!$F$3,$J591&lt;=Scale!$G$3),Scale!$E$3,IF(AND($J591&gt;=Scale!$F$4,$J591&lt;=Scale!$G$4),Scale!$E$4,IF(AND($J591&gt;=Scale!$F$5,$J591&lt;=Scale!$G$5),Scale!$E$5,IF(AND($J591&gt;=Scale!$F$6,$J591&lt;=Scale!$G$6),Scale!$E$6)))))</f>
        <v>4</v>
      </c>
      <c r="M591" s="7">
        <f t="shared" si="19"/>
        <v>16</v>
      </c>
      <c r="N59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591" s="5" t="str">
        <f>IF(Table1[[#This Row],[Priority Rating]]="#N/A","#N/A",IF(Table1[[#This Row],[Priority Rating]]&gt;=Scale!$M$2,Scale!$L$2,IF(Table1[[#This Row],[Priority Rating]]&gt;=Scale!$M$3,Scale!$L$3,IF(Table1[[#This Row],[Priority Rating]]&gt;=Scale!$M$4,Scale!$L$4,"error1"))))</f>
        <v>High (35-50)</v>
      </c>
    </row>
    <row r="592" spans="1:15" x14ac:dyDescent="0.3">
      <c r="A592" s="3">
        <f t="shared" ca="1" si="18"/>
        <v>591</v>
      </c>
      <c r="B592" t="s">
        <v>13</v>
      </c>
      <c r="C592" t="s">
        <v>24</v>
      </c>
      <c r="D592">
        <v>2013</v>
      </c>
      <c r="E592" t="s">
        <v>107</v>
      </c>
      <c r="F592" t="str">
        <f>VLOOKUP($C592,'Bus Profiles'!$A:$C,MATCH(F$1,'Bus Profiles'!$1:$1,0),FALSE)</f>
        <v>40 ft</v>
      </c>
      <c r="G592" t="str">
        <f>VLOOKUP($C592,'Bus Profiles'!$A:$C,MATCH(G$1,'Bus Profiles'!$1:$1,0),FALSE)</f>
        <v>Diesel</v>
      </c>
      <c r="H592">
        <v>4</v>
      </c>
      <c r="I592" s="1">
        <v>20593</v>
      </c>
      <c r="J592" s="16">
        <v>2574.125</v>
      </c>
      <c r="K592" s="7">
        <f>IF(AND($H592&gt;=Scale!$B$2,$H592&lt;=Scale!$C$2),Scale!$A$2,IF(AND($H592&gt;=Scale!$B$3,$H592&lt;=Scale!$C$3),Scale!$A$3,IF(AND($H592&gt;=Scale!$B$4,$H592&lt;=Scale!$C$4),Scale!$A$4,IF(AND($H592&gt;=Scale!$B$5,$H592&lt;=Scale!$C$5),Scale!$A$5,IF(AND($H592&gt;=Scale!$B$6,$H592&lt;=Scale!$C$6),Scale!$A$6)))))</f>
        <v>3</v>
      </c>
      <c r="L592" s="7">
        <f>IF(AND($J592&gt;=Scale!$F$2,$J592&lt;=Scale!$G$2),Scale!$E$2,IF(AND($J592&gt;=Scale!$F$3,$J592&lt;=Scale!$G$3),Scale!$E$3,IF(AND($J592&gt;=Scale!$F$4,$J592&lt;=Scale!$G$4),Scale!$E$4,IF(AND($J592&gt;=Scale!$F$5,$J592&lt;=Scale!$G$5),Scale!$E$5,IF(AND($J592&gt;=Scale!$F$6,$J592&lt;=Scale!$G$6),Scale!$E$6)))))</f>
        <v>5</v>
      </c>
      <c r="M592" s="7">
        <f t="shared" si="19"/>
        <v>16</v>
      </c>
      <c r="N59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592" s="5" t="str">
        <f>IF(Table1[[#This Row],[Priority Rating]]="#N/A","#N/A",IF(Table1[[#This Row],[Priority Rating]]&gt;=Scale!$M$2,Scale!$L$2,IF(Table1[[#This Row],[Priority Rating]]&gt;=Scale!$M$3,Scale!$L$3,IF(Table1[[#This Row],[Priority Rating]]&gt;=Scale!$M$4,Scale!$L$4,"error1"))))</f>
        <v>High (35-50)</v>
      </c>
    </row>
    <row r="593" spans="1:15" x14ac:dyDescent="0.3">
      <c r="A593" s="3">
        <f t="shared" ca="1" si="18"/>
        <v>592</v>
      </c>
      <c r="B593" t="s">
        <v>13</v>
      </c>
      <c r="C593" t="s">
        <v>24</v>
      </c>
      <c r="D593">
        <v>2014</v>
      </c>
      <c r="E593" t="s">
        <v>107</v>
      </c>
      <c r="F593" t="str">
        <f>VLOOKUP($C593,'Bus Profiles'!$A:$C,MATCH(F$1,'Bus Profiles'!$1:$1,0),FALSE)</f>
        <v>40 ft</v>
      </c>
      <c r="G593" t="str">
        <f>VLOOKUP($C593,'Bus Profiles'!$A:$C,MATCH(G$1,'Bus Profiles'!$1:$1,0),FALSE)</f>
        <v>Diesel</v>
      </c>
      <c r="H593">
        <v>3</v>
      </c>
      <c r="I593" s="1">
        <v>18456</v>
      </c>
      <c r="J593" s="16">
        <v>2050.6666666666665</v>
      </c>
      <c r="K593" s="7">
        <f>IF(AND($H593&gt;=Scale!$B$2,$H593&lt;=Scale!$C$2),Scale!$A$2,IF(AND($H593&gt;=Scale!$B$3,$H593&lt;=Scale!$C$3),Scale!$A$3,IF(AND($H593&gt;=Scale!$B$4,$H593&lt;=Scale!$C$4),Scale!$A$4,IF(AND($H593&gt;=Scale!$B$5,$H593&lt;=Scale!$C$5),Scale!$A$5,IF(AND($H593&gt;=Scale!$B$6,$H593&lt;=Scale!$C$6),Scale!$A$6)))))</f>
        <v>2</v>
      </c>
      <c r="L593" s="7">
        <f>IF(AND($J593&gt;=Scale!$F$2,$J593&lt;=Scale!$G$2),Scale!$E$2,IF(AND($J593&gt;=Scale!$F$3,$J593&lt;=Scale!$G$3),Scale!$E$3,IF(AND($J593&gt;=Scale!$F$4,$J593&lt;=Scale!$G$4),Scale!$E$4,IF(AND($J593&gt;=Scale!$F$5,$J593&lt;=Scale!$G$5),Scale!$E$5,IF(AND($J593&gt;=Scale!$F$6,$J593&lt;=Scale!$G$6),Scale!$E$6)))))</f>
        <v>5</v>
      </c>
      <c r="M593" s="7">
        <f t="shared" si="19"/>
        <v>16</v>
      </c>
      <c r="N59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32</v>
      </c>
      <c r="O593" s="5" t="str">
        <f>IF(Table1[[#This Row],[Priority Rating]]="#N/A","#N/A",IF(Table1[[#This Row],[Priority Rating]]&gt;=Scale!$M$2,Scale!$L$2,IF(Table1[[#This Row],[Priority Rating]]&gt;=Scale!$M$3,Scale!$L$3,IF(Table1[[#This Row],[Priority Rating]]&gt;=Scale!$M$4,Scale!$L$4,"error1"))))</f>
        <v>Med (30-34)</v>
      </c>
    </row>
    <row r="594" spans="1:15" x14ac:dyDescent="0.3">
      <c r="A594" s="3">
        <f t="shared" ca="1" si="18"/>
        <v>593</v>
      </c>
      <c r="B594" t="s">
        <v>13</v>
      </c>
      <c r="C594" t="s">
        <v>24</v>
      </c>
      <c r="D594">
        <v>2015</v>
      </c>
      <c r="E594" t="s">
        <v>107</v>
      </c>
      <c r="F594" t="str">
        <f>VLOOKUP($C594,'Bus Profiles'!$A:$C,MATCH(F$1,'Bus Profiles'!$1:$1,0),FALSE)</f>
        <v>40 ft</v>
      </c>
      <c r="G594" t="str">
        <f>VLOOKUP($C594,'Bus Profiles'!$A:$C,MATCH(G$1,'Bus Profiles'!$1:$1,0),FALSE)</f>
        <v>Diesel</v>
      </c>
      <c r="H594">
        <v>6</v>
      </c>
      <c r="I594" s="1">
        <v>21233</v>
      </c>
      <c r="J594" s="16">
        <v>2359.2222222222222</v>
      </c>
      <c r="K594" s="7">
        <f>IF(AND($H594&gt;=Scale!$B$2,$H594&lt;=Scale!$C$2),Scale!$A$2,IF(AND($H594&gt;=Scale!$B$3,$H594&lt;=Scale!$C$3),Scale!$A$3,IF(AND($H594&gt;=Scale!$B$4,$H594&lt;=Scale!$C$4),Scale!$A$4,IF(AND($H594&gt;=Scale!$B$5,$H594&lt;=Scale!$C$5),Scale!$A$5,IF(AND($H594&gt;=Scale!$B$6,$H594&lt;=Scale!$C$6),Scale!$A$6)))))</f>
        <v>4</v>
      </c>
      <c r="L594" s="7">
        <f>IF(AND($J594&gt;=Scale!$F$2,$J594&lt;=Scale!$G$2),Scale!$E$2,IF(AND($J594&gt;=Scale!$F$3,$J594&lt;=Scale!$G$3),Scale!$E$3,IF(AND($J594&gt;=Scale!$F$4,$J594&lt;=Scale!$G$4),Scale!$E$4,IF(AND($J594&gt;=Scale!$F$5,$J594&lt;=Scale!$G$5),Scale!$E$5,IF(AND($J594&gt;=Scale!$F$6,$J594&lt;=Scale!$G$6),Scale!$E$6)))))</f>
        <v>5</v>
      </c>
      <c r="M594" s="7">
        <f t="shared" si="19"/>
        <v>16</v>
      </c>
      <c r="N59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38</v>
      </c>
      <c r="O594" s="5" t="str">
        <f>IF(Table1[[#This Row],[Priority Rating]]="#N/A","#N/A",IF(Table1[[#This Row],[Priority Rating]]&gt;=Scale!$M$2,Scale!$L$2,IF(Table1[[#This Row],[Priority Rating]]&gt;=Scale!$M$3,Scale!$L$3,IF(Table1[[#This Row],[Priority Rating]]&gt;=Scale!$M$4,Scale!$L$4,"error1"))))</f>
        <v>High (35-50)</v>
      </c>
    </row>
    <row r="595" spans="1:15" x14ac:dyDescent="0.3">
      <c r="A595" s="3">
        <f t="shared" ca="1" si="18"/>
        <v>594</v>
      </c>
      <c r="B595" t="s">
        <v>13</v>
      </c>
      <c r="C595" t="s">
        <v>24</v>
      </c>
      <c r="D595">
        <v>2016</v>
      </c>
      <c r="E595" t="s">
        <v>107</v>
      </c>
      <c r="F595" t="str">
        <f>VLOOKUP($C595,'Bus Profiles'!$A:$C,MATCH(F$1,'Bus Profiles'!$1:$1,0),FALSE)</f>
        <v>40 ft</v>
      </c>
      <c r="G595" t="str">
        <f>VLOOKUP($C595,'Bus Profiles'!$A:$C,MATCH(G$1,'Bus Profiles'!$1:$1,0),FALSE)</f>
        <v>Diesel</v>
      </c>
      <c r="H595">
        <v>5</v>
      </c>
      <c r="I595" s="1">
        <v>18056</v>
      </c>
      <c r="J595" s="16">
        <v>1388.9230769230769</v>
      </c>
      <c r="K595" s="7">
        <f>IF(AND($H595&gt;=Scale!$B$2,$H595&lt;=Scale!$C$2),Scale!$A$2,IF(AND($H595&gt;=Scale!$B$3,$H595&lt;=Scale!$C$3),Scale!$A$3,IF(AND($H595&gt;=Scale!$B$4,$H595&lt;=Scale!$C$4),Scale!$A$4,IF(AND($H595&gt;=Scale!$B$5,$H595&lt;=Scale!$C$5),Scale!$A$5,IF(AND($H595&gt;=Scale!$B$6,$H595&lt;=Scale!$C$6),Scale!$A$6)))))</f>
        <v>3</v>
      </c>
      <c r="L595" s="7">
        <f>IF(AND($J595&gt;=Scale!$F$2,$J595&lt;=Scale!$G$2),Scale!$E$2,IF(AND($J595&gt;=Scale!$F$3,$J595&lt;=Scale!$G$3),Scale!$E$3,IF(AND($J595&gt;=Scale!$F$4,$J595&lt;=Scale!$G$4),Scale!$E$4,IF(AND($J595&gt;=Scale!$F$5,$J595&lt;=Scale!$G$5),Scale!$E$5,IF(AND($J595&gt;=Scale!$F$6,$J595&lt;=Scale!$G$6),Scale!$E$6)))))</f>
        <v>5</v>
      </c>
      <c r="M595" s="7">
        <f t="shared" si="19"/>
        <v>16</v>
      </c>
      <c r="N59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595" s="5" t="str">
        <f>IF(Table1[[#This Row],[Priority Rating]]="#N/A","#N/A",IF(Table1[[#This Row],[Priority Rating]]&gt;=Scale!$M$2,Scale!$L$2,IF(Table1[[#This Row],[Priority Rating]]&gt;=Scale!$M$3,Scale!$L$3,IF(Table1[[#This Row],[Priority Rating]]&gt;=Scale!$M$4,Scale!$L$4,"error1"))))</f>
        <v>High (35-50)</v>
      </c>
    </row>
    <row r="596" spans="1:15" x14ac:dyDescent="0.3">
      <c r="A596" s="3">
        <f t="shared" ca="1" si="18"/>
        <v>595</v>
      </c>
      <c r="B596" t="s">
        <v>13</v>
      </c>
      <c r="C596" t="s">
        <v>24</v>
      </c>
      <c r="D596">
        <v>2017</v>
      </c>
      <c r="E596" t="s">
        <v>107</v>
      </c>
      <c r="F596" t="str">
        <f>VLOOKUP($C596,'Bus Profiles'!$A:$C,MATCH(F$1,'Bus Profiles'!$1:$1,0),FALSE)</f>
        <v>40 ft</v>
      </c>
      <c r="G596" t="str">
        <f>VLOOKUP($C596,'Bus Profiles'!$A:$C,MATCH(G$1,'Bus Profiles'!$1:$1,0),FALSE)</f>
        <v>Diesel</v>
      </c>
      <c r="H596">
        <v>3</v>
      </c>
      <c r="I596" s="1">
        <v>22907</v>
      </c>
      <c r="J596" s="16">
        <v>4581.3999999999996</v>
      </c>
      <c r="K596" s="7">
        <f>IF(AND($H596&gt;=Scale!$B$2,$H596&lt;=Scale!$C$2),Scale!$A$2,IF(AND($H596&gt;=Scale!$B$3,$H596&lt;=Scale!$C$3),Scale!$A$3,IF(AND($H596&gt;=Scale!$B$4,$H596&lt;=Scale!$C$4),Scale!$A$4,IF(AND($H596&gt;=Scale!$B$5,$H596&lt;=Scale!$C$5),Scale!$A$5,IF(AND($H596&gt;=Scale!$B$6,$H596&lt;=Scale!$C$6),Scale!$A$6)))))</f>
        <v>2</v>
      </c>
      <c r="L596" s="7">
        <f>IF(AND($J596&gt;=Scale!$F$2,$J596&lt;=Scale!$G$2),Scale!$E$2,IF(AND($J596&gt;=Scale!$F$3,$J596&lt;=Scale!$G$3),Scale!$E$3,IF(AND($J596&gt;=Scale!$F$4,$J596&lt;=Scale!$G$4),Scale!$E$4,IF(AND($J596&gt;=Scale!$F$5,$J596&lt;=Scale!$G$5),Scale!$E$5,IF(AND($J596&gt;=Scale!$F$6,$J596&lt;=Scale!$G$6),Scale!$E$6)))))</f>
        <v>3</v>
      </c>
      <c r="M596" s="7">
        <f t="shared" si="19"/>
        <v>16</v>
      </c>
      <c r="N59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596" s="5" t="str">
        <f>IF(Table1[[#This Row],[Priority Rating]]="#N/A","#N/A",IF(Table1[[#This Row],[Priority Rating]]&gt;=Scale!$M$2,Scale!$L$2,IF(Table1[[#This Row],[Priority Rating]]&gt;=Scale!$M$3,Scale!$L$3,IF(Table1[[#This Row],[Priority Rating]]&gt;=Scale!$M$4,Scale!$L$4,"error1"))))</f>
        <v>Low (0-29)</v>
      </c>
    </row>
    <row r="597" spans="1:15" x14ac:dyDescent="0.3">
      <c r="A597" s="3">
        <f t="shared" ca="1" si="18"/>
        <v>596</v>
      </c>
      <c r="B597" t="s">
        <v>13</v>
      </c>
      <c r="C597" t="s">
        <v>24</v>
      </c>
      <c r="D597">
        <v>2018</v>
      </c>
      <c r="E597" t="s">
        <v>107</v>
      </c>
      <c r="F597" t="str">
        <f>VLOOKUP($C597,'Bus Profiles'!$A:$C,MATCH(F$1,'Bus Profiles'!$1:$1,0),FALSE)</f>
        <v>40 ft</v>
      </c>
      <c r="G597" t="str">
        <f>VLOOKUP($C597,'Bus Profiles'!$A:$C,MATCH(G$1,'Bus Profiles'!$1:$1,0),FALSE)</f>
        <v>Diesel</v>
      </c>
      <c r="H597">
        <v>4</v>
      </c>
      <c r="I597" s="1">
        <v>19752</v>
      </c>
      <c r="J597" s="16">
        <v>2469</v>
      </c>
      <c r="K597" s="7">
        <f>IF(AND($H597&gt;=Scale!$B$2,$H597&lt;=Scale!$C$2),Scale!$A$2,IF(AND($H597&gt;=Scale!$B$3,$H597&lt;=Scale!$C$3),Scale!$A$3,IF(AND($H597&gt;=Scale!$B$4,$H597&lt;=Scale!$C$4),Scale!$A$4,IF(AND($H597&gt;=Scale!$B$5,$H597&lt;=Scale!$C$5),Scale!$A$5,IF(AND($H597&gt;=Scale!$B$6,$H597&lt;=Scale!$C$6),Scale!$A$6)))))</f>
        <v>3</v>
      </c>
      <c r="L597" s="7">
        <f>IF(AND($J597&gt;=Scale!$F$2,$J597&lt;=Scale!$G$2),Scale!$E$2,IF(AND($J597&gt;=Scale!$F$3,$J597&lt;=Scale!$G$3),Scale!$E$3,IF(AND($J597&gt;=Scale!$F$4,$J597&lt;=Scale!$G$4),Scale!$E$4,IF(AND($J597&gt;=Scale!$F$5,$J597&lt;=Scale!$G$5),Scale!$E$5,IF(AND($J597&gt;=Scale!$F$6,$J597&lt;=Scale!$G$6),Scale!$E$6)))))</f>
        <v>5</v>
      </c>
      <c r="M597" s="7">
        <f t="shared" si="19"/>
        <v>16</v>
      </c>
      <c r="N59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597" s="5" t="str">
        <f>IF(Table1[[#This Row],[Priority Rating]]="#N/A","#N/A",IF(Table1[[#This Row],[Priority Rating]]&gt;=Scale!$M$2,Scale!$L$2,IF(Table1[[#This Row],[Priority Rating]]&gt;=Scale!$M$3,Scale!$L$3,IF(Table1[[#This Row],[Priority Rating]]&gt;=Scale!$M$4,Scale!$L$4,"error1"))))</f>
        <v>High (35-50)</v>
      </c>
    </row>
    <row r="598" spans="1:15" x14ac:dyDescent="0.3">
      <c r="A598" s="3">
        <f t="shared" ca="1" si="18"/>
        <v>597</v>
      </c>
      <c r="B598" t="s">
        <v>13</v>
      </c>
      <c r="C598" t="s">
        <v>25</v>
      </c>
      <c r="D598">
        <v>2201</v>
      </c>
      <c r="E598" t="s">
        <v>106</v>
      </c>
      <c r="F598" t="str">
        <f>VLOOKUP($C598,'Bus Profiles'!$A:$C,MATCH(F$1,'Bus Profiles'!$1:$1,0),FALSE)</f>
        <v>40 ft</v>
      </c>
      <c r="G598" t="str">
        <f>VLOOKUP($C598,'Bus Profiles'!$A:$C,MATCH(G$1,'Bus Profiles'!$1:$1,0),FALSE)</f>
        <v>Diesel</v>
      </c>
      <c r="H598">
        <v>8</v>
      </c>
      <c r="I598" s="1">
        <v>42033</v>
      </c>
      <c r="J598" s="16">
        <v>2472.5294117647059</v>
      </c>
      <c r="K598" s="7">
        <f>IF(AND($H598&gt;=Scale!$B$2,$H598&lt;=Scale!$C$2),Scale!$A$2,IF(AND($H598&gt;=Scale!$B$3,$H598&lt;=Scale!$C$3),Scale!$A$3,IF(AND($H598&gt;=Scale!$B$4,$H598&lt;=Scale!$C$4),Scale!$A$4,IF(AND($H598&gt;=Scale!$B$5,$H598&lt;=Scale!$C$5),Scale!$A$5,IF(AND($H598&gt;=Scale!$B$6,$H598&lt;=Scale!$C$6),Scale!$A$6)))))</f>
        <v>5</v>
      </c>
      <c r="L598" s="7">
        <f>IF(AND($J598&gt;=Scale!$F$2,$J598&lt;=Scale!$G$2),Scale!$E$2,IF(AND($J598&gt;=Scale!$F$3,$J598&lt;=Scale!$G$3),Scale!$E$3,IF(AND($J598&gt;=Scale!$F$4,$J598&lt;=Scale!$G$4),Scale!$E$4,IF(AND($J598&gt;=Scale!$F$5,$J598&lt;=Scale!$G$5),Scale!$E$5,IF(AND($J598&gt;=Scale!$F$6,$J598&lt;=Scale!$G$6),Scale!$E$6)))))</f>
        <v>5</v>
      </c>
      <c r="M598" s="7">
        <f t="shared" si="19"/>
        <v>14</v>
      </c>
      <c r="N59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598" s="5" t="str">
        <f>IF(Table1[[#This Row],[Priority Rating]]="#N/A","#N/A",IF(Table1[[#This Row],[Priority Rating]]&gt;=Scale!$M$2,Scale!$L$2,IF(Table1[[#This Row],[Priority Rating]]&gt;=Scale!$M$3,Scale!$L$3,IF(Table1[[#This Row],[Priority Rating]]&gt;=Scale!$M$4,Scale!$L$4,"error1"))))</f>
        <v>High (35-50)</v>
      </c>
    </row>
    <row r="599" spans="1:15" x14ac:dyDescent="0.3">
      <c r="A599" s="3">
        <f t="shared" ca="1" si="18"/>
        <v>598</v>
      </c>
      <c r="B599" t="s">
        <v>13</v>
      </c>
      <c r="C599" t="s">
        <v>25</v>
      </c>
      <c r="D599">
        <v>2202</v>
      </c>
      <c r="E599" t="s">
        <v>106</v>
      </c>
      <c r="F599" t="str">
        <f>VLOOKUP($C599,'Bus Profiles'!$A:$C,MATCH(F$1,'Bus Profiles'!$1:$1,0),FALSE)</f>
        <v>40 ft</v>
      </c>
      <c r="G599" t="str">
        <f>VLOOKUP($C599,'Bus Profiles'!$A:$C,MATCH(G$1,'Bus Profiles'!$1:$1,0),FALSE)</f>
        <v>Diesel</v>
      </c>
      <c r="H599">
        <v>3</v>
      </c>
      <c r="I599" s="1">
        <v>42774</v>
      </c>
      <c r="J599" s="16">
        <v>6110.5714285714284</v>
      </c>
      <c r="K599" s="7">
        <f>IF(AND($H599&gt;=Scale!$B$2,$H599&lt;=Scale!$C$2),Scale!$A$2,IF(AND($H599&gt;=Scale!$B$3,$H599&lt;=Scale!$C$3),Scale!$A$3,IF(AND($H599&gt;=Scale!$B$4,$H599&lt;=Scale!$C$4),Scale!$A$4,IF(AND($H599&gt;=Scale!$B$5,$H599&lt;=Scale!$C$5),Scale!$A$5,IF(AND($H599&gt;=Scale!$B$6,$H599&lt;=Scale!$C$6),Scale!$A$6)))))</f>
        <v>2</v>
      </c>
      <c r="L599" s="7">
        <f>IF(AND($J599&gt;=Scale!$F$2,$J599&lt;=Scale!$G$2),Scale!$E$2,IF(AND($J599&gt;=Scale!$F$3,$J599&lt;=Scale!$G$3),Scale!$E$3,IF(AND($J599&gt;=Scale!$F$4,$J599&lt;=Scale!$G$4),Scale!$E$4,IF(AND($J599&gt;=Scale!$F$5,$J599&lt;=Scale!$G$5),Scale!$E$5,IF(AND($J599&gt;=Scale!$F$6,$J599&lt;=Scale!$G$6),Scale!$E$6)))))</f>
        <v>1</v>
      </c>
      <c r="M599" s="7">
        <f t="shared" si="19"/>
        <v>14</v>
      </c>
      <c r="N59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599" s="5" t="str">
        <f>IF(Table1[[#This Row],[Priority Rating]]="#N/A","#N/A",IF(Table1[[#This Row],[Priority Rating]]&gt;=Scale!$M$2,Scale!$L$2,IF(Table1[[#This Row],[Priority Rating]]&gt;=Scale!$M$3,Scale!$L$3,IF(Table1[[#This Row],[Priority Rating]]&gt;=Scale!$M$4,Scale!$L$4,"error1"))))</f>
        <v>Low (0-29)</v>
      </c>
    </row>
    <row r="600" spans="1:15" x14ac:dyDescent="0.3">
      <c r="A600" s="3">
        <f t="shared" ca="1" si="18"/>
        <v>599</v>
      </c>
      <c r="B600" t="s">
        <v>13</v>
      </c>
      <c r="C600" t="s">
        <v>25</v>
      </c>
      <c r="D600">
        <v>2203</v>
      </c>
      <c r="E600" t="s">
        <v>106</v>
      </c>
      <c r="F600" t="str">
        <f>VLOOKUP($C600,'Bus Profiles'!$A:$C,MATCH(F$1,'Bus Profiles'!$1:$1,0),FALSE)</f>
        <v>40 ft</v>
      </c>
      <c r="G600" t="str">
        <f>VLOOKUP($C600,'Bus Profiles'!$A:$C,MATCH(G$1,'Bus Profiles'!$1:$1,0),FALSE)</f>
        <v>Diesel</v>
      </c>
      <c r="H600">
        <v>7</v>
      </c>
      <c r="I600" s="1">
        <v>37200</v>
      </c>
      <c r="J600" s="16">
        <v>6200</v>
      </c>
      <c r="K600" s="7">
        <f>IF(AND($H600&gt;=Scale!$B$2,$H600&lt;=Scale!$C$2),Scale!$A$2,IF(AND($H600&gt;=Scale!$B$3,$H600&lt;=Scale!$C$3),Scale!$A$3,IF(AND($H600&gt;=Scale!$B$4,$H600&lt;=Scale!$C$4),Scale!$A$4,IF(AND($H600&gt;=Scale!$B$5,$H600&lt;=Scale!$C$5),Scale!$A$5,IF(AND($H600&gt;=Scale!$B$6,$H600&lt;=Scale!$C$6),Scale!$A$6)))))</f>
        <v>4</v>
      </c>
      <c r="L600" s="7">
        <f>IF(AND($J600&gt;=Scale!$F$2,$J600&lt;=Scale!$G$2),Scale!$E$2,IF(AND($J600&gt;=Scale!$F$3,$J600&lt;=Scale!$G$3),Scale!$E$3,IF(AND($J600&gt;=Scale!$F$4,$J600&lt;=Scale!$G$4),Scale!$E$4,IF(AND($J600&gt;=Scale!$F$5,$J600&lt;=Scale!$G$5),Scale!$E$5,IF(AND($J600&gt;=Scale!$F$6,$J600&lt;=Scale!$G$6),Scale!$E$6)))))</f>
        <v>1</v>
      </c>
      <c r="M600" s="7">
        <f t="shared" si="19"/>
        <v>14</v>
      </c>
      <c r="N60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00" s="5" t="str">
        <f>IF(Table1[[#This Row],[Priority Rating]]="#N/A","#N/A",IF(Table1[[#This Row],[Priority Rating]]&gt;=Scale!$M$2,Scale!$L$2,IF(Table1[[#This Row],[Priority Rating]]&gt;=Scale!$M$3,Scale!$L$3,IF(Table1[[#This Row],[Priority Rating]]&gt;=Scale!$M$4,Scale!$L$4,"error1"))))</f>
        <v>Low (0-29)</v>
      </c>
    </row>
    <row r="601" spans="1:15" x14ac:dyDescent="0.3">
      <c r="A601" s="3">
        <f t="shared" ca="1" si="18"/>
        <v>600</v>
      </c>
      <c r="B601" t="s">
        <v>13</v>
      </c>
      <c r="C601" t="s">
        <v>25</v>
      </c>
      <c r="D601">
        <v>2204</v>
      </c>
      <c r="E601" t="s">
        <v>106</v>
      </c>
      <c r="F601" t="str">
        <f>VLOOKUP($C601,'Bus Profiles'!$A:$C,MATCH(F$1,'Bus Profiles'!$1:$1,0),FALSE)</f>
        <v>40 ft</v>
      </c>
      <c r="G601" t="str">
        <f>VLOOKUP($C601,'Bus Profiles'!$A:$C,MATCH(G$1,'Bus Profiles'!$1:$1,0),FALSE)</f>
        <v>Diesel</v>
      </c>
      <c r="H601">
        <v>9</v>
      </c>
      <c r="I601" s="1">
        <v>38149</v>
      </c>
      <c r="J601" s="16">
        <v>3814.9</v>
      </c>
      <c r="K601" s="7">
        <f>IF(AND($H601&gt;=Scale!$B$2,$H601&lt;=Scale!$C$2),Scale!$A$2,IF(AND($H601&gt;=Scale!$B$3,$H601&lt;=Scale!$C$3),Scale!$A$3,IF(AND($H601&gt;=Scale!$B$4,$H601&lt;=Scale!$C$4),Scale!$A$4,IF(AND($H601&gt;=Scale!$B$5,$H601&lt;=Scale!$C$5),Scale!$A$5,IF(AND($H601&gt;=Scale!$B$6,$H601&lt;=Scale!$C$6),Scale!$A$6)))))</f>
        <v>5</v>
      </c>
      <c r="L601" s="7">
        <f>IF(AND($J601&gt;=Scale!$F$2,$J601&lt;=Scale!$G$2),Scale!$E$2,IF(AND($J601&gt;=Scale!$F$3,$J601&lt;=Scale!$G$3),Scale!$E$3,IF(AND($J601&gt;=Scale!$F$4,$J601&lt;=Scale!$G$4),Scale!$E$4,IF(AND($J601&gt;=Scale!$F$5,$J601&lt;=Scale!$G$5),Scale!$E$5,IF(AND($J601&gt;=Scale!$F$6,$J601&lt;=Scale!$G$6),Scale!$E$6)))))</f>
        <v>4</v>
      </c>
      <c r="M601" s="7">
        <f t="shared" si="19"/>
        <v>14</v>
      </c>
      <c r="N60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01" s="5" t="str">
        <f>IF(Table1[[#This Row],[Priority Rating]]="#N/A","#N/A",IF(Table1[[#This Row],[Priority Rating]]&gt;=Scale!$M$2,Scale!$L$2,IF(Table1[[#This Row],[Priority Rating]]&gt;=Scale!$M$3,Scale!$L$3,IF(Table1[[#This Row],[Priority Rating]]&gt;=Scale!$M$4,Scale!$L$4,"error1"))))</f>
        <v>High (35-50)</v>
      </c>
    </row>
    <row r="602" spans="1:15" x14ac:dyDescent="0.3">
      <c r="A602" s="3">
        <f t="shared" ca="1" si="18"/>
        <v>601</v>
      </c>
      <c r="B602" t="s">
        <v>13</v>
      </c>
      <c r="C602" t="s">
        <v>25</v>
      </c>
      <c r="D602">
        <v>2205</v>
      </c>
      <c r="E602" t="s">
        <v>106</v>
      </c>
      <c r="F602" t="str">
        <f>VLOOKUP($C602,'Bus Profiles'!$A:$C,MATCH(F$1,'Bus Profiles'!$1:$1,0),FALSE)</f>
        <v>40 ft</v>
      </c>
      <c r="G602" t="str">
        <f>VLOOKUP($C602,'Bus Profiles'!$A:$C,MATCH(G$1,'Bus Profiles'!$1:$1,0),FALSE)</f>
        <v>Diesel</v>
      </c>
      <c r="H602">
        <v>8</v>
      </c>
      <c r="I602" s="1">
        <v>37325</v>
      </c>
      <c r="J602" s="16">
        <v>2666.0714285714284</v>
      </c>
      <c r="K602" s="7">
        <f>IF(AND($H602&gt;=Scale!$B$2,$H602&lt;=Scale!$C$2),Scale!$A$2,IF(AND($H602&gt;=Scale!$B$3,$H602&lt;=Scale!$C$3),Scale!$A$3,IF(AND($H602&gt;=Scale!$B$4,$H602&lt;=Scale!$C$4),Scale!$A$4,IF(AND($H602&gt;=Scale!$B$5,$H602&lt;=Scale!$C$5),Scale!$A$5,IF(AND($H602&gt;=Scale!$B$6,$H602&lt;=Scale!$C$6),Scale!$A$6)))))</f>
        <v>5</v>
      </c>
      <c r="L602" s="7">
        <f>IF(AND($J602&gt;=Scale!$F$2,$J602&lt;=Scale!$G$2),Scale!$E$2,IF(AND($J602&gt;=Scale!$F$3,$J602&lt;=Scale!$G$3),Scale!$E$3,IF(AND($J602&gt;=Scale!$F$4,$J602&lt;=Scale!$G$4),Scale!$E$4,IF(AND($J602&gt;=Scale!$F$5,$J602&lt;=Scale!$G$5),Scale!$E$5,IF(AND($J602&gt;=Scale!$F$6,$J602&lt;=Scale!$G$6),Scale!$E$6)))))</f>
        <v>5</v>
      </c>
      <c r="M602" s="7">
        <f t="shared" si="19"/>
        <v>14</v>
      </c>
      <c r="N60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602" s="5" t="str">
        <f>IF(Table1[[#This Row],[Priority Rating]]="#N/A","#N/A",IF(Table1[[#This Row],[Priority Rating]]&gt;=Scale!$M$2,Scale!$L$2,IF(Table1[[#This Row],[Priority Rating]]&gt;=Scale!$M$3,Scale!$L$3,IF(Table1[[#This Row],[Priority Rating]]&gt;=Scale!$M$4,Scale!$L$4,"error1"))))</f>
        <v>High (35-50)</v>
      </c>
    </row>
    <row r="603" spans="1:15" x14ac:dyDescent="0.3">
      <c r="A603" s="3">
        <f t="shared" ca="1" si="18"/>
        <v>602</v>
      </c>
      <c r="B603" t="s">
        <v>13</v>
      </c>
      <c r="C603" t="s">
        <v>25</v>
      </c>
      <c r="D603">
        <v>2206</v>
      </c>
      <c r="E603" t="s">
        <v>106</v>
      </c>
      <c r="F603" t="str">
        <f>VLOOKUP($C603,'Bus Profiles'!$A:$C,MATCH(F$1,'Bus Profiles'!$1:$1,0),FALSE)</f>
        <v>40 ft</v>
      </c>
      <c r="G603" t="str">
        <f>VLOOKUP($C603,'Bus Profiles'!$A:$C,MATCH(G$1,'Bus Profiles'!$1:$1,0),FALSE)</f>
        <v>Diesel</v>
      </c>
      <c r="H603">
        <v>9</v>
      </c>
      <c r="I603" s="1">
        <v>36857</v>
      </c>
      <c r="J603" s="16">
        <v>1755.0952380952381</v>
      </c>
      <c r="K603" s="7">
        <f>IF(AND($H603&gt;=Scale!$B$2,$H603&lt;=Scale!$C$2),Scale!$A$2,IF(AND($H603&gt;=Scale!$B$3,$H603&lt;=Scale!$C$3),Scale!$A$3,IF(AND($H603&gt;=Scale!$B$4,$H603&lt;=Scale!$C$4),Scale!$A$4,IF(AND($H603&gt;=Scale!$B$5,$H603&lt;=Scale!$C$5),Scale!$A$5,IF(AND($H603&gt;=Scale!$B$6,$H603&lt;=Scale!$C$6),Scale!$A$6)))))</f>
        <v>5</v>
      </c>
      <c r="L603" s="7">
        <f>IF(AND($J603&gt;=Scale!$F$2,$J603&lt;=Scale!$G$2),Scale!$E$2,IF(AND($J603&gt;=Scale!$F$3,$J603&lt;=Scale!$G$3),Scale!$E$3,IF(AND($J603&gt;=Scale!$F$4,$J603&lt;=Scale!$G$4),Scale!$E$4,IF(AND($J603&gt;=Scale!$F$5,$J603&lt;=Scale!$G$5),Scale!$E$5,IF(AND($J603&gt;=Scale!$F$6,$J603&lt;=Scale!$G$6),Scale!$E$6)))))</f>
        <v>5</v>
      </c>
      <c r="M603" s="7">
        <f t="shared" si="19"/>
        <v>14</v>
      </c>
      <c r="N60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603" s="5" t="str">
        <f>IF(Table1[[#This Row],[Priority Rating]]="#N/A","#N/A",IF(Table1[[#This Row],[Priority Rating]]&gt;=Scale!$M$2,Scale!$L$2,IF(Table1[[#This Row],[Priority Rating]]&gt;=Scale!$M$3,Scale!$L$3,IF(Table1[[#This Row],[Priority Rating]]&gt;=Scale!$M$4,Scale!$L$4,"error1"))))</f>
        <v>High (35-50)</v>
      </c>
    </row>
    <row r="604" spans="1:15" x14ac:dyDescent="0.3">
      <c r="A604" s="3">
        <f t="shared" ca="1" si="18"/>
        <v>603</v>
      </c>
      <c r="B604" t="s">
        <v>13</v>
      </c>
      <c r="C604" t="s">
        <v>25</v>
      </c>
      <c r="D604">
        <v>2207</v>
      </c>
      <c r="E604" t="s">
        <v>106</v>
      </c>
      <c r="F604" t="str">
        <f>VLOOKUP($C604,'Bus Profiles'!$A:$C,MATCH(F$1,'Bus Profiles'!$1:$1,0),FALSE)</f>
        <v>40 ft</v>
      </c>
      <c r="G604" t="str">
        <f>VLOOKUP($C604,'Bus Profiles'!$A:$C,MATCH(G$1,'Bus Profiles'!$1:$1,0),FALSE)</f>
        <v>Diesel</v>
      </c>
      <c r="H604">
        <v>5</v>
      </c>
      <c r="I604" s="1">
        <v>41761</v>
      </c>
      <c r="J604" s="16">
        <v>4640.1111111111113</v>
      </c>
      <c r="K604" s="7">
        <f>IF(AND($H604&gt;=Scale!$B$2,$H604&lt;=Scale!$C$2),Scale!$A$2,IF(AND($H604&gt;=Scale!$B$3,$H604&lt;=Scale!$C$3),Scale!$A$3,IF(AND($H604&gt;=Scale!$B$4,$H604&lt;=Scale!$C$4),Scale!$A$4,IF(AND($H604&gt;=Scale!$B$5,$H604&lt;=Scale!$C$5),Scale!$A$5,IF(AND($H604&gt;=Scale!$B$6,$H604&lt;=Scale!$C$6),Scale!$A$6)))))</f>
        <v>3</v>
      </c>
      <c r="L604" s="7">
        <f>IF(AND($J604&gt;=Scale!$F$2,$J604&lt;=Scale!$G$2),Scale!$E$2,IF(AND($J604&gt;=Scale!$F$3,$J604&lt;=Scale!$G$3),Scale!$E$3,IF(AND($J604&gt;=Scale!$F$4,$J604&lt;=Scale!$G$4),Scale!$E$4,IF(AND($J604&gt;=Scale!$F$5,$J604&lt;=Scale!$G$5),Scale!$E$5,IF(AND($J604&gt;=Scale!$F$6,$J604&lt;=Scale!$G$6),Scale!$E$6)))))</f>
        <v>3</v>
      </c>
      <c r="M604" s="7">
        <f t="shared" si="19"/>
        <v>14</v>
      </c>
      <c r="N60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604" s="5" t="str">
        <f>IF(Table1[[#This Row],[Priority Rating]]="#N/A","#N/A",IF(Table1[[#This Row],[Priority Rating]]&gt;=Scale!$M$2,Scale!$L$2,IF(Table1[[#This Row],[Priority Rating]]&gt;=Scale!$M$3,Scale!$L$3,IF(Table1[[#This Row],[Priority Rating]]&gt;=Scale!$M$4,Scale!$L$4,"error1"))))</f>
        <v>Low (0-29)</v>
      </c>
    </row>
    <row r="605" spans="1:15" x14ac:dyDescent="0.3">
      <c r="A605" s="3">
        <f t="shared" ca="1" si="18"/>
        <v>604</v>
      </c>
      <c r="B605" t="s">
        <v>13</v>
      </c>
      <c r="C605" t="s">
        <v>25</v>
      </c>
      <c r="D605">
        <v>2208</v>
      </c>
      <c r="E605" t="s">
        <v>106</v>
      </c>
      <c r="F605" t="str">
        <f>VLOOKUP($C605,'Bus Profiles'!$A:$C,MATCH(F$1,'Bus Profiles'!$1:$1,0),FALSE)</f>
        <v>40 ft</v>
      </c>
      <c r="G605" t="str">
        <f>VLOOKUP($C605,'Bus Profiles'!$A:$C,MATCH(G$1,'Bus Profiles'!$1:$1,0),FALSE)</f>
        <v>Diesel</v>
      </c>
      <c r="H605">
        <v>9</v>
      </c>
      <c r="I605" s="1">
        <v>35316</v>
      </c>
      <c r="J605" s="16">
        <v>2522.5714285714284</v>
      </c>
      <c r="K605" s="7">
        <f>IF(AND($H605&gt;=Scale!$B$2,$H605&lt;=Scale!$C$2),Scale!$A$2,IF(AND($H605&gt;=Scale!$B$3,$H605&lt;=Scale!$C$3),Scale!$A$3,IF(AND($H605&gt;=Scale!$B$4,$H605&lt;=Scale!$C$4),Scale!$A$4,IF(AND($H605&gt;=Scale!$B$5,$H605&lt;=Scale!$C$5),Scale!$A$5,IF(AND($H605&gt;=Scale!$B$6,$H605&lt;=Scale!$C$6),Scale!$A$6)))))</f>
        <v>5</v>
      </c>
      <c r="L605" s="7">
        <f>IF(AND($J605&gt;=Scale!$F$2,$J605&lt;=Scale!$G$2),Scale!$E$2,IF(AND($J605&gt;=Scale!$F$3,$J605&lt;=Scale!$G$3),Scale!$E$3,IF(AND($J605&gt;=Scale!$F$4,$J605&lt;=Scale!$G$4),Scale!$E$4,IF(AND($J605&gt;=Scale!$F$5,$J605&lt;=Scale!$G$5),Scale!$E$5,IF(AND($J605&gt;=Scale!$F$6,$J605&lt;=Scale!$G$6),Scale!$E$6)))))</f>
        <v>5</v>
      </c>
      <c r="M605" s="7">
        <f t="shared" si="19"/>
        <v>14</v>
      </c>
      <c r="N60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605" s="5" t="str">
        <f>IF(Table1[[#This Row],[Priority Rating]]="#N/A","#N/A",IF(Table1[[#This Row],[Priority Rating]]&gt;=Scale!$M$2,Scale!$L$2,IF(Table1[[#This Row],[Priority Rating]]&gt;=Scale!$M$3,Scale!$L$3,IF(Table1[[#This Row],[Priority Rating]]&gt;=Scale!$M$4,Scale!$L$4,"error1"))))</f>
        <v>High (35-50)</v>
      </c>
    </row>
    <row r="606" spans="1:15" x14ac:dyDescent="0.3">
      <c r="A606" s="3">
        <f t="shared" ca="1" si="18"/>
        <v>605</v>
      </c>
      <c r="B606" t="s">
        <v>13</v>
      </c>
      <c r="C606" t="s">
        <v>25</v>
      </c>
      <c r="D606">
        <v>2209</v>
      </c>
      <c r="E606" t="s">
        <v>106</v>
      </c>
      <c r="F606" t="str">
        <f>VLOOKUP($C606,'Bus Profiles'!$A:$C,MATCH(F$1,'Bus Profiles'!$1:$1,0),FALSE)</f>
        <v>40 ft</v>
      </c>
      <c r="G606" t="str">
        <f>VLOOKUP($C606,'Bus Profiles'!$A:$C,MATCH(G$1,'Bus Profiles'!$1:$1,0),FALSE)</f>
        <v>Diesel</v>
      </c>
      <c r="H606">
        <v>12</v>
      </c>
      <c r="I606" s="1">
        <v>43808</v>
      </c>
      <c r="J606" s="16">
        <v>7301.333333333333</v>
      </c>
      <c r="K606" s="7">
        <f>IF(AND($H606&gt;=Scale!$B$2,$H606&lt;=Scale!$C$2),Scale!$A$2,IF(AND($H606&gt;=Scale!$B$3,$H606&lt;=Scale!$C$3),Scale!$A$3,IF(AND($H606&gt;=Scale!$B$4,$H606&lt;=Scale!$C$4),Scale!$A$4,IF(AND($H606&gt;=Scale!$B$5,$H606&lt;=Scale!$C$5),Scale!$A$5,IF(AND($H606&gt;=Scale!$B$6,$H606&lt;=Scale!$C$6),Scale!$A$6)))))</f>
        <v>5</v>
      </c>
      <c r="L606" s="7">
        <f>IF(AND($J606&gt;=Scale!$F$2,$J606&lt;=Scale!$G$2),Scale!$E$2,IF(AND($J606&gt;=Scale!$F$3,$J606&lt;=Scale!$G$3),Scale!$E$3,IF(AND($J606&gt;=Scale!$F$4,$J606&lt;=Scale!$G$4),Scale!$E$4,IF(AND($J606&gt;=Scale!$F$5,$J606&lt;=Scale!$G$5),Scale!$E$5,IF(AND($J606&gt;=Scale!$F$6,$J606&lt;=Scale!$G$6),Scale!$E$6)))))</f>
        <v>1</v>
      </c>
      <c r="M606" s="7">
        <f t="shared" si="19"/>
        <v>14</v>
      </c>
      <c r="N60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06" s="5" t="str">
        <f>IF(Table1[[#This Row],[Priority Rating]]="#N/A","#N/A",IF(Table1[[#This Row],[Priority Rating]]&gt;=Scale!$M$2,Scale!$L$2,IF(Table1[[#This Row],[Priority Rating]]&gt;=Scale!$M$3,Scale!$L$3,IF(Table1[[#This Row],[Priority Rating]]&gt;=Scale!$M$4,Scale!$L$4,"error1"))))</f>
        <v>Med (30-34)</v>
      </c>
    </row>
    <row r="607" spans="1:15" x14ac:dyDescent="0.3">
      <c r="A607" s="3">
        <f t="shared" ca="1" si="18"/>
        <v>606</v>
      </c>
      <c r="B607" t="s">
        <v>13</v>
      </c>
      <c r="C607" t="s">
        <v>25</v>
      </c>
      <c r="D607">
        <v>2210</v>
      </c>
      <c r="E607" t="s">
        <v>106</v>
      </c>
      <c r="F607" t="str">
        <f>VLOOKUP($C607,'Bus Profiles'!$A:$C,MATCH(F$1,'Bus Profiles'!$1:$1,0),FALSE)</f>
        <v>40 ft</v>
      </c>
      <c r="G607" t="str">
        <f>VLOOKUP($C607,'Bus Profiles'!$A:$C,MATCH(G$1,'Bus Profiles'!$1:$1,0),FALSE)</f>
        <v>Diesel</v>
      </c>
      <c r="H607">
        <v>9</v>
      </c>
      <c r="I607" s="1">
        <v>31671</v>
      </c>
      <c r="J607" s="16">
        <v>2262.2142857142858</v>
      </c>
      <c r="K607" s="7">
        <f>IF(AND($H607&gt;=Scale!$B$2,$H607&lt;=Scale!$C$2),Scale!$A$2,IF(AND($H607&gt;=Scale!$B$3,$H607&lt;=Scale!$C$3),Scale!$A$3,IF(AND($H607&gt;=Scale!$B$4,$H607&lt;=Scale!$C$4),Scale!$A$4,IF(AND($H607&gt;=Scale!$B$5,$H607&lt;=Scale!$C$5),Scale!$A$5,IF(AND($H607&gt;=Scale!$B$6,$H607&lt;=Scale!$C$6),Scale!$A$6)))))</f>
        <v>5</v>
      </c>
      <c r="L607" s="7">
        <f>IF(AND($J607&gt;=Scale!$F$2,$J607&lt;=Scale!$G$2),Scale!$E$2,IF(AND($J607&gt;=Scale!$F$3,$J607&lt;=Scale!$G$3),Scale!$E$3,IF(AND($J607&gt;=Scale!$F$4,$J607&lt;=Scale!$G$4),Scale!$E$4,IF(AND($J607&gt;=Scale!$F$5,$J607&lt;=Scale!$G$5),Scale!$E$5,IF(AND($J607&gt;=Scale!$F$6,$J607&lt;=Scale!$G$6),Scale!$E$6)))))</f>
        <v>5</v>
      </c>
      <c r="M607" s="7">
        <f t="shared" si="19"/>
        <v>14</v>
      </c>
      <c r="N60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607" s="5" t="str">
        <f>IF(Table1[[#This Row],[Priority Rating]]="#N/A","#N/A",IF(Table1[[#This Row],[Priority Rating]]&gt;=Scale!$M$2,Scale!$L$2,IF(Table1[[#This Row],[Priority Rating]]&gt;=Scale!$M$3,Scale!$L$3,IF(Table1[[#This Row],[Priority Rating]]&gt;=Scale!$M$4,Scale!$L$4,"error1"))))</f>
        <v>High (35-50)</v>
      </c>
    </row>
    <row r="608" spans="1:15" x14ac:dyDescent="0.3">
      <c r="A608" s="3">
        <f t="shared" ca="1" si="18"/>
        <v>607</v>
      </c>
      <c r="B608" t="s">
        <v>13</v>
      </c>
      <c r="C608" t="s">
        <v>25</v>
      </c>
      <c r="D608">
        <v>2211</v>
      </c>
      <c r="E608" t="s">
        <v>106</v>
      </c>
      <c r="F608" t="str">
        <f>VLOOKUP($C608,'Bus Profiles'!$A:$C,MATCH(F$1,'Bus Profiles'!$1:$1,0),FALSE)</f>
        <v>40 ft</v>
      </c>
      <c r="G608" t="str">
        <f>VLOOKUP($C608,'Bus Profiles'!$A:$C,MATCH(G$1,'Bus Profiles'!$1:$1,0),FALSE)</f>
        <v>Diesel</v>
      </c>
      <c r="H608">
        <v>8</v>
      </c>
      <c r="I608" s="1">
        <v>32637</v>
      </c>
      <c r="J608" s="16">
        <v>2510.5384615384614</v>
      </c>
      <c r="K608" s="7">
        <f>IF(AND($H608&gt;=Scale!$B$2,$H608&lt;=Scale!$C$2),Scale!$A$2,IF(AND($H608&gt;=Scale!$B$3,$H608&lt;=Scale!$C$3),Scale!$A$3,IF(AND($H608&gt;=Scale!$B$4,$H608&lt;=Scale!$C$4),Scale!$A$4,IF(AND($H608&gt;=Scale!$B$5,$H608&lt;=Scale!$C$5),Scale!$A$5,IF(AND($H608&gt;=Scale!$B$6,$H608&lt;=Scale!$C$6),Scale!$A$6)))))</f>
        <v>5</v>
      </c>
      <c r="L608" s="7">
        <f>IF(AND($J608&gt;=Scale!$F$2,$J608&lt;=Scale!$G$2),Scale!$E$2,IF(AND($J608&gt;=Scale!$F$3,$J608&lt;=Scale!$G$3),Scale!$E$3,IF(AND($J608&gt;=Scale!$F$4,$J608&lt;=Scale!$G$4),Scale!$E$4,IF(AND($J608&gt;=Scale!$F$5,$J608&lt;=Scale!$G$5),Scale!$E$5,IF(AND($J608&gt;=Scale!$F$6,$J608&lt;=Scale!$G$6),Scale!$E$6)))))</f>
        <v>5</v>
      </c>
      <c r="M608" s="7">
        <f t="shared" si="19"/>
        <v>14</v>
      </c>
      <c r="N60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39</v>
      </c>
      <c r="O608" s="5" t="str">
        <f>IF(Table1[[#This Row],[Priority Rating]]="#N/A","#N/A",IF(Table1[[#This Row],[Priority Rating]]&gt;=Scale!$M$2,Scale!$L$2,IF(Table1[[#This Row],[Priority Rating]]&gt;=Scale!$M$3,Scale!$L$3,IF(Table1[[#This Row],[Priority Rating]]&gt;=Scale!$M$4,Scale!$L$4,"error1"))))</f>
        <v>High (35-50)</v>
      </c>
    </row>
    <row r="609" spans="1:15" x14ac:dyDescent="0.3">
      <c r="A609" s="3">
        <f t="shared" ca="1" si="18"/>
        <v>608</v>
      </c>
      <c r="B609" t="s">
        <v>13</v>
      </c>
      <c r="C609" t="s">
        <v>25</v>
      </c>
      <c r="D609">
        <v>2212</v>
      </c>
      <c r="E609" t="s">
        <v>106</v>
      </c>
      <c r="F609" t="str">
        <f>VLOOKUP($C609,'Bus Profiles'!$A:$C,MATCH(F$1,'Bus Profiles'!$1:$1,0),FALSE)</f>
        <v>40 ft</v>
      </c>
      <c r="G609" t="str">
        <f>VLOOKUP($C609,'Bus Profiles'!$A:$C,MATCH(G$1,'Bus Profiles'!$1:$1,0),FALSE)</f>
        <v>Diesel</v>
      </c>
      <c r="H609">
        <v>6</v>
      </c>
      <c r="I609" s="1">
        <v>39849</v>
      </c>
      <c r="J609" s="16">
        <v>5692.7142857142853</v>
      </c>
      <c r="K609" s="7">
        <f>IF(AND($H609&gt;=Scale!$B$2,$H609&lt;=Scale!$C$2),Scale!$A$2,IF(AND($H609&gt;=Scale!$B$3,$H609&lt;=Scale!$C$3),Scale!$A$3,IF(AND($H609&gt;=Scale!$B$4,$H609&lt;=Scale!$C$4),Scale!$A$4,IF(AND($H609&gt;=Scale!$B$5,$H609&lt;=Scale!$C$5),Scale!$A$5,IF(AND($H609&gt;=Scale!$B$6,$H609&lt;=Scale!$C$6),Scale!$A$6)))))</f>
        <v>4</v>
      </c>
      <c r="L609" s="7">
        <f>IF(AND($J609&gt;=Scale!$F$2,$J609&lt;=Scale!$G$2),Scale!$E$2,IF(AND($J609&gt;=Scale!$F$3,$J609&lt;=Scale!$G$3),Scale!$E$3,IF(AND($J609&gt;=Scale!$F$4,$J609&lt;=Scale!$G$4),Scale!$E$4,IF(AND($J609&gt;=Scale!$F$5,$J609&lt;=Scale!$G$5),Scale!$E$5,IF(AND($J609&gt;=Scale!$F$6,$J609&lt;=Scale!$G$6),Scale!$E$6)))))</f>
        <v>2</v>
      </c>
      <c r="M609" s="7">
        <f t="shared" si="19"/>
        <v>14</v>
      </c>
      <c r="N60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09" s="5" t="str">
        <f>IF(Table1[[#This Row],[Priority Rating]]="#N/A","#N/A",IF(Table1[[#This Row],[Priority Rating]]&gt;=Scale!$M$2,Scale!$L$2,IF(Table1[[#This Row],[Priority Rating]]&gt;=Scale!$M$3,Scale!$L$3,IF(Table1[[#This Row],[Priority Rating]]&gt;=Scale!$M$4,Scale!$L$4,"error1"))))</f>
        <v>Med (30-34)</v>
      </c>
    </row>
    <row r="610" spans="1:15" x14ac:dyDescent="0.3">
      <c r="A610" s="3">
        <f t="shared" ca="1" si="18"/>
        <v>609</v>
      </c>
      <c r="B610" t="s">
        <v>13</v>
      </c>
      <c r="C610" t="s">
        <v>25</v>
      </c>
      <c r="D610">
        <v>2213</v>
      </c>
      <c r="E610" t="s">
        <v>106</v>
      </c>
      <c r="F610" t="str">
        <f>VLOOKUP($C610,'Bus Profiles'!$A:$C,MATCH(F$1,'Bus Profiles'!$1:$1,0),FALSE)</f>
        <v>40 ft</v>
      </c>
      <c r="G610" t="str">
        <f>VLOOKUP($C610,'Bus Profiles'!$A:$C,MATCH(G$1,'Bus Profiles'!$1:$1,0),FALSE)</f>
        <v>Diesel</v>
      </c>
      <c r="H610">
        <v>5</v>
      </c>
      <c r="I610" s="1">
        <v>32961</v>
      </c>
      <c r="J610" s="16">
        <v>1938.8823529411766</v>
      </c>
      <c r="K610" s="7">
        <f>IF(AND($H610&gt;=Scale!$B$2,$H610&lt;=Scale!$C$2),Scale!$A$2,IF(AND($H610&gt;=Scale!$B$3,$H610&lt;=Scale!$C$3),Scale!$A$3,IF(AND($H610&gt;=Scale!$B$4,$H610&lt;=Scale!$C$4),Scale!$A$4,IF(AND($H610&gt;=Scale!$B$5,$H610&lt;=Scale!$C$5),Scale!$A$5,IF(AND($H610&gt;=Scale!$B$6,$H610&lt;=Scale!$C$6),Scale!$A$6)))))</f>
        <v>3</v>
      </c>
      <c r="L610" s="7">
        <f>IF(AND($J610&gt;=Scale!$F$2,$J610&lt;=Scale!$G$2),Scale!$E$2,IF(AND($J610&gt;=Scale!$F$3,$J610&lt;=Scale!$G$3),Scale!$E$3,IF(AND($J610&gt;=Scale!$F$4,$J610&lt;=Scale!$G$4),Scale!$E$4,IF(AND($J610&gt;=Scale!$F$5,$J610&lt;=Scale!$G$5),Scale!$E$5,IF(AND($J610&gt;=Scale!$F$6,$J610&lt;=Scale!$G$6),Scale!$E$6)))))</f>
        <v>5</v>
      </c>
      <c r="M610" s="7">
        <f t="shared" si="19"/>
        <v>14</v>
      </c>
      <c r="N61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10" s="5" t="str">
        <f>IF(Table1[[#This Row],[Priority Rating]]="#N/A","#N/A",IF(Table1[[#This Row],[Priority Rating]]&gt;=Scale!$M$2,Scale!$L$2,IF(Table1[[#This Row],[Priority Rating]]&gt;=Scale!$M$3,Scale!$L$3,IF(Table1[[#This Row],[Priority Rating]]&gt;=Scale!$M$4,Scale!$L$4,"error1"))))</f>
        <v>Med (30-34)</v>
      </c>
    </row>
    <row r="611" spans="1:15" x14ac:dyDescent="0.3">
      <c r="A611" s="3">
        <f t="shared" ca="1" si="18"/>
        <v>610</v>
      </c>
      <c r="B611" t="s">
        <v>13</v>
      </c>
      <c r="C611" t="s">
        <v>25</v>
      </c>
      <c r="D611">
        <v>2214</v>
      </c>
      <c r="E611" t="s">
        <v>106</v>
      </c>
      <c r="F611" t="str">
        <f>VLOOKUP($C611,'Bus Profiles'!$A:$C,MATCH(F$1,'Bus Profiles'!$1:$1,0),FALSE)</f>
        <v>40 ft</v>
      </c>
      <c r="G611" t="str">
        <f>VLOOKUP($C611,'Bus Profiles'!$A:$C,MATCH(G$1,'Bus Profiles'!$1:$1,0),FALSE)</f>
        <v>Diesel</v>
      </c>
      <c r="H611">
        <v>5</v>
      </c>
      <c r="I611" s="1">
        <v>37948</v>
      </c>
      <c r="J611" s="16">
        <v>7589.6</v>
      </c>
      <c r="K611" s="7">
        <f>IF(AND($H611&gt;=Scale!$B$2,$H611&lt;=Scale!$C$2),Scale!$A$2,IF(AND($H611&gt;=Scale!$B$3,$H611&lt;=Scale!$C$3),Scale!$A$3,IF(AND($H611&gt;=Scale!$B$4,$H611&lt;=Scale!$C$4),Scale!$A$4,IF(AND($H611&gt;=Scale!$B$5,$H611&lt;=Scale!$C$5),Scale!$A$5,IF(AND($H611&gt;=Scale!$B$6,$H611&lt;=Scale!$C$6),Scale!$A$6)))))</f>
        <v>3</v>
      </c>
      <c r="L611" s="7">
        <f>IF(AND($J611&gt;=Scale!$F$2,$J611&lt;=Scale!$G$2),Scale!$E$2,IF(AND($J611&gt;=Scale!$F$3,$J611&lt;=Scale!$G$3),Scale!$E$3,IF(AND($J611&gt;=Scale!$F$4,$J611&lt;=Scale!$G$4),Scale!$E$4,IF(AND($J611&gt;=Scale!$F$5,$J611&lt;=Scale!$G$5),Scale!$E$5,IF(AND($J611&gt;=Scale!$F$6,$J611&lt;=Scale!$G$6),Scale!$E$6)))))</f>
        <v>1</v>
      </c>
      <c r="M611" s="7">
        <f t="shared" si="19"/>
        <v>14</v>
      </c>
      <c r="N61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25</v>
      </c>
      <c r="O611" s="5" t="str">
        <f>IF(Table1[[#This Row],[Priority Rating]]="#N/A","#N/A",IF(Table1[[#This Row],[Priority Rating]]&gt;=Scale!$M$2,Scale!$L$2,IF(Table1[[#This Row],[Priority Rating]]&gt;=Scale!$M$3,Scale!$L$3,IF(Table1[[#This Row],[Priority Rating]]&gt;=Scale!$M$4,Scale!$L$4,"error1"))))</f>
        <v>Low (0-29)</v>
      </c>
    </row>
    <row r="612" spans="1:15" x14ac:dyDescent="0.3">
      <c r="A612" s="3">
        <f t="shared" ca="1" si="18"/>
        <v>611</v>
      </c>
      <c r="B612" t="s">
        <v>13</v>
      </c>
      <c r="C612" t="s">
        <v>25</v>
      </c>
      <c r="D612">
        <v>2215</v>
      </c>
      <c r="E612" t="s">
        <v>106</v>
      </c>
      <c r="F612" t="str">
        <f>VLOOKUP($C612,'Bus Profiles'!$A:$C,MATCH(F$1,'Bus Profiles'!$1:$1,0),FALSE)</f>
        <v>40 ft</v>
      </c>
      <c r="G612" t="str">
        <f>VLOOKUP($C612,'Bus Profiles'!$A:$C,MATCH(G$1,'Bus Profiles'!$1:$1,0),FALSE)</f>
        <v>Diesel</v>
      </c>
      <c r="H612">
        <v>9</v>
      </c>
      <c r="I612" s="1">
        <v>39342</v>
      </c>
      <c r="J612" s="16">
        <v>5620.2857142857147</v>
      </c>
      <c r="K612" s="7">
        <f>IF(AND($H612&gt;=Scale!$B$2,$H612&lt;=Scale!$C$2),Scale!$A$2,IF(AND($H612&gt;=Scale!$B$3,$H612&lt;=Scale!$C$3),Scale!$A$3,IF(AND($H612&gt;=Scale!$B$4,$H612&lt;=Scale!$C$4),Scale!$A$4,IF(AND($H612&gt;=Scale!$B$5,$H612&lt;=Scale!$C$5),Scale!$A$5,IF(AND($H612&gt;=Scale!$B$6,$H612&lt;=Scale!$C$6),Scale!$A$6)))))</f>
        <v>5</v>
      </c>
      <c r="L612" s="7">
        <f>IF(AND($J612&gt;=Scale!$F$2,$J612&lt;=Scale!$G$2),Scale!$E$2,IF(AND($J612&gt;=Scale!$F$3,$J612&lt;=Scale!$G$3),Scale!$E$3,IF(AND($J612&gt;=Scale!$F$4,$J612&lt;=Scale!$G$4),Scale!$E$4,IF(AND($J612&gt;=Scale!$F$5,$J612&lt;=Scale!$G$5),Scale!$E$5,IF(AND($J612&gt;=Scale!$F$6,$J612&lt;=Scale!$G$6),Scale!$E$6)))))</f>
        <v>2</v>
      </c>
      <c r="M612" s="7">
        <f t="shared" si="19"/>
        <v>14</v>
      </c>
      <c r="N61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12" s="5" t="str">
        <f>IF(Table1[[#This Row],[Priority Rating]]="#N/A","#N/A",IF(Table1[[#This Row],[Priority Rating]]&gt;=Scale!$M$2,Scale!$L$2,IF(Table1[[#This Row],[Priority Rating]]&gt;=Scale!$M$3,Scale!$L$3,IF(Table1[[#This Row],[Priority Rating]]&gt;=Scale!$M$4,Scale!$L$4,"error1"))))</f>
        <v>Med (30-34)</v>
      </c>
    </row>
    <row r="613" spans="1:15" x14ac:dyDescent="0.3">
      <c r="A613" s="3">
        <f t="shared" ca="1" si="18"/>
        <v>612</v>
      </c>
      <c r="B613" t="s">
        <v>13</v>
      </c>
      <c r="C613" t="s">
        <v>25</v>
      </c>
      <c r="D613">
        <v>2216</v>
      </c>
      <c r="E613" t="s">
        <v>106</v>
      </c>
      <c r="F613" t="str">
        <f>VLOOKUP($C613,'Bus Profiles'!$A:$C,MATCH(F$1,'Bus Profiles'!$1:$1,0),FALSE)</f>
        <v>40 ft</v>
      </c>
      <c r="G613" t="str">
        <f>VLOOKUP($C613,'Bus Profiles'!$A:$C,MATCH(G$1,'Bus Profiles'!$1:$1,0),FALSE)</f>
        <v>Diesel</v>
      </c>
      <c r="H613">
        <v>5</v>
      </c>
      <c r="I613" s="1">
        <v>30437</v>
      </c>
      <c r="J613" s="16">
        <v>4348.1428571428569</v>
      </c>
      <c r="K613" s="7">
        <f>IF(AND($H613&gt;=Scale!$B$2,$H613&lt;=Scale!$C$2),Scale!$A$2,IF(AND($H613&gt;=Scale!$B$3,$H613&lt;=Scale!$C$3),Scale!$A$3,IF(AND($H613&gt;=Scale!$B$4,$H613&lt;=Scale!$C$4),Scale!$A$4,IF(AND($H613&gt;=Scale!$B$5,$H613&lt;=Scale!$C$5),Scale!$A$5,IF(AND($H613&gt;=Scale!$B$6,$H613&lt;=Scale!$C$6),Scale!$A$6)))))</f>
        <v>3</v>
      </c>
      <c r="L613" s="7">
        <f>IF(AND($J613&gt;=Scale!$F$2,$J613&lt;=Scale!$G$2),Scale!$E$2,IF(AND($J613&gt;=Scale!$F$3,$J613&lt;=Scale!$G$3),Scale!$E$3,IF(AND($J613&gt;=Scale!$F$4,$J613&lt;=Scale!$G$4),Scale!$E$4,IF(AND($J613&gt;=Scale!$F$5,$J613&lt;=Scale!$G$5),Scale!$E$5,IF(AND($J613&gt;=Scale!$F$6,$J613&lt;=Scale!$G$6),Scale!$E$6)))))</f>
        <v>3</v>
      </c>
      <c r="M613" s="7">
        <f t="shared" si="19"/>
        <v>14</v>
      </c>
      <c r="N61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613" s="5" t="str">
        <f>IF(Table1[[#This Row],[Priority Rating]]="#N/A","#N/A",IF(Table1[[#This Row],[Priority Rating]]&gt;=Scale!$M$2,Scale!$L$2,IF(Table1[[#This Row],[Priority Rating]]&gt;=Scale!$M$3,Scale!$L$3,IF(Table1[[#This Row],[Priority Rating]]&gt;=Scale!$M$4,Scale!$L$4,"error1"))))</f>
        <v>Low (0-29)</v>
      </c>
    </row>
    <row r="614" spans="1:15" x14ac:dyDescent="0.3">
      <c r="A614" s="3">
        <f t="shared" ca="1" si="18"/>
        <v>613</v>
      </c>
      <c r="B614" t="s">
        <v>13</v>
      </c>
      <c r="C614" t="s">
        <v>25</v>
      </c>
      <c r="D614">
        <v>2217</v>
      </c>
      <c r="E614" t="s">
        <v>106</v>
      </c>
      <c r="F614" t="str">
        <f>VLOOKUP($C614,'Bus Profiles'!$A:$C,MATCH(F$1,'Bus Profiles'!$1:$1,0),FALSE)</f>
        <v>40 ft</v>
      </c>
      <c r="G614" t="str">
        <f>VLOOKUP($C614,'Bus Profiles'!$A:$C,MATCH(G$1,'Bus Profiles'!$1:$1,0),FALSE)</f>
        <v>Diesel</v>
      </c>
      <c r="H614">
        <v>6</v>
      </c>
      <c r="I614" s="1">
        <v>34806</v>
      </c>
      <c r="J614" s="16">
        <v>11602</v>
      </c>
      <c r="K614" s="7">
        <f>IF(AND($H614&gt;=Scale!$B$2,$H614&lt;=Scale!$C$2),Scale!$A$2,IF(AND($H614&gt;=Scale!$B$3,$H614&lt;=Scale!$C$3),Scale!$A$3,IF(AND($H614&gt;=Scale!$B$4,$H614&lt;=Scale!$C$4),Scale!$A$4,IF(AND($H614&gt;=Scale!$B$5,$H614&lt;=Scale!$C$5),Scale!$A$5,IF(AND($H614&gt;=Scale!$B$6,$H614&lt;=Scale!$C$6),Scale!$A$6)))))</f>
        <v>4</v>
      </c>
      <c r="L614" s="7">
        <f>IF(AND($J614&gt;=Scale!$F$2,$J614&lt;=Scale!$G$2),Scale!$E$2,IF(AND($J614&gt;=Scale!$F$3,$J614&lt;=Scale!$G$3),Scale!$E$3,IF(AND($J614&gt;=Scale!$F$4,$J614&lt;=Scale!$G$4),Scale!$E$4,IF(AND($J614&gt;=Scale!$F$5,$J614&lt;=Scale!$G$5),Scale!$E$5,IF(AND($J614&gt;=Scale!$F$6,$J614&lt;=Scale!$G$6),Scale!$E$6)))))</f>
        <v>1</v>
      </c>
      <c r="M614" s="7">
        <f t="shared" si="19"/>
        <v>14</v>
      </c>
      <c r="N61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14" s="5" t="str">
        <f>IF(Table1[[#This Row],[Priority Rating]]="#N/A","#N/A",IF(Table1[[#This Row],[Priority Rating]]&gt;=Scale!$M$2,Scale!$L$2,IF(Table1[[#This Row],[Priority Rating]]&gt;=Scale!$M$3,Scale!$L$3,IF(Table1[[#This Row],[Priority Rating]]&gt;=Scale!$M$4,Scale!$L$4,"error1"))))</f>
        <v>Low (0-29)</v>
      </c>
    </row>
    <row r="615" spans="1:15" x14ac:dyDescent="0.3">
      <c r="A615" s="3">
        <f t="shared" ca="1" si="18"/>
        <v>614</v>
      </c>
      <c r="B615" t="s">
        <v>13</v>
      </c>
      <c r="C615" t="s">
        <v>25</v>
      </c>
      <c r="D615">
        <v>2218</v>
      </c>
      <c r="E615" t="s">
        <v>106</v>
      </c>
      <c r="F615" t="str">
        <f>VLOOKUP($C615,'Bus Profiles'!$A:$C,MATCH(F$1,'Bus Profiles'!$1:$1,0),FALSE)</f>
        <v>40 ft</v>
      </c>
      <c r="G615" t="str">
        <f>VLOOKUP($C615,'Bus Profiles'!$A:$C,MATCH(G$1,'Bus Profiles'!$1:$1,0),FALSE)</f>
        <v>Diesel</v>
      </c>
      <c r="H615">
        <v>5</v>
      </c>
      <c r="I615" s="1">
        <v>31802</v>
      </c>
      <c r="J615" s="16">
        <v>7950.5</v>
      </c>
      <c r="K615" s="7">
        <f>IF(AND($H615&gt;=Scale!$B$2,$H615&lt;=Scale!$C$2),Scale!$A$2,IF(AND($H615&gt;=Scale!$B$3,$H615&lt;=Scale!$C$3),Scale!$A$3,IF(AND($H615&gt;=Scale!$B$4,$H615&lt;=Scale!$C$4),Scale!$A$4,IF(AND($H615&gt;=Scale!$B$5,$H615&lt;=Scale!$C$5),Scale!$A$5,IF(AND($H615&gt;=Scale!$B$6,$H615&lt;=Scale!$C$6),Scale!$A$6)))))</f>
        <v>3</v>
      </c>
      <c r="L615" s="7">
        <f>IF(AND($J615&gt;=Scale!$F$2,$J615&lt;=Scale!$G$2),Scale!$E$2,IF(AND($J615&gt;=Scale!$F$3,$J615&lt;=Scale!$G$3),Scale!$E$3,IF(AND($J615&gt;=Scale!$F$4,$J615&lt;=Scale!$G$4),Scale!$E$4,IF(AND($J615&gt;=Scale!$F$5,$J615&lt;=Scale!$G$5),Scale!$E$5,IF(AND($J615&gt;=Scale!$F$6,$J615&lt;=Scale!$G$6),Scale!$E$6)))))</f>
        <v>1</v>
      </c>
      <c r="M615" s="7">
        <f t="shared" si="19"/>
        <v>14</v>
      </c>
      <c r="N61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25</v>
      </c>
      <c r="O615" s="5" t="str">
        <f>IF(Table1[[#This Row],[Priority Rating]]="#N/A","#N/A",IF(Table1[[#This Row],[Priority Rating]]&gt;=Scale!$M$2,Scale!$L$2,IF(Table1[[#This Row],[Priority Rating]]&gt;=Scale!$M$3,Scale!$L$3,IF(Table1[[#This Row],[Priority Rating]]&gt;=Scale!$M$4,Scale!$L$4,"error1"))))</f>
        <v>Low (0-29)</v>
      </c>
    </row>
    <row r="616" spans="1:15" x14ac:dyDescent="0.3">
      <c r="A616" s="3">
        <f t="shared" ca="1" si="18"/>
        <v>615</v>
      </c>
      <c r="B616" t="s">
        <v>13</v>
      </c>
      <c r="C616" t="s">
        <v>25</v>
      </c>
      <c r="D616">
        <v>2219</v>
      </c>
      <c r="E616" t="s">
        <v>106</v>
      </c>
      <c r="F616" t="str">
        <f>VLOOKUP($C616,'Bus Profiles'!$A:$C,MATCH(F$1,'Bus Profiles'!$1:$1,0),FALSE)</f>
        <v>40 ft</v>
      </c>
      <c r="G616" t="str">
        <f>VLOOKUP($C616,'Bus Profiles'!$A:$C,MATCH(G$1,'Bus Profiles'!$1:$1,0),FALSE)</f>
        <v>Diesel</v>
      </c>
      <c r="H616">
        <v>0</v>
      </c>
      <c r="I616" s="1">
        <v>27085</v>
      </c>
      <c r="J616" s="16">
        <v>4514.166666666667</v>
      </c>
      <c r="K616" s="7">
        <f>IF(AND($H616&gt;=Scale!$B$2,$H616&lt;=Scale!$C$2),Scale!$A$2,IF(AND($H616&gt;=Scale!$B$3,$H616&lt;=Scale!$C$3),Scale!$A$3,IF(AND($H616&gt;=Scale!$B$4,$H616&lt;=Scale!$C$4),Scale!$A$4,IF(AND($H616&gt;=Scale!$B$5,$H616&lt;=Scale!$C$5),Scale!$A$5,IF(AND($H616&gt;=Scale!$B$6,$H616&lt;=Scale!$C$6),Scale!$A$6)))))</f>
        <v>1</v>
      </c>
      <c r="L616" s="7">
        <f>IF(AND($J616&gt;=Scale!$F$2,$J616&lt;=Scale!$G$2),Scale!$E$2,IF(AND($J616&gt;=Scale!$F$3,$J616&lt;=Scale!$G$3),Scale!$E$3,IF(AND($J616&gt;=Scale!$F$4,$J616&lt;=Scale!$G$4),Scale!$E$4,IF(AND($J616&gt;=Scale!$F$5,$J616&lt;=Scale!$G$5),Scale!$E$5,IF(AND($J616&gt;=Scale!$F$6,$J616&lt;=Scale!$G$6),Scale!$E$6)))))</f>
        <v>3</v>
      </c>
      <c r="M616" s="7">
        <f t="shared" si="19"/>
        <v>14</v>
      </c>
      <c r="N61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616" s="5" t="str">
        <f>IF(Table1[[#This Row],[Priority Rating]]="#N/A","#N/A",IF(Table1[[#This Row],[Priority Rating]]&gt;=Scale!$M$2,Scale!$L$2,IF(Table1[[#This Row],[Priority Rating]]&gt;=Scale!$M$3,Scale!$L$3,IF(Table1[[#This Row],[Priority Rating]]&gt;=Scale!$M$4,Scale!$L$4,"error1"))))</f>
        <v>Low (0-29)</v>
      </c>
    </row>
    <row r="617" spans="1:15" x14ac:dyDescent="0.3">
      <c r="A617" s="3">
        <f t="shared" ca="1" si="18"/>
        <v>616</v>
      </c>
      <c r="B617" t="s">
        <v>13</v>
      </c>
      <c r="C617" t="s">
        <v>25</v>
      </c>
      <c r="D617">
        <v>2220</v>
      </c>
      <c r="E617" t="s">
        <v>106</v>
      </c>
      <c r="F617" t="str">
        <f>VLOOKUP($C617,'Bus Profiles'!$A:$C,MATCH(F$1,'Bus Profiles'!$1:$1,0),FALSE)</f>
        <v>40 ft</v>
      </c>
      <c r="G617" t="str">
        <f>VLOOKUP($C617,'Bus Profiles'!$A:$C,MATCH(G$1,'Bus Profiles'!$1:$1,0),FALSE)</f>
        <v>Diesel</v>
      </c>
      <c r="H617">
        <v>6</v>
      </c>
      <c r="I617" s="1">
        <v>43931</v>
      </c>
      <c r="J617" s="16">
        <v>5491.375</v>
      </c>
      <c r="K617" s="7">
        <f>IF(AND($H617&gt;=Scale!$B$2,$H617&lt;=Scale!$C$2),Scale!$A$2,IF(AND($H617&gt;=Scale!$B$3,$H617&lt;=Scale!$C$3),Scale!$A$3,IF(AND($H617&gt;=Scale!$B$4,$H617&lt;=Scale!$C$4),Scale!$A$4,IF(AND($H617&gt;=Scale!$B$5,$H617&lt;=Scale!$C$5),Scale!$A$5,IF(AND($H617&gt;=Scale!$B$6,$H617&lt;=Scale!$C$6),Scale!$A$6)))))</f>
        <v>4</v>
      </c>
      <c r="L617" s="7">
        <f>IF(AND($J617&gt;=Scale!$F$2,$J617&lt;=Scale!$G$2),Scale!$E$2,IF(AND($J617&gt;=Scale!$F$3,$J617&lt;=Scale!$G$3),Scale!$E$3,IF(AND($J617&gt;=Scale!$F$4,$J617&lt;=Scale!$G$4),Scale!$E$4,IF(AND($J617&gt;=Scale!$F$5,$J617&lt;=Scale!$G$5),Scale!$E$5,IF(AND($J617&gt;=Scale!$F$6,$J617&lt;=Scale!$G$6),Scale!$E$6)))))</f>
        <v>2</v>
      </c>
      <c r="M617" s="7">
        <f t="shared" si="19"/>
        <v>14</v>
      </c>
      <c r="N61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17" s="5" t="str">
        <f>IF(Table1[[#This Row],[Priority Rating]]="#N/A","#N/A",IF(Table1[[#This Row],[Priority Rating]]&gt;=Scale!$M$2,Scale!$L$2,IF(Table1[[#This Row],[Priority Rating]]&gt;=Scale!$M$3,Scale!$L$3,IF(Table1[[#This Row],[Priority Rating]]&gt;=Scale!$M$4,Scale!$L$4,"error1"))))</f>
        <v>Med (30-34)</v>
      </c>
    </row>
    <row r="618" spans="1:15" x14ac:dyDescent="0.3">
      <c r="A618" s="3">
        <f t="shared" ca="1" si="18"/>
        <v>617</v>
      </c>
      <c r="B618" t="s">
        <v>13</v>
      </c>
      <c r="C618" t="s">
        <v>25</v>
      </c>
      <c r="D618">
        <v>2221</v>
      </c>
      <c r="E618" t="s">
        <v>106</v>
      </c>
      <c r="F618" t="str">
        <f>VLOOKUP($C618,'Bus Profiles'!$A:$C,MATCH(F$1,'Bus Profiles'!$1:$1,0),FALSE)</f>
        <v>40 ft</v>
      </c>
      <c r="G618" t="str">
        <f>VLOOKUP($C618,'Bus Profiles'!$A:$C,MATCH(G$1,'Bus Profiles'!$1:$1,0),FALSE)</f>
        <v>Diesel</v>
      </c>
      <c r="H618">
        <v>6</v>
      </c>
      <c r="I618" s="1">
        <v>37654</v>
      </c>
      <c r="J618" s="16">
        <v>7530.8</v>
      </c>
      <c r="K618" s="7">
        <f>IF(AND($H618&gt;=Scale!$B$2,$H618&lt;=Scale!$C$2),Scale!$A$2,IF(AND($H618&gt;=Scale!$B$3,$H618&lt;=Scale!$C$3),Scale!$A$3,IF(AND($H618&gt;=Scale!$B$4,$H618&lt;=Scale!$C$4),Scale!$A$4,IF(AND($H618&gt;=Scale!$B$5,$H618&lt;=Scale!$C$5),Scale!$A$5,IF(AND($H618&gt;=Scale!$B$6,$H618&lt;=Scale!$C$6),Scale!$A$6)))))</f>
        <v>4</v>
      </c>
      <c r="L618" s="7">
        <f>IF(AND($J618&gt;=Scale!$F$2,$J618&lt;=Scale!$G$2),Scale!$E$2,IF(AND($J618&gt;=Scale!$F$3,$J618&lt;=Scale!$G$3),Scale!$E$3,IF(AND($J618&gt;=Scale!$F$4,$J618&lt;=Scale!$G$4),Scale!$E$4,IF(AND($J618&gt;=Scale!$F$5,$J618&lt;=Scale!$G$5),Scale!$E$5,IF(AND($J618&gt;=Scale!$F$6,$J618&lt;=Scale!$G$6),Scale!$E$6)))))</f>
        <v>1</v>
      </c>
      <c r="M618" s="7">
        <f t="shared" si="19"/>
        <v>14</v>
      </c>
      <c r="N61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18" s="5" t="str">
        <f>IF(Table1[[#This Row],[Priority Rating]]="#N/A","#N/A",IF(Table1[[#This Row],[Priority Rating]]&gt;=Scale!$M$2,Scale!$L$2,IF(Table1[[#This Row],[Priority Rating]]&gt;=Scale!$M$3,Scale!$L$3,IF(Table1[[#This Row],[Priority Rating]]&gt;=Scale!$M$4,Scale!$L$4,"error1"))))</f>
        <v>Low (0-29)</v>
      </c>
    </row>
    <row r="619" spans="1:15" x14ac:dyDescent="0.3">
      <c r="A619" s="3">
        <f t="shared" ca="1" si="18"/>
        <v>618</v>
      </c>
      <c r="B619" t="s">
        <v>13</v>
      </c>
      <c r="C619" t="s">
        <v>25</v>
      </c>
      <c r="D619">
        <v>2222</v>
      </c>
      <c r="E619" t="s">
        <v>106</v>
      </c>
      <c r="F619" t="str">
        <f>VLOOKUP($C619,'Bus Profiles'!$A:$C,MATCH(F$1,'Bus Profiles'!$1:$1,0),FALSE)</f>
        <v>40 ft</v>
      </c>
      <c r="G619" t="str">
        <f>VLOOKUP($C619,'Bus Profiles'!$A:$C,MATCH(G$1,'Bus Profiles'!$1:$1,0),FALSE)</f>
        <v>Diesel</v>
      </c>
      <c r="H619">
        <v>13</v>
      </c>
      <c r="I619" s="1">
        <v>36339</v>
      </c>
      <c r="J619" s="16">
        <v>3303.5454545454545</v>
      </c>
      <c r="K619" s="7">
        <f>IF(AND($H619&gt;=Scale!$B$2,$H619&lt;=Scale!$C$2),Scale!$A$2,IF(AND($H619&gt;=Scale!$B$3,$H619&lt;=Scale!$C$3),Scale!$A$3,IF(AND($H619&gt;=Scale!$B$4,$H619&lt;=Scale!$C$4),Scale!$A$4,IF(AND($H619&gt;=Scale!$B$5,$H619&lt;=Scale!$C$5),Scale!$A$5,IF(AND($H619&gt;=Scale!$B$6,$H619&lt;=Scale!$C$6),Scale!$A$6)))))</f>
        <v>5</v>
      </c>
      <c r="L619" s="7">
        <f>IF(AND($J619&gt;=Scale!$F$2,$J619&lt;=Scale!$G$2),Scale!$E$2,IF(AND($J619&gt;=Scale!$F$3,$J619&lt;=Scale!$G$3),Scale!$E$3,IF(AND($J619&gt;=Scale!$F$4,$J619&lt;=Scale!$G$4),Scale!$E$4,IF(AND($J619&gt;=Scale!$F$5,$J619&lt;=Scale!$G$5),Scale!$E$5,IF(AND($J619&gt;=Scale!$F$6,$J619&lt;=Scale!$G$6),Scale!$E$6)))))</f>
        <v>4</v>
      </c>
      <c r="M619" s="7">
        <f t="shared" si="19"/>
        <v>14</v>
      </c>
      <c r="N61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19" s="5" t="str">
        <f>IF(Table1[[#This Row],[Priority Rating]]="#N/A","#N/A",IF(Table1[[#This Row],[Priority Rating]]&gt;=Scale!$M$2,Scale!$L$2,IF(Table1[[#This Row],[Priority Rating]]&gt;=Scale!$M$3,Scale!$L$3,IF(Table1[[#This Row],[Priority Rating]]&gt;=Scale!$M$4,Scale!$L$4,"error1"))))</f>
        <v>High (35-50)</v>
      </c>
    </row>
    <row r="620" spans="1:15" x14ac:dyDescent="0.3">
      <c r="A620" s="3">
        <f t="shared" ca="1" si="18"/>
        <v>619</v>
      </c>
      <c r="B620" t="s">
        <v>13</v>
      </c>
      <c r="C620" t="s">
        <v>25</v>
      </c>
      <c r="D620">
        <v>2223</v>
      </c>
      <c r="E620" t="s">
        <v>106</v>
      </c>
      <c r="F620" t="str">
        <f>VLOOKUP($C620,'Bus Profiles'!$A:$C,MATCH(F$1,'Bus Profiles'!$1:$1,0),FALSE)</f>
        <v>40 ft</v>
      </c>
      <c r="G620" t="str">
        <f>VLOOKUP($C620,'Bus Profiles'!$A:$C,MATCH(G$1,'Bus Profiles'!$1:$1,0),FALSE)</f>
        <v>Diesel</v>
      </c>
      <c r="H620">
        <v>2</v>
      </c>
      <c r="I620" s="1">
        <v>35575</v>
      </c>
      <c r="J620" s="16">
        <v>5929.166666666667</v>
      </c>
      <c r="K620" s="7">
        <f>IF(AND($H620&gt;=Scale!$B$2,$H620&lt;=Scale!$C$2),Scale!$A$2,IF(AND($H620&gt;=Scale!$B$3,$H620&lt;=Scale!$C$3),Scale!$A$3,IF(AND($H620&gt;=Scale!$B$4,$H620&lt;=Scale!$C$4),Scale!$A$4,IF(AND($H620&gt;=Scale!$B$5,$H620&lt;=Scale!$C$5),Scale!$A$5,IF(AND($H620&gt;=Scale!$B$6,$H620&lt;=Scale!$C$6),Scale!$A$6)))))</f>
        <v>2</v>
      </c>
      <c r="L620" s="7">
        <f>IF(AND($J620&gt;=Scale!$F$2,$J620&lt;=Scale!$G$2),Scale!$E$2,IF(AND($J620&gt;=Scale!$F$3,$J620&lt;=Scale!$G$3),Scale!$E$3,IF(AND($J620&gt;=Scale!$F$4,$J620&lt;=Scale!$G$4),Scale!$E$4,IF(AND($J620&gt;=Scale!$F$5,$J620&lt;=Scale!$G$5),Scale!$E$5,IF(AND($J620&gt;=Scale!$F$6,$J620&lt;=Scale!$G$6),Scale!$E$6)))))</f>
        <v>2</v>
      </c>
      <c r="M620" s="7">
        <f t="shared" si="19"/>
        <v>14</v>
      </c>
      <c r="N62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24</v>
      </c>
      <c r="O620" s="5" t="str">
        <f>IF(Table1[[#This Row],[Priority Rating]]="#N/A","#N/A",IF(Table1[[#This Row],[Priority Rating]]&gt;=Scale!$M$2,Scale!$L$2,IF(Table1[[#This Row],[Priority Rating]]&gt;=Scale!$M$3,Scale!$L$3,IF(Table1[[#This Row],[Priority Rating]]&gt;=Scale!$M$4,Scale!$L$4,"error1"))))</f>
        <v>Low (0-29)</v>
      </c>
    </row>
    <row r="621" spans="1:15" x14ac:dyDescent="0.3">
      <c r="A621" s="3">
        <f t="shared" ca="1" si="18"/>
        <v>620</v>
      </c>
      <c r="B621" t="s">
        <v>13</v>
      </c>
      <c r="C621" t="s">
        <v>25</v>
      </c>
      <c r="D621">
        <v>2224</v>
      </c>
      <c r="E621" t="s">
        <v>106</v>
      </c>
      <c r="F621" t="str">
        <f>VLOOKUP($C621,'Bus Profiles'!$A:$C,MATCH(F$1,'Bus Profiles'!$1:$1,0),FALSE)</f>
        <v>40 ft</v>
      </c>
      <c r="G621" t="str">
        <f>VLOOKUP($C621,'Bus Profiles'!$A:$C,MATCH(G$1,'Bus Profiles'!$1:$1,0),FALSE)</f>
        <v>Diesel</v>
      </c>
      <c r="H621">
        <v>9</v>
      </c>
      <c r="I621" s="1">
        <v>35167</v>
      </c>
      <c r="J621" s="16">
        <v>5023.8571428571431</v>
      </c>
      <c r="K621" s="7">
        <f>IF(AND($H621&gt;=Scale!$B$2,$H621&lt;=Scale!$C$2),Scale!$A$2,IF(AND($H621&gt;=Scale!$B$3,$H621&lt;=Scale!$C$3),Scale!$A$3,IF(AND($H621&gt;=Scale!$B$4,$H621&lt;=Scale!$C$4),Scale!$A$4,IF(AND($H621&gt;=Scale!$B$5,$H621&lt;=Scale!$C$5),Scale!$A$5,IF(AND($H621&gt;=Scale!$B$6,$H621&lt;=Scale!$C$6),Scale!$A$6)))))</f>
        <v>5</v>
      </c>
      <c r="L621" s="7">
        <f>IF(AND($J621&gt;=Scale!$F$2,$J621&lt;=Scale!$G$2),Scale!$E$2,IF(AND($J621&gt;=Scale!$F$3,$J621&lt;=Scale!$G$3),Scale!$E$3,IF(AND($J621&gt;=Scale!$F$4,$J621&lt;=Scale!$G$4),Scale!$E$4,IF(AND($J621&gt;=Scale!$F$5,$J621&lt;=Scale!$G$5),Scale!$E$5,IF(AND($J621&gt;=Scale!$F$6,$J621&lt;=Scale!$G$6),Scale!$E$6)))))</f>
        <v>2</v>
      </c>
      <c r="M621" s="7">
        <f t="shared" si="19"/>
        <v>14</v>
      </c>
      <c r="N62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21" s="5" t="str">
        <f>IF(Table1[[#This Row],[Priority Rating]]="#N/A","#N/A",IF(Table1[[#This Row],[Priority Rating]]&gt;=Scale!$M$2,Scale!$L$2,IF(Table1[[#This Row],[Priority Rating]]&gt;=Scale!$M$3,Scale!$L$3,IF(Table1[[#This Row],[Priority Rating]]&gt;=Scale!$M$4,Scale!$L$4,"error1"))))</f>
        <v>Med (30-34)</v>
      </c>
    </row>
    <row r="622" spans="1:15" x14ac:dyDescent="0.3">
      <c r="A622" s="3">
        <f t="shared" ca="1" si="18"/>
        <v>621</v>
      </c>
      <c r="B622" t="s">
        <v>13</v>
      </c>
      <c r="C622" t="s">
        <v>25</v>
      </c>
      <c r="D622">
        <v>2225</v>
      </c>
      <c r="E622" t="s">
        <v>106</v>
      </c>
      <c r="F622" t="str">
        <f>VLOOKUP($C622,'Bus Profiles'!$A:$C,MATCH(F$1,'Bus Profiles'!$1:$1,0),FALSE)</f>
        <v>40 ft</v>
      </c>
      <c r="G622" t="str">
        <f>VLOOKUP($C622,'Bus Profiles'!$A:$C,MATCH(G$1,'Bus Profiles'!$1:$1,0),FALSE)</f>
        <v>Diesel</v>
      </c>
      <c r="H622">
        <v>2</v>
      </c>
      <c r="I622" s="1">
        <v>21439</v>
      </c>
      <c r="J622" s="16">
        <v>7146.333333333333</v>
      </c>
      <c r="K622" s="7">
        <f>IF(AND($H622&gt;=Scale!$B$2,$H622&lt;=Scale!$C$2),Scale!$A$2,IF(AND($H622&gt;=Scale!$B$3,$H622&lt;=Scale!$C$3),Scale!$A$3,IF(AND($H622&gt;=Scale!$B$4,$H622&lt;=Scale!$C$4),Scale!$A$4,IF(AND($H622&gt;=Scale!$B$5,$H622&lt;=Scale!$C$5),Scale!$A$5,IF(AND($H622&gt;=Scale!$B$6,$H622&lt;=Scale!$C$6),Scale!$A$6)))))</f>
        <v>2</v>
      </c>
      <c r="L622" s="7">
        <f>IF(AND($J622&gt;=Scale!$F$2,$J622&lt;=Scale!$G$2),Scale!$E$2,IF(AND($J622&gt;=Scale!$F$3,$J622&lt;=Scale!$G$3),Scale!$E$3,IF(AND($J622&gt;=Scale!$F$4,$J622&lt;=Scale!$G$4),Scale!$E$4,IF(AND($J622&gt;=Scale!$F$5,$J622&lt;=Scale!$G$5),Scale!$E$5,IF(AND($J622&gt;=Scale!$F$6,$J622&lt;=Scale!$G$6),Scale!$E$6)))))</f>
        <v>1</v>
      </c>
      <c r="M622" s="7">
        <f t="shared" si="19"/>
        <v>14</v>
      </c>
      <c r="N62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622" s="5" t="str">
        <f>IF(Table1[[#This Row],[Priority Rating]]="#N/A","#N/A",IF(Table1[[#This Row],[Priority Rating]]&gt;=Scale!$M$2,Scale!$L$2,IF(Table1[[#This Row],[Priority Rating]]&gt;=Scale!$M$3,Scale!$L$3,IF(Table1[[#This Row],[Priority Rating]]&gt;=Scale!$M$4,Scale!$L$4,"error1"))))</f>
        <v>Low (0-29)</v>
      </c>
    </row>
    <row r="623" spans="1:15" x14ac:dyDescent="0.3">
      <c r="A623" s="3">
        <f t="shared" ref="A623:A687" ca="1" si="20">CELL("row",A622)</f>
        <v>622</v>
      </c>
      <c r="B623" t="s">
        <v>13</v>
      </c>
      <c r="C623" t="s">
        <v>25</v>
      </c>
      <c r="D623">
        <v>2226</v>
      </c>
      <c r="E623" t="s">
        <v>106</v>
      </c>
      <c r="F623" t="str">
        <f>VLOOKUP($C623,'Bus Profiles'!$A:$C,MATCH(F$1,'Bus Profiles'!$1:$1,0),FALSE)</f>
        <v>40 ft</v>
      </c>
      <c r="G623" t="str">
        <f>VLOOKUP($C623,'Bus Profiles'!$A:$C,MATCH(G$1,'Bus Profiles'!$1:$1,0),FALSE)</f>
        <v>Diesel</v>
      </c>
      <c r="H623">
        <v>6</v>
      </c>
      <c r="I623" s="1">
        <v>33656</v>
      </c>
      <c r="J623" s="16">
        <v>3365.6</v>
      </c>
      <c r="K623" s="7">
        <f>IF(AND($H623&gt;=Scale!$B$2,$H623&lt;=Scale!$C$2),Scale!$A$2,IF(AND($H623&gt;=Scale!$B$3,$H623&lt;=Scale!$C$3),Scale!$A$3,IF(AND($H623&gt;=Scale!$B$4,$H623&lt;=Scale!$C$4),Scale!$A$4,IF(AND($H623&gt;=Scale!$B$5,$H623&lt;=Scale!$C$5),Scale!$A$5,IF(AND($H623&gt;=Scale!$B$6,$H623&lt;=Scale!$C$6),Scale!$A$6)))))</f>
        <v>4</v>
      </c>
      <c r="L623" s="7">
        <f>IF(AND($J623&gt;=Scale!$F$2,$J623&lt;=Scale!$G$2),Scale!$E$2,IF(AND($J623&gt;=Scale!$F$3,$J623&lt;=Scale!$G$3),Scale!$E$3,IF(AND($J623&gt;=Scale!$F$4,$J623&lt;=Scale!$G$4),Scale!$E$4,IF(AND($J623&gt;=Scale!$F$5,$J623&lt;=Scale!$G$5),Scale!$E$5,IF(AND($J623&gt;=Scale!$F$6,$J623&lt;=Scale!$G$6),Scale!$E$6)))))</f>
        <v>4</v>
      </c>
      <c r="M623" s="7">
        <f t="shared" ref="M623:M687" si="21">16-IF(LEFT(D623,1)="2",MID(D623,2,1),IF(LEFT(D623,1)="9",(LEFT(D623,2)-100),LEFT(D623,2)))</f>
        <v>14</v>
      </c>
      <c r="N62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23" s="5" t="str">
        <f>IF(Table1[[#This Row],[Priority Rating]]="#N/A","#N/A",IF(Table1[[#This Row],[Priority Rating]]&gt;=Scale!$M$2,Scale!$L$2,IF(Table1[[#This Row],[Priority Rating]]&gt;=Scale!$M$3,Scale!$L$3,IF(Table1[[#This Row],[Priority Rating]]&gt;=Scale!$M$4,Scale!$L$4,"error1"))))</f>
        <v>Med (30-34)</v>
      </c>
    </row>
    <row r="624" spans="1:15" x14ac:dyDescent="0.3">
      <c r="A624" s="3">
        <f t="shared" ca="1" si="20"/>
        <v>623</v>
      </c>
      <c r="B624" t="s">
        <v>13</v>
      </c>
      <c r="C624" t="s">
        <v>25</v>
      </c>
      <c r="D624">
        <v>2227</v>
      </c>
      <c r="E624" t="s">
        <v>106</v>
      </c>
      <c r="F624" t="str">
        <f>VLOOKUP($C624,'Bus Profiles'!$A:$C,MATCH(F$1,'Bus Profiles'!$1:$1,0),FALSE)</f>
        <v>40 ft</v>
      </c>
      <c r="G624" t="str">
        <f>VLOOKUP($C624,'Bus Profiles'!$A:$C,MATCH(G$1,'Bus Profiles'!$1:$1,0),FALSE)</f>
        <v>Diesel</v>
      </c>
      <c r="H624">
        <v>11</v>
      </c>
      <c r="I624" s="1">
        <v>34821</v>
      </c>
      <c r="J624" s="16">
        <v>6964.2</v>
      </c>
      <c r="K624" s="7">
        <f>IF(AND($H624&gt;=Scale!$B$2,$H624&lt;=Scale!$C$2),Scale!$A$2,IF(AND($H624&gt;=Scale!$B$3,$H624&lt;=Scale!$C$3),Scale!$A$3,IF(AND($H624&gt;=Scale!$B$4,$H624&lt;=Scale!$C$4),Scale!$A$4,IF(AND($H624&gt;=Scale!$B$5,$H624&lt;=Scale!$C$5),Scale!$A$5,IF(AND($H624&gt;=Scale!$B$6,$H624&lt;=Scale!$C$6),Scale!$A$6)))))</f>
        <v>5</v>
      </c>
      <c r="L624" s="7">
        <f>IF(AND($J624&gt;=Scale!$F$2,$J624&lt;=Scale!$G$2),Scale!$E$2,IF(AND($J624&gt;=Scale!$F$3,$J624&lt;=Scale!$G$3),Scale!$E$3,IF(AND($J624&gt;=Scale!$F$4,$J624&lt;=Scale!$G$4),Scale!$E$4,IF(AND($J624&gt;=Scale!$F$5,$J624&lt;=Scale!$G$5),Scale!$E$5,IF(AND($J624&gt;=Scale!$F$6,$J624&lt;=Scale!$G$6),Scale!$E$6)))))</f>
        <v>1</v>
      </c>
      <c r="M624" s="7">
        <f t="shared" si="21"/>
        <v>14</v>
      </c>
      <c r="N62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24" s="5" t="str">
        <f>IF(Table1[[#This Row],[Priority Rating]]="#N/A","#N/A",IF(Table1[[#This Row],[Priority Rating]]&gt;=Scale!$M$2,Scale!$L$2,IF(Table1[[#This Row],[Priority Rating]]&gt;=Scale!$M$3,Scale!$L$3,IF(Table1[[#This Row],[Priority Rating]]&gt;=Scale!$M$4,Scale!$L$4,"error1"))))</f>
        <v>Med (30-34)</v>
      </c>
    </row>
    <row r="625" spans="1:15" x14ac:dyDescent="0.3">
      <c r="A625" s="3">
        <f t="shared" ca="1" si="20"/>
        <v>624</v>
      </c>
      <c r="B625" t="s">
        <v>13</v>
      </c>
      <c r="C625" t="s">
        <v>25</v>
      </c>
      <c r="D625">
        <v>2228</v>
      </c>
      <c r="E625" t="s">
        <v>106</v>
      </c>
      <c r="F625" t="str">
        <f>VLOOKUP($C625,'Bus Profiles'!$A:$C,MATCH(F$1,'Bus Profiles'!$1:$1,0),FALSE)</f>
        <v>40 ft</v>
      </c>
      <c r="G625" t="str">
        <f>VLOOKUP($C625,'Bus Profiles'!$A:$C,MATCH(G$1,'Bus Profiles'!$1:$1,0),FALSE)</f>
        <v>Diesel</v>
      </c>
      <c r="H625">
        <v>8</v>
      </c>
      <c r="I625" s="1">
        <v>34984</v>
      </c>
      <c r="J625" s="16">
        <v>3498.4</v>
      </c>
      <c r="K625" s="7">
        <f>IF(AND($H625&gt;=Scale!$B$2,$H625&lt;=Scale!$C$2),Scale!$A$2,IF(AND($H625&gt;=Scale!$B$3,$H625&lt;=Scale!$C$3),Scale!$A$3,IF(AND($H625&gt;=Scale!$B$4,$H625&lt;=Scale!$C$4),Scale!$A$4,IF(AND($H625&gt;=Scale!$B$5,$H625&lt;=Scale!$C$5),Scale!$A$5,IF(AND($H625&gt;=Scale!$B$6,$H625&lt;=Scale!$C$6),Scale!$A$6)))))</f>
        <v>5</v>
      </c>
      <c r="L625" s="7">
        <f>IF(AND($J625&gt;=Scale!$F$2,$J625&lt;=Scale!$G$2),Scale!$E$2,IF(AND($J625&gt;=Scale!$F$3,$J625&lt;=Scale!$G$3),Scale!$E$3,IF(AND($J625&gt;=Scale!$F$4,$J625&lt;=Scale!$G$4),Scale!$E$4,IF(AND($J625&gt;=Scale!$F$5,$J625&lt;=Scale!$G$5),Scale!$E$5,IF(AND($J625&gt;=Scale!$F$6,$J625&lt;=Scale!$G$6),Scale!$E$6)))))</f>
        <v>4</v>
      </c>
      <c r="M625" s="7">
        <f t="shared" si="21"/>
        <v>14</v>
      </c>
      <c r="N62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25" s="5" t="str">
        <f>IF(Table1[[#This Row],[Priority Rating]]="#N/A","#N/A",IF(Table1[[#This Row],[Priority Rating]]&gt;=Scale!$M$2,Scale!$L$2,IF(Table1[[#This Row],[Priority Rating]]&gt;=Scale!$M$3,Scale!$L$3,IF(Table1[[#This Row],[Priority Rating]]&gt;=Scale!$M$4,Scale!$L$4,"error1"))))</f>
        <v>High (35-50)</v>
      </c>
    </row>
    <row r="626" spans="1:15" x14ac:dyDescent="0.3">
      <c r="A626" s="24">
        <f ca="1">CELL("row",A625)</f>
        <v>625</v>
      </c>
      <c r="B626" t="s">
        <v>13</v>
      </c>
      <c r="C626" t="s">
        <v>25</v>
      </c>
      <c r="D626">
        <v>2229</v>
      </c>
      <c r="E626" t="s">
        <v>106</v>
      </c>
      <c r="F626" s="5" t="str">
        <f>VLOOKUP($C626,'Bus Profiles'!$A:$C,MATCH(F$1,'Bus Profiles'!$1:$1,0),FALSE)</f>
        <v>40 ft</v>
      </c>
      <c r="G626" t="s">
        <v>53</v>
      </c>
      <c r="H626" s="5">
        <v>0</v>
      </c>
      <c r="I626" s="1">
        <v>0</v>
      </c>
      <c r="J626" s="16">
        <v>0</v>
      </c>
      <c r="K626" s="17">
        <f>IF(AND($H626&gt;=Scale!$B$2,$H626&lt;=Scale!$C$2),Scale!$A$2,IF(AND($H626&gt;=Scale!$B$3,$H626&lt;=Scale!$C$3),Scale!$A$3,IF(AND($H626&gt;=Scale!$B$4,$H626&lt;=Scale!$C$4),Scale!$A$4,IF(AND($H626&gt;=Scale!$B$5,$H626&lt;=Scale!$C$5),Scale!$A$5,IF(AND($H626&gt;=Scale!$B$6,$H626&lt;=Scale!$C$6),Scale!$A$6)))))</f>
        <v>1</v>
      </c>
      <c r="L626" s="17">
        <f>IF(AND($J626&gt;=Scale!$F$2,$J626&lt;=Scale!$G$2),Scale!$E$2,IF(AND($J626&gt;=Scale!$F$3,$J626&lt;=Scale!$G$3),Scale!$E$3,IF(AND($J626&gt;=Scale!$F$4,$J626&lt;=Scale!$G$4),Scale!$E$4,IF(AND($J626&gt;=Scale!$F$5,$J626&lt;=Scale!$G$5),Scale!$E$5,IF(AND($J626&gt;=Scale!$F$6,$J626&lt;=Scale!$G$6),Scale!$E$6)))))</f>
        <v>5</v>
      </c>
      <c r="M626" s="17">
        <f>16-IF(LEFT(D626,1)="2",MID(D626,2,1),IF(LEFT(D626,1)="9",(LEFT(D626,2)-100),LEFT(D626,2)))</f>
        <v>14</v>
      </c>
      <c r="N62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26" s="5" t="str">
        <f>IF(Table1[[#This Row],[Priority Rating]]="#N/A","#N/A",IF(Table1[[#This Row],[Priority Rating]]&gt;=Scale!$M$2,Scale!$L$2,IF(Table1[[#This Row],[Priority Rating]]&gt;=Scale!$M$3,Scale!$L$3,IF(Table1[[#This Row],[Priority Rating]]&gt;=Scale!$M$4,Scale!$L$4,"error1"))))</f>
        <v>Low (0-29)</v>
      </c>
    </row>
    <row r="627" spans="1:15" x14ac:dyDescent="0.3">
      <c r="A627" s="3">
        <f ca="1">CELL("row",A625)</f>
        <v>625</v>
      </c>
      <c r="B627" t="s">
        <v>13</v>
      </c>
      <c r="C627" t="s">
        <v>25</v>
      </c>
      <c r="D627">
        <v>2230</v>
      </c>
      <c r="E627" t="s">
        <v>106</v>
      </c>
      <c r="F627" t="str">
        <f>VLOOKUP($C627,'Bus Profiles'!$A:$C,MATCH(F$1,'Bus Profiles'!$1:$1,0),FALSE)</f>
        <v>40 ft</v>
      </c>
      <c r="G627" t="str">
        <f>VLOOKUP($C627,'Bus Profiles'!$A:$C,MATCH(G$1,'Bus Profiles'!$1:$1,0),FALSE)</f>
        <v>Diesel</v>
      </c>
      <c r="H627">
        <v>4</v>
      </c>
      <c r="I627" s="1">
        <v>38637</v>
      </c>
      <c r="J627" s="16">
        <v>3863.7</v>
      </c>
      <c r="K627" s="7">
        <f>IF(AND($H627&gt;=Scale!$B$2,$H627&lt;=Scale!$C$2),Scale!$A$2,IF(AND($H627&gt;=Scale!$B$3,$H627&lt;=Scale!$C$3),Scale!$A$3,IF(AND($H627&gt;=Scale!$B$4,$H627&lt;=Scale!$C$4),Scale!$A$4,IF(AND($H627&gt;=Scale!$B$5,$H627&lt;=Scale!$C$5),Scale!$A$5,IF(AND($H627&gt;=Scale!$B$6,$H627&lt;=Scale!$C$6),Scale!$A$6)))))</f>
        <v>3</v>
      </c>
      <c r="L627" s="7">
        <f>IF(AND($J627&gt;=Scale!$F$2,$J627&lt;=Scale!$G$2),Scale!$E$2,IF(AND($J627&gt;=Scale!$F$3,$J627&lt;=Scale!$G$3),Scale!$E$3,IF(AND($J627&gt;=Scale!$F$4,$J627&lt;=Scale!$G$4),Scale!$E$4,IF(AND($J627&gt;=Scale!$F$5,$J627&lt;=Scale!$G$5),Scale!$E$5,IF(AND($J627&gt;=Scale!$F$6,$J627&lt;=Scale!$G$6),Scale!$E$6)))))</f>
        <v>4</v>
      </c>
      <c r="M627" s="7">
        <f t="shared" si="21"/>
        <v>14</v>
      </c>
      <c r="N62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27" s="5" t="str">
        <f>IF(Table1[[#This Row],[Priority Rating]]="#N/A","#N/A",IF(Table1[[#This Row],[Priority Rating]]&gt;=Scale!$M$2,Scale!$L$2,IF(Table1[[#This Row],[Priority Rating]]&gt;=Scale!$M$3,Scale!$L$3,IF(Table1[[#This Row],[Priority Rating]]&gt;=Scale!$M$4,Scale!$L$4,"error1"))))</f>
        <v>Med (30-34)</v>
      </c>
    </row>
    <row r="628" spans="1:15" x14ac:dyDescent="0.3">
      <c r="A628" s="3">
        <f t="shared" ca="1" si="20"/>
        <v>627</v>
      </c>
      <c r="B628" t="s">
        <v>13</v>
      </c>
      <c r="C628" t="s">
        <v>25</v>
      </c>
      <c r="D628">
        <v>2231</v>
      </c>
      <c r="E628" t="s">
        <v>106</v>
      </c>
      <c r="F628" t="str">
        <f>VLOOKUP($C628,'Bus Profiles'!$A:$C,MATCH(F$1,'Bus Profiles'!$1:$1,0),FALSE)</f>
        <v>40 ft</v>
      </c>
      <c r="G628" t="str">
        <f>VLOOKUP($C628,'Bus Profiles'!$A:$C,MATCH(G$1,'Bus Profiles'!$1:$1,0),FALSE)</f>
        <v>Diesel</v>
      </c>
      <c r="H628">
        <v>7</v>
      </c>
      <c r="I628" s="1">
        <v>27995</v>
      </c>
      <c r="J628" s="16">
        <v>3499.375</v>
      </c>
      <c r="K628" s="7">
        <f>IF(AND($H628&gt;=Scale!$B$2,$H628&lt;=Scale!$C$2),Scale!$A$2,IF(AND($H628&gt;=Scale!$B$3,$H628&lt;=Scale!$C$3),Scale!$A$3,IF(AND($H628&gt;=Scale!$B$4,$H628&lt;=Scale!$C$4),Scale!$A$4,IF(AND($H628&gt;=Scale!$B$5,$H628&lt;=Scale!$C$5),Scale!$A$5,IF(AND($H628&gt;=Scale!$B$6,$H628&lt;=Scale!$C$6),Scale!$A$6)))))</f>
        <v>4</v>
      </c>
      <c r="L628" s="7">
        <f>IF(AND($J628&gt;=Scale!$F$2,$J628&lt;=Scale!$G$2),Scale!$E$2,IF(AND($J628&gt;=Scale!$F$3,$J628&lt;=Scale!$G$3),Scale!$E$3,IF(AND($J628&gt;=Scale!$F$4,$J628&lt;=Scale!$G$4),Scale!$E$4,IF(AND($J628&gt;=Scale!$F$5,$J628&lt;=Scale!$G$5),Scale!$E$5,IF(AND($J628&gt;=Scale!$F$6,$J628&lt;=Scale!$G$6),Scale!$E$6)))))</f>
        <v>4</v>
      </c>
      <c r="M628" s="7">
        <f t="shared" si="21"/>
        <v>14</v>
      </c>
      <c r="N62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28" s="5" t="str">
        <f>IF(Table1[[#This Row],[Priority Rating]]="#N/A","#N/A",IF(Table1[[#This Row],[Priority Rating]]&gt;=Scale!$M$2,Scale!$L$2,IF(Table1[[#This Row],[Priority Rating]]&gt;=Scale!$M$3,Scale!$L$3,IF(Table1[[#This Row],[Priority Rating]]&gt;=Scale!$M$4,Scale!$L$4,"error1"))))</f>
        <v>Med (30-34)</v>
      </c>
    </row>
    <row r="629" spans="1:15" x14ac:dyDescent="0.3">
      <c r="A629" s="3">
        <f t="shared" ca="1" si="20"/>
        <v>628</v>
      </c>
      <c r="B629" t="s">
        <v>13</v>
      </c>
      <c r="C629" t="s">
        <v>25</v>
      </c>
      <c r="D629">
        <v>2232</v>
      </c>
      <c r="E629" t="s">
        <v>106</v>
      </c>
      <c r="F629" t="str">
        <f>VLOOKUP($C629,'Bus Profiles'!$A:$C,MATCH(F$1,'Bus Profiles'!$1:$1,0),FALSE)</f>
        <v>40 ft</v>
      </c>
      <c r="G629" t="str">
        <f>VLOOKUP($C629,'Bus Profiles'!$A:$C,MATCH(G$1,'Bus Profiles'!$1:$1,0),FALSE)</f>
        <v>Diesel</v>
      </c>
      <c r="H629">
        <v>7</v>
      </c>
      <c r="I629" s="1">
        <v>40563</v>
      </c>
      <c r="J629" s="16">
        <v>6760.5</v>
      </c>
      <c r="K629" s="7">
        <f>IF(AND($H629&gt;=Scale!$B$2,$H629&lt;=Scale!$C$2),Scale!$A$2,IF(AND($H629&gt;=Scale!$B$3,$H629&lt;=Scale!$C$3),Scale!$A$3,IF(AND($H629&gt;=Scale!$B$4,$H629&lt;=Scale!$C$4),Scale!$A$4,IF(AND($H629&gt;=Scale!$B$5,$H629&lt;=Scale!$C$5),Scale!$A$5,IF(AND($H629&gt;=Scale!$B$6,$H629&lt;=Scale!$C$6),Scale!$A$6)))))</f>
        <v>4</v>
      </c>
      <c r="L629" s="7">
        <f>IF(AND($J629&gt;=Scale!$F$2,$J629&lt;=Scale!$G$2),Scale!$E$2,IF(AND($J629&gt;=Scale!$F$3,$J629&lt;=Scale!$G$3),Scale!$E$3,IF(AND($J629&gt;=Scale!$F$4,$J629&lt;=Scale!$G$4),Scale!$E$4,IF(AND($J629&gt;=Scale!$F$5,$J629&lt;=Scale!$G$5),Scale!$E$5,IF(AND($J629&gt;=Scale!$F$6,$J629&lt;=Scale!$G$6),Scale!$E$6)))))</f>
        <v>1</v>
      </c>
      <c r="M629" s="7">
        <f t="shared" si="21"/>
        <v>14</v>
      </c>
      <c r="N62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29" s="5" t="str">
        <f>IF(Table1[[#This Row],[Priority Rating]]="#N/A","#N/A",IF(Table1[[#This Row],[Priority Rating]]&gt;=Scale!$M$2,Scale!$L$2,IF(Table1[[#This Row],[Priority Rating]]&gt;=Scale!$M$3,Scale!$L$3,IF(Table1[[#This Row],[Priority Rating]]&gt;=Scale!$M$4,Scale!$L$4,"error1"))))</f>
        <v>Low (0-29)</v>
      </c>
    </row>
    <row r="630" spans="1:15" x14ac:dyDescent="0.3">
      <c r="A630" s="3">
        <f t="shared" ca="1" si="20"/>
        <v>629</v>
      </c>
      <c r="B630" t="s">
        <v>13</v>
      </c>
      <c r="C630" t="s">
        <v>25</v>
      </c>
      <c r="D630">
        <v>2233</v>
      </c>
      <c r="E630" t="s">
        <v>106</v>
      </c>
      <c r="F630" t="str">
        <f>VLOOKUP($C630,'Bus Profiles'!$A:$C,MATCH(F$1,'Bus Profiles'!$1:$1,0),FALSE)</f>
        <v>40 ft</v>
      </c>
      <c r="G630" t="str">
        <f>VLOOKUP($C630,'Bus Profiles'!$A:$C,MATCH(G$1,'Bus Profiles'!$1:$1,0),FALSE)</f>
        <v>Diesel</v>
      </c>
      <c r="H630">
        <v>5</v>
      </c>
      <c r="I630" s="1">
        <v>29321</v>
      </c>
      <c r="J630" s="16">
        <v>5864.2</v>
      </c>
      <c r="K630" s="7">
        <f>IF(AND($H630&gt;=Scale!$B$2,$H630&lt;=Scale!$C$2),Scale!$A$2,IF(AND($H630&gt;=Scale!$B$3,$H630&lt;=Scale!$C$3),Scale!$A$3,IF(AND($H630&gt;=Scale!$B$4,$H630&lt;=Scale!$C$4),Scale!$A$4,IF(AND($H630&gt;=Scale!$B$5,$H630&lt;=Scale!$C$5),Scale!$A$5,IF(AND($H630&gt;=Scale!$B$6,$H630&lt;=Scale!$C$6),Scale!$A$6)))))</f>
        <v>3</v>
      </c>
      <c r="L630" s="7">
        <f>IF(AND($J630&gt;=Scale!$F$2,$J630&lt;=Scale!$G$2),Scale!$E$2,IF(AND($J630&gt;=Scale!$F$3,$J630&lt;=Scale!$G$3),Scale!$E$3,IF(AND($J630&gt;=Scale!$F$4,$J630&lt;=Scale!$G$4),Scale!$E$4,IF(AND($J630&gt;=Scale!$F$5,$J630&lt;=Scale!$G$5),Scale!$E$5,IF(AND($J630&gt;=Scale!$F$6,$J630&lt;=Scale!$G$6),Scale!$E$6)))))</f>
        <v>2</v>
      </c>
      <c r="M630" s="7">
        <f t="shared" si="21"/>
        <v>14</v>
      </c>
      <c r="N63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30" s="5" t="str">
        <f>IF(Table1[[#This Row],[Priority Rating]]="#N/A","#N/A",IF(Table1[[#This Row],[Priority Rating]]&gt;=Scale!$M$2,Scale!$L$2,IF(Table1[[#This Row],[Priority Rating]]&gt;=Scale!$M$3,Scale!$L$3,IF(Table1[[#This Row],[Priority Rating]]&gt;=Scale!$M$4,Scale!$L$4,"error1"))))</f>
        <v>Low (0-29)</v>
      </c>
    </row>
    <row r="631" spans="1:15" x14ac:dyDescent="0.3">
      <c r="A631" s="3">
        <f t="shared" ca="1" si="20"/>
        <v>630</v>
      </c>
      <c r="B631" t="s">
        <v>13</v>
      </c>
      <c r="C631" t="s">
        <v>25</v>
      </c>
      <c r="D631">
        <v>2234</v>
      </c>
      <c r="E631" t="s">
        <v>106</v>
      </c>
      <c r="F631" t="str">
        <f>VLOOKUP($C631,'Bus Profiles'!$A:$C,MATCH(F$1,'Bus Profiles'!$1:$1,0),FALSE)</f>
        <v>40 ft</v>
      </c>
      <c r="G631" t="str">
        <f>VLOOKUP($C631,'Bus Profiles'!$A:$C,MATCH(G$1,'Bus Profiles'!$1:$1,0),FALSE)</f>
        <v>Diesel</v>
      </c>
      <c r="H631">
        <v>7</v>
      </c>
      <c r="I631" s="1">
        <v>41068</v>
      </c>
      <c r="J631" s="16">
        <v>2737.8666666666668</v>
      </c>
      <c r="K631" s="7">
        <f>IF(AND($H631&gt;=Scale!$B$2,$H631&lt;=Scale!$C$2),Scale!$A$2,IF(AND($H631&gt;=Scale!$B$3,$H631&lt;=Scale!$C$3),Scale!$A$3,IF(AND($H631&gt;=Scale!$B$4,$H631&lt;=Scale!$C$4),Scale!$A$4,IF(AND($H631&gt;=Scale!$B$5,$H631&lt;=Scale!$C$5),Scale!$A$5,IF(AND($H631&gt;=Scale!$B$6,$H631&lt;=Scale!$C$6),Scale!$A$6)))))</f>
        <v>4</v>
      </c>
      <c r="L631" s="7">
        <f>IF(AND($J631&gt;=Scale!$F$2,$J631&lt;=Scale!$G$2),Scale!$E$2,IF(AND($J631&gt;=Scale!$F$3,$J631&lt;=Scale!$G$3),Scale!$E$3,IF(AND($J631&gt;=Scale!$F$4,$J631&lt;=Scale!$G$4),Scale!$E$4,IF(AND($J631&gt;=Scale!$F$5,$J631&lt;=Scale!$G$5),Scale!$E$5,IF(AND($J631&gt;=Scale!$F$6,$J631&lt;=Scale!$G$6),Scale!$E$6)))))</f>
        <v>5</v>
      </c>
      <c r="M631" s="7">
        <f t="shared" si="21"/>
        <v>14</v>
      </c>
      <c r="N63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36</v>
      </c>
      <c r="O631" s="5" t="str">
        <f>IF(Table1[[#This Row],[Priority Rating]]="#N/A","#N/A",IF(Table1[[#This Row],[Priority Rating]]&gt;=Scale!$M$2,Scale!$L$2,IF(Table1[[#This Row],[Priority Rating]]&gt;=Scale!$M$3,Scale!$L$3,IF(Table1[[#This Row],[Priority Rating]]&gt;=Scale!$M$4,Scale!$L$4,"error1"))))</f>
        <v>High (35-50)</v>
      </c>
    </row>
    <row r="632" spans="1:15" x14ac:dyDescent="0.3">
      <c r="A632" s="3">
        <f t="shared" ca="1" si="20"/>
        <v>631</v>
      </c>
      <c r="B632" t="s">
        <v>13</v>
      </c>
      <c r="C632" t="s">
        <v>25</v>
      </c>
      <c r="D632">
        <v>2235</v>
      </c>
      <c r="E632" t="s">
        <v>106</v>
      </c>
      <c r="F632" t="str">
        <f>VLOOKUP($C632,'Bus Profiles'!$A:$C,MATCH(F$1,'Bus Profiles'!$1:$1,0),FALSE)</f>
        <v>40 ft</v>
      </c>
      <c r="G632" t="str">
        <f>VLOOKUP($C632,'Bus Profiles'!$A:$C,MATCH(G$1,'Bus Profiles'!$1:$1,0),FALSE)</f>
        <v>Diesel</v>
      </c>
      <c r="H632">
        <v>2</v>
      </c>
      <c r="I632" s="1">
        <v>32132</v>
      </c>
      <c r="J632" s="16">
        <v>8033</v>
      </c>
      <c r="K632" s="7">
        <f>IF(AND($H632&gt;=Scale!$B$2,$H632&lt;=Scale!$C$2),Scale!$A$2,IF(AND($H632&gt;=Scale!$B$3,$H632&lt;=Scale!$C$3),Scale!$A$3,IF(AND($H632&gt;=Scale!$B$4,$H632&lt;=Scale!$C$4),Scale!$A$4,IF(AND($H632&gt;=Scale!$B$5,$H632&lt;=Scale!$C$5),Scale!$A$5,IF(AND($H632&gt;=Scale!$B$6,$H632&lt;=Scale!$C$6),Scale!$A$6)))))</f>
        <v>2</v>
      </c>
      <c r="L632" s="7">
        <f>IF(AND($J632&gt;=Scale!$F$2,$J632&lt;=Scale!$G$2),Scale!$E$2,IF(AND($J632&gt;=Scale!$F$3,$J632&lt;=Scale!$G$3),Scale!$E$3,IF(AND($J632&gt;=Scale!$F$4,$J632&lt;=Scale!$G$4),Scale!$E$4,IF(AND($J632&gt;=Scale!$F$5,$J632&lt;=Scale!$G$5),Scale!$E$5,IF(AND($J632&gt;=Scale!$F$6,$J632&lt;=Scale!$G$6),Scale!$E$6)))))</f>
        <v>1</v>
      </c>
      <c r="M632" s="7">
        <f t="shared" si="21"/>
        <v>14</v>
      </c>
      <c r="N63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632" s="5" t="str">
        <f>IF(Table1[[#This Row],[Priority Rating]]="#N/A","#N/A",IF(Table1[[#This Row],[Priority Rating]]&gt;=Scale!$M$2,Scale!$L$2,IF(Table1[[#This Row],[Priority Rating]]&gt;=Scale!$M$3,Scale!$L$3,IF(Table1[[#This Row],[Priority Rating]]&gt;=Scale!$M$4,Scale!$L$4,"error1"))))</f>
        <v>Low (0-29)</v>
      </c>
    </row>
    <row r="633" spans="1:15" x14ac:dyDescent="0.3">
      <c r="A633" s="3">
        <f t="shared" ca="1" si="20"/>
        <v>632</v>
      </c>
      <c r="B633" t="s">
        <v>13</v>
      </c>
      <c r="C633" t="s">
        <v>25</v>
      </c>
      <c r="D633">
        <v>2236</v>
      </c>
      <c r="E633" t="s">
        <v>106</v>
      </c>
      <c r="F633" t="str">
        <f>VLOOKUP($C633,'Bus Profiles'!$A:$C,MATCH(F$1,'Bus Profiles'!$1:$1,0),FALSE)</f>
        <v>40 ft</v>
      </c>
      <c r="G633" t="str">
        <f>VLOOKUP($C633,'Bus Profiles'!$A:$C,MATCH(G$1,'Bus Profiles'!$1:$1,0),FALSE)</f>
        <v>Diesel</v>
      </c>
      <c r="H633">
        <v>6</v>
      </c>
      <c r="I633" s="1">
        <v>30595</v>
      </c>
      <c r="J633" s="16">
        <v>5099.166666666667</v>
      </c>
      <c r="K633" s="7">
        <f>IF(AND($H633&gt;=Scale!$B$2,$H633&lt;=Scale!$C$2),Scale!$A$2,IF(AND($H633&gt;=Scale!$B$3,$H633&lt;=Scale!$C$3),Scale!$A$3,IF(AND($H633&gt;=Scale!$B$4,$H633&lt;=Scale!$C$4),Scale!$A$4,IF(AND($H633&gt;=Scale!$B$5,$H633&lt;=Scale!$C$5),Scale!$A$5,IF(AND($H633&gt;=Scale!$B$6,$H633&lt;=Scale!$C$6),Scale!$A$6)))))</f>
        <v>4</v>
      </c>
      <c r="L633" s="7">
        <f>IF(AND($J633&gt;=Scale!$F$2,$J633&lt;=Scale!$G$2),Scale!$E$2,IF(AND($J633&gt;=Scale!$F$3,$J633&lt;=Scale!$G$3),Scale!$E$3,IF(AND($J633&gt;=Scale!$F$4,$J633&lt;=Scale!$G$4),Scale!$E$4,IF(AND($J633&gt;=Scale!$F$5,$J633&lt;=Scale!$G$5),Scale!$E$5,IF(AND($J633&gt;=Scale!$F$6,$J633&lt;=Scale!$G$6),Scale!$E$6)))))</f>
        <v>2</v>
      </c>
      <c r="M633" s="7">
        <f t="shared" si="21"/>
        <v>14</v>
      </c>
      <c r="N63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33" s="5" t="str">
        <f>IF(Table1[[#This Row],[Priority Rating]]="#N/A","#N/A",IF(Table1[[#This Row],[Priority Rating]]&gt;=Scale!$M$2,Scale!$L$2,IF(Table1[[#This Row],[Priority Rating]]&gt;=Scale!$M$3,Scale!$L$3,IF(Table1[[#This Row],[Priority Rating]]&gt;=Scale!$M$4,Scale!$L$4,"error1"))))</f>
        <v>Med (30-34)</v>
      </c>
    </row>
    <row r="634" spans="1:15" x14ac:dyDescent="0.3">
      <c r="A634" s="3">
        <f t="shared" ca="1" si="20"/>
        <v>633</v>
      </c>
      <c r="B634" t="s">
        <v>13</v>
      </c>
      <c r="C634" t="s">
        <v>25</v>
      </c>
      <c r="D634">
        <v>2237</v>
      </c>
      <c r="E634" t="s">
        <v>106</v>
      </c>
      <c r="F634" t="str">
        <f>VLOOKUP($C634,'Bus Profiles'!$A:$C,MATCH(F$1,'Bus Profiles'!$1:$1,0),FALSE)</f>
        <v>40 ft</v>
      </c>
      <c r="G634" t="str">
        <f>VLOOKUP($C634,'Bus Profiles'!$A:$C,MATCH(G$1,'Bus Profiles'!$1:$1,0),FALSE)</f>
        <v>Diesel</v>
      </c>
      <c r="H634">
        <v>8</v>
      </c>
      <c r="I634" s="1">
        <v>30507</v>
      </c>
      <c r="J634" s="16">
        <v>7626.75</v>
      </c>
      <c r="K634" s="7">
        <f>IF(AND($H634&gt;=Scale!$B$2,$H634&lt;=Scale!$C$2),Scale!$A$2,IF(AND($H634&gt;=Scale!$B$3,$H634&lt;=Scale!$C$3),Scale!$A$3,IF(AND($H634&gt;=Scale!$B$4,$H634&lt;=Scale!$C$4),Scale!$A$4,IF(AND($H634&gt;=Scale!$B$5,$H634&lt;=Scale!$C$5),Scale!$A$5,IF(AND($H634&gt;=Scale!$B$6,$H634&lt;=Scale!$C$6),Scale!$A$6)))))</f>
        <v>5</v>
      </c>
      <c r="L634" s="7">
        <f>IF(AND($J634&gt;=Scale!$F$2,$J634&lt;=Scale!$G$2),Scale!$E$2,IF(AND($J634&gt;=Scale!$F$3,$J634&lt;=Scale!$G$3),Scale!$E$3,IF(AND($J634&gt;=Scale!$F$4,$J634&lt;=Scale!$G$4),Scale!$E$4,IF(AND($J634&gt;=Scale!$F$5,$J634&lt;=Scale!$G$5),Scale!$E$5,IF(AND($J634&gt;=Scale!$F$6,$J634&lt;=Scale!$G$6),Scale!$E$6)))))</f>
        <v>1</v>
      </c>
      <c r="M634" s="7">
        <f t="shared" si="21"/>
        <v>14</v>
      </c>
      <c r="N63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34" s="5" t="str">
        <f>IF(Table1[[#This Row],[Priority Rating]]="#N/A","#N/A",IF(Table1[[#This Row],[Priority Rating]]&gt;=Scale!$M$2,Scale!$L$2,IF(Table1[[#This Row],[Priority Rating]]&gt;=Scale!$M$3,Scale!$L$3,IF(Table1[[#This Row],[Priority Rating]]&gt;=Scale!$M$4,Scale!$L$4,"error1"))))</f>
        <v>Med (30-34)</v>
      </c>
    </row>
    <row r="635" spans="1:15" x14ac:dyDescent="0.3">
      <c r="A635" s="3">
        <f t="shared" ca="1" si="20"/>
        <v>634</v>
      </c>
      <c r="B635" t="s">
        <v>13</v>
      </c>
      <c r="C635" t="s">
        <v>25</v>
      </c>
      <c r="D635">
        <v>2238</v>
      </c>
      <c r="E635" t="s">
        <v>106</v>
      </c>
      <c r="F635" t="str">
        <f>VLOOKUP($C635,'Bus Profiles'!$A:$C,MATCH(F$1,'Bus Profiles'!$1:$1,0),FALSE)</f>
        <v>40 ft</v>
      </c>
      <c r="G635" t="str">
        <f>VLOOKUP($C635,'Bus Profiles'!$A:$C,MATCH(G$1,'Bus Profiles'!$1:$1,0),FALSE)</f>
        <v>Diesel</v>
      </c>
      <c r="H635">
        <v>5</v>
      </c>
      <c r="I635" s="1">
        <v>32152</v>
      </c>
      <c r="J635" s="16">
        <v>10717.333333333334</v>
      </c>
      <c r="K635" s="7">
        <f>IF(AND($H635&gt;=Scale!$B$2,$H635&lt;=Scale!$C$2),Scale!$A$2,IF(AND($H635&gt;=Scale!$B$3,$H635&lt;=Scale!$C$3),Scale!$A$3,IF(AND($H635&gt;=Scale!$B$4,$H635&lt;=Scale!$C$4),Scale!$A$4,IF(AND($H635&gt;=Scale!$B$5,$H635&lt;=Scale!$C$5),Scale!$A$5,IF(AND($H635&gt;=Scale!$B$6,$H635&lt;=Scale!$C$6),Scale!$A$6)))))</f>
        <v>3</v>
      </c>
      <c r="L635" s="7">
        <f>IF(AND($J635&gt;=Scale!$F$2,$J635&lt;=Scale!$G$2),Scale!$E$2,IF(AND($J635&gt;=Scale!$F$3,$J635&lt;=Scale!$G$3),Scale!$E$3,IF(AND($J635&gt;=Scale!$F$4,$J635&lt;=Scale!$G$4),Scale!$E$4,IF(AND($J635&gt;=Scale!$F$5,$J635&lt;=Scale!$G$5),Scale!$E$5,IF(AND($J635&gt;=Scale!$F$6,$J635&lt;=Scale!$G$6),Scale!$E$6)))))</f>
        <v>1</v>
      </c>
      <c r="M635" s="7">
        <f t="shared" si="21"/>
        <v>14</v>
      </c>
      <c r="N63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25</v>
      </c>
      <c r="O635" s="5" t="str">
        <f>IF(Table1[[#This Row],[Priority Rating]]="#N/A","#N/A",IF(Table1[[#This Row],[Priority Rating]]&gt;=Scale!$M$2,Scale!$L$2,IF(Table1[[#This Row],[Priority Rating]]&gt;=Scale!$M$3,Scale!$L$3,IF(Table1[[#This Row],[Priority Rating]]&gt;=Scale!$M$4,Scale!$L$4,"error1"))))</f>
        <v>Low (0-29)</v>
      </c>
    </row>
    <row r="636" spans="1:15" x14ac:dyDescent="0.3">
      <c r="A636" s="3">
        <f t="shared" ca="1" si="20"/>
        <v>635</v>
      </c>
      <c r="B636" t="s">
        <v>13</v>
      </c>
      <c r="C636" t="s">
        <v>25</v>
      </c>
      <c r="D636">
        <v>2239</v>
      </c>
      <c r="E636" t="s">
        <v>106</v>
      </c>
      <c r="F636" t="str">
        <f>VLOOKUP($C636,'Bus Profiles'!$A:$C,MATCH(F$1,'Bus Profiles'!$1:$1,0),FALSE)</f>
        <v>40 ft</v>
      </c>
      <c r="G636" t="str">
        <f>VLOOKUP($C636,'Bus Profiles'!$A:$C,MATCH(G$1,'Bus Profiles'!$1:$1,0),FALSE)</f>
        <v>Diesel</v>
      </c>
      <c r="H636">
        <v>5</v>
      </c>
      <c r="I636" s="1">
        <v>34995</v>
      </c>
      <c r="J636" s="16">
        <v>5832.5</v>
      </c>
      <c r="K636" s="7">
        <f>IF(AND($H636&gt;=Scale!$B$2,$H636&lt;=Scale!$C$2),Scale!$A$2,IF(AND($H636&gt;=Scale!$B$3,$H636&lt;=Scale!$C$3),Scale!$A$3,IF(AND($H636&gt;=Scale!$B$4,$H636&lt;=Scale!$C$4),Scale!$A$4,IF(AND($H636&gt;=Scale!$B$5,$H636&lt;=Scale!$C$5),Scale!$A$5,IF(AND($H636&gt;=Scale!$B$6,$H636&lt;=Scale!$C$6),Scale!$A$6)))))</f>
        <v>3</v>
      </c>
      <c r="L636" s="7">
        <f>IF(AND($J636&gt;=Scale!$F$2,$J636&lt;=Scale!$G$2),Scale!$E$2,IF(AND($J636&gt;=Scale!$F$3,$J636&lt;=Scale!$G$3),Scale!$E$3,IF(AND($J636&gt;=Scale!$F$4,$J636&lt;=Scale!$G$4),Scale!$E$4,IF(AND($J636&gt;=Scale!$F$5,$J636&lt;=Scale!$G$5),Scale!$E$5,IF(AND($J636&gt;=Scale!$F$6,$J636&lt;=Scale!$G$6),Scale!$E$6)))))</f>
        <v>2</v>
      </c>
      <c r="M636" s="7">
        <f t="shared" si="21"/>
        <v>14</v>
      </c>
      <c r="N63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36" s="5" t="str">
        <f>IF(Table1[[#This Row],[Priority Rating]]="#N/A","#N/A",IF(Table1[[#This Row],[Priority Rating]]&gt;=Scale!$M$2,Scale!$L$2,IF(Table1[[#This Row],[Priority Rating]]&gt;=Scale!$M$3,Scale!$L$3,IF(Table1[[#This Row],[Priority Rating]]&gt;=Scale!$M$4,Scale!$L$4,"error1"))))</f>
        <v>Low (0-29)</v>
      </c>
    </row>
    <row r="637" spans="1:15" x14ac:dyDescent="0.3">
      <c r="A637" s="3">
        <f t="shared" ca="1" si="20"/>
        <v>636</v>
      </c>
      <c r="B637" t="s">
        <v>13</v>
      </c>
      <c r="C637" t="s">
        <v>27</v>
      </c>
      <c r="D637">
        <v>2401</v>
      </c>
      <c r="E637" t="s">
        <v>106</v>
      </c>
      <c r="F637" t="str">
        <f>VLOOKUP($C637,'Bus Profiles'!$A:$C,MATCH(F$1,'Bus Profiles'!$1:$1,0),FALSE)</f>
        <v>40 ft</v>
      </c>
      <c r="G637" t="str">
        <f>VLOOKUP($C637,'Bus Profiles'!$A:$C,MATCH(G$1,'Bus Profiles'!$1:$1,0),FALSE)</f>
        <v>Hybrid</v>
      </c>
      <c r="H637">
        <v>7</v>
      </c>
      <c r="I637" s="1">
        <v>42451</v>
      </c>
      <c r="J637" s="16">
        <v>2234.2631578947367</v>
      </c>
      <c r="K637" s="7">
        <f>IF(AND($H637&gt;=Scale!$B$2,$H637&lt;=Scale!$C$2),Scale!$A$2,IF(AND($H637&gt;=Scale!$B$3,$H637&lt;=Scale!$C$3),Scale!$A$3,IF(AND($H637&gt;=Scale!$B$4,$H637&lt;=Scale!$C$4),Scale!$A$4,IF(AND($H637&gt;=Scale!$B$5,$H637&lt;=Scale!$C$5),Scale!$A$5,IF(AND($H637&gt;=Scale!$B$6,$H637&lt;=Scale!$C$6),Scale!$A$6)))))</f>
        <v>4</v>
      </c>
      <c r="L637" s="7">
        <f>IF(AND($J637&gt;=Scale!$F$2,$J637&lt;=Scale!$G$2),Scale!$E$2,IF(AND($J637&gt;=Scale!$F$3,$J637&lt;=Scale!$G$3),Scale!$E$3,IF(AND($J637&gt;=Scale!$F$4,$J637&lt;=Scale!$G$4),Scale!$E$4,IF(AND($J637&gt;=Scale!$F$5,$J637&lt;=Scale!$G$5),Scale!$E$5,IF(AND($J637&gt;=Scale!$F$6,$J637&lt;=Scale!$G$6),Scale!$E$6)))))</f>
        <v>5</v>
      </c>
      <c r="M637" s="7">
        <f t="shared" si="21"/>
        <v>12</v>
      </c>
      <c r="N63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37" s="5" t="str">
        <f>IF(Table1[[#This Row],[Priority Rating]]="#N/A","#N/A",IF(Table1[[#This Row],[Priority Rating]]&gt;=Scale!$M$2,Scale!$L$2,IF(Table1[[#This Row],[Priority Rating]]&gt;=Scale!$M$3,Scale!$L$3,IF(Table1[[#This Row],[Priority Rating]]&gt;=Scale!$M$4,Scale!$L$4,"error1"))))</f>
        <v>Med (30-34)</v>
      </c>
    </row>
    <row r="638" spans="1:15" x14ac:dyDescent="0.3">
      <c r="A638" s="3">
        <f t="shared" ca="1" si="20"/>
        <v>637</v>
      </c>
      <c r="B638" t="s">
        <v>13</v>
      </c>
      <c r="C638" t="s">
        <v>27</v>
      </c>
      <c r="D638">
        <v>2402</v>
      </c>
      <c r="E638" t="s">
        <v>106</v>
      </c>
      <c r="F638" t="str">
        <f>VLOOKUP($C638,'Bus Profiles'!$A:$C,MATCH(F$1,'Bus Profiles'!$1:$1,0),FALSE)</f>
        <v>40 ft</v>
      </c>
      <c r="G638" t="str">
        <f>VLOOKUP($C638,'Bus Profiles'!$A:$C,MATCH(G$1,'Bus Profiles'!$1:$1,0),FALSE)</f>
        <v>Hybrid</v>
      </c>
      <c r="H638">
        <v>3</v>
      </c>
      <c r="I638" s="1">
        <v>41336</v>
      </c>
      <c r="J638" s="16">
        <v>2583.5</v>
      </c>
      <c r="K638" s="7">
        <f>IF(AND($H638&gt;=Scale!$B$2,$H638&lt;=Scale!$C$2),Scale!$A$2,IF(AND($H638&gt;=Scale!$B$3,$H638&lt;=Scale!$C$3),Scale!$A$3,IF(AND($H638&gt;=Scale!$B$4,$H638&lt;=Scale!$C$4),Scale!$A$4,IF(AND($H638&gt;=Scale!$B$5,$H638&lt;=Scale!$C$5),Scale!$A$5,IF(AND($H638&gt;=Scale!$B$6,$H638&lt;=Scale!$C$6),Scale!$A$6)))))</f>
        <v>2</v>
      </c>
      <c r="L638" s="7">
        <f>IF(AND($J638&gt;=Scale!$F$2,$J638&lt;=Scale!$G$2),Scale!$E$2,IF(AND($J638&gt;=Scale!$F$3,$J638&lt;=Scale!$G$3),Scale!$E$3,IF(AND($J638&gt;=Scale!$F$4,$J638&lt;=Scale!$G$4),Scale!$E$4,IF(AND($J638&gt;=Scale!$F$5,$J638&lt;=Scale!$G$5),Scale!$E$5,IF(AND($J638&gt;=Scale!$F$6,$J638&lt;=Scale!$G$6),Scale!$E$6)))))</f>
        <v>5</v>
      </c>
      <c r="M638" s="7">
        <f t="shared" si="21"/>
        <v>12</v>
      </c>
      <c r="N63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38" s="5" t="str">
        <f>IF(Table1[[#This Row],[Priority Rating]]="#N/A","#N/A",IF(Table1[[#This Row],[Priority Rating]]&gt;=Scale!$M$2,Scale!$L$2,IF(Table1[[#This Row],[Priority Rating]]&gt;=Scale!$M$3,Scale!$L$3,IF(Table1[[#This Row],[Priority Rating]]&gt;=Scale!$M$4,Scale!$L$4,"error1"))))</f>
        <v>Low (0-29)</v>
      </c>
    </row>
    <row r="639" spans="1:15" x14ac:dyDescent="0.3">
      <c r="A639" s="3">
        <f t="shared" ca="1" si="20"/>
        <v>638</v>
      </c>
      <c r="B639" t="s">
        <v>13</v>
      </c>
      <c r="C639" t="s">
        <v>27</v>
      </c>
      <c r="D639">
        <v>2403</v>
      </c>
      <c r="E639" t="s">
        <v>106</v>
      </c>
      <c r="F639" t="str">
        <f>VLOOKUP($C639,'Bus Profiles'!$A:$C,MATCH(F$1,'Bus Profiles'!$1:$1,0),FALSE)</f>
        <v>40 ft</v>
      </c>
      <c r="G639" t="str">
        <f>VLOOKUP($C639,'Bus Profiles'!$A:$C,MATCH(G$1,'Bus Profiles'!$1:$1,0),FALSE)</f>
        <v>Hybrid</v>
      </c>
      <c r="H639">
        <v>9</v>
      </c>
      <c r="I639" s="1">
        <v>44193</v>
      </c>
      <c r="J639" s="16">
        <v>2325.9473684210525</v>
      </c>
      <c r="K639" s="7">
        <f>IF(AND($H639&gt;=Scale!$B$2,$H639&lt;=Scale!$C$2),Scale!$A$2,IF(AND($H639&gt;=Scale!$B$3,$H639&lt;=Scale!$C$3),Scale!$A$3,IF(AND($H639&gt;=Scale!$B$4,$H639&lt;=Scale!$C$4),Scale!$A$4,IF(AND($H639&gt;=Scale!$B$5,$H639&lt;=Scale!$C$5),Scale!$A$5,IF(AND($H639&gt;=Scale!$B$6,$H639&lt;=Scale!$C$6),Scale!$A$6)))))</f>
        <v>5</v>
      </c>
      <c r="L639" s="7">
        <f>IF(AND($J639&gt;=Scale!$F$2,$J639&lt;=Scale!$G$2),Scale!$E$2,IF(AND($J639&gt;=Scale!$F$3,$J639&lt;=Scale!$G$3),Scale!$E$3,IF(AND($J639&gt;=Scale!$F$4,$J639&lt;=Scale!$G$4),Scale!$E$4,IF(AND($J639&gt;=Scale!$F$5,$J639&lt;=Scale!$G$5),Scale!$E$5,IF(AND($J639&gt;=Scale!$F$6,$J639&lt;=Scale!$G$6),Scale!$E$6)))))</f>
        <v>5</v>
      </c>
      <c r="M639" s="7">
        <f t="shared" si="21"/>
        <v>12</v>
      </c>
      <c r="N63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39" s="5" t="str">
        <f>IF(Table1[[#This Row],[Priority Rating]]="#N/A","#N/A",IF(Table1[[#This Row],[Priority Rating]]&gt;=Scale!$M$2,Scale!$L$2,IF(Table1[[#This Row],[Priority Rating]]&gt;=Scale!$M$3,Scale!$L$3,IF(Table1[[#This Row],[Priority Rating]]&gt;=Scale!$M$4,Scale!$L$4,"error1"))))</f>
        <v>High (35-50)</v>
      </c>
    </row>
    <row r="640" spans="1:15" x14ac:dyDescent="0.3">
      <c r="A640" s="3">
        <f t="shared" ca="1" si="20"/>
        <v>639</v>
      </c>
      <c r="B640" t="s">
        <v>13</v>
      </c>
      <c r="C640" t="s">
        <v>27</v>
      </c>
      <c r="D640">
        <v>2404</v>
      </c>
      <c r="E640" t="s">
        <v>106</v>
      </c>
      <c r="F640" t="str">
        <f>VLOOKUP($C640,'Bus Profiles'!$A:$C,MATCH(F$1,'Bus Profiles'!$1:$1,0),FALSE)</f>
        <v>40 ft</v>
      </c>
      <c r="G640" t="str">
        <f>VLOOKUP($C640,'Bus Profiles'!$A:$C,MATCH(G$1,'Bus Profiles'!$1:$1,0),FALSE)</f>
        <v>Hybrid</v>
      </c>
      <c r="H640">
        <v>4</v>
      </c>
      <c r="I640" s="1">
        <v>39597</v>
      </c>
      <c r="J640" s="16">
        <v>2474.8125</v>
      </c>
      <c r="K640" s="7">
        <f>IF(AND($H640&gt;=Scale!$B$2,$H640&lt;=Scale!$C$2),Scale!$A$2,IF(AND($H640&gt;=Scale!$B$3,$H640&lt;=Scale!$C$3),Scale!$A$3,IF(AND($H640&gt;=Scale!$B$4,$H640&lt;=Scale!$C$4),Scale!$A$4,IF(AND($H640&gt;=Scale!$B$5,$H640&lt;=Scale!$C$5),Scale!$A$5,IF(AND($H640&gt;=Scale!$B$6,$H640&lt;=Scale!$C$6),Scale!$A$6)))))</f>
        <v>3</v>
      </c>
      <c r="L640" s="7">
        <f>IF(AND($J640&gt;=Scale!$F$2,$J640&lt;=Scale!$G$2),Scale!$E$2,IF(AND($J640&gt;=Scale!$F$3,$J640&lt;=Scale!$G$3),Scale!$E$3,IF(AND($J640&gt;=Scale!$F$4,$J640&lt;=Scale!$G$4),Scale!$E$4,IF(AND($J640&gt;=Scale!$F$5,$J640&lt;=Scale!$G$5),Scale!$E$5,IF(AND($J640&gt;=Scale!$F$6,$J640&lt;=Scale!$G$6),Scale!$E$6)))))</f>
        <v>5</v>
      </c>
      <c r="M640" s="7">
        <f t="shared" si="21"/>
        <v>12</v>
      </c>
      <c r="N64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40" s="5" t="str">
        <f>IF(Table1[[#This Row],[Priority Rating]]="#N/A","#N/A",IF(Table1[[#This Row],[Priority Rating]]&gt;=Scale!$M$2,Scale!$L$2,IF(Table1[[#This Row],[Priority Rating]]&gt;=Scale!$M$3,Scale!$L$3,IF(Table1[[#This Row],[Priority Rating]]&gt;=Scale!$M$4,Scale!$L$4,"error1"))))</f>
        <v>Med (30-34)</v>
      </c>
    </row>
    <row r="641" spans="1:15" x14ac:dyDescent="0.3">
      <c r="A641" s="3">
        <f t="shared" ca="1" si="20"/>
        <v>640</v>
      </c>
      <c r="B641" t="s">
        <v>13</v>
      </c>
      <c r="C641" t="s">
        <v>27</v>
      </c>
      <c r="D641">
        <v>2405</v>
      </c>
      <c r="E641" t="s">
        <v>106</v>
      </c>
      <c r="F641" t="str">
        <f>VLOOKUP($C641,'Bus Profiles'!$A:$C,MATCH(F$1,'Bus Profiles'!$1:$1,0),FALSE)</f>
        <v>40 ft</v>
      </c>
      <c r="G641" t="str">
        <f>VLOOKUP($C641,'Bus Profiles'!$A:$C,MATCH(G$1,'Bus Profiles'!$1:$1,0),FALSE)</f>
        <v>Hybrid</v>
      </c>
      <c r="H641">
        <v>0</v>
      </c>
      <c r="I641" s="1">
        <v>33979</v>
      </c>
      <c r="J641" s="16">
        <v>2831.5833333333335</v>
      </c>
      <c r="K641" s="7">
        <f>IF(AND($H641&gt;=Scale!$B$2,$H641&lt;=Scale!$C$2),Scale!$A$2,IF(AND($H641&gt;=Scale!$B$3,$H641&lt;=Scale!$C$3),Scale!$A$3,IF(AND($H641&gt;=Scale!$B$4,$H641&lt;=Scale!$C$4),Scale!$A$4,IF(AND($H641&gt;=Scale!$B$5,$H641&lt;=Scale!$C$5),Scale!$A$5,IF(AND($H641&gt;=Scale!$B$6,$H641&lt;=Scale!$C$6),Scale!$A$6)))))</f>
        <v>1</v>
      </c>
      <c r="L641" s="7">
        <f>IF(AND($J641&gt;=Scale!$F$2,$J641&lt;=Scale!$G$2),Scale!$E$2,IF(AND($J641&gt;=Scale!$F$3,$J641&lt;=Scale!$G$3),Scale!$E$3,IF(AND($J641&gt;=Scale!$F$4,$J641&lt;=Scale!$G$4),Scale!$E$4,IF(AND($J641&gt;=Scale!$F$5,$J641&lt;=Scale!$G$5),Scale!$E$5,IF(AND($J641&gt;=Scale!$F$6,$J641&lt;=Scale!$G$6),Scale!$E$6)))))</f>
        <v>5</v>
      </c>
      <c r="M641" s="7">
        <f t="shared" si="21"/>
        <v>12</v>
      </c>
      <c r="N64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25</v>
      </c>
      <c r="O641" s="5" t="str">
        <f>IF(Table1[[#This Row],[Priority Rating]]="#N/A","#N/A",IF(Table1[[#This Row],[Priority Rating]]&gt;=Scale!$M$2,Scale!$L$2,IF(Table1[[#This Row],[Priority Rating]]&gt;=Scale!$M$3,Scale!$L$3,IF(Table1[[#This Row],[Priority Rating]]&gt;=Scale!$M$4,Scale!$L$4,"error1"))))</f>
        <v>Low (0-29)</v>
      </c>
    </row>
    <row r="642" spans="1:15" x14ac:dyDescent="0.3">
      <c r="A642" s="3">
        <f t="shared" ca="1" si="20"/>
        <v>641</v>
      </c>
      <c r="B642" t="s">
        <v>13</v>
      </c>
      <c r="C642" t="s">
        <v>27</v>
      </c>
      <c r="D642">
        <v>2406</v>
      </c>
      <c r="E642" t="s">
        <v>106</v>
      </c>
      <c r="F642" t="str">
        <f>VLOOKUP($C642,'Bus Profiles'!$A:$C,MATCH(F$1,'Bus Profiles'!$1:$1,0),FALSE)</f>
        <v>40 ft</v>
      </c>
      <c r="G642" t="str">
        <f>VLOOKUP($C642,'Bus Profiles'!$A:$C,MATCH(G$1,'Bus Profiles'!$1:$1,0),FALSE)</f>
        <v>Hybrid</v>
      </c>
      <c r="H642">
        <v>8</v>
      </c>
      <c r="I642" s="1">
        <v>41649</v>
      </c>
      <c r="J642" s="16">
        <v>2082.4499999999998</v>
      </c>
      <c r="K642" s="7">
        <f>IF(AND($H642&gt;=Scale!$B$2,$H642&lt;=Scale!$C$2),Scale!$A$2,IF(AND($H642&gt;=Scale!$B$3,$H642&lt;=Scale!$C$3),Scale!$A$3,IF(AND($H642&gt;=Scale!$B$4,$H642&lt;=Scale!$C$4),Scale!$A$4,IF(AND($H642&gt;=Scale!$B$5,$H642&lt;=Scale!$C$5),Scale!$A$5,IF(AND($H642&gt;=Scale!$B$6,$H642&lt;=Scale!$C$6),Scale!$A$6)))))</f>
        <v>5</v>
      </c>
      <c r="L642" s="7">
        <f>IF(AND($J642&gt;=Scale!$F$2,$J642&lt;=Scale!$G$2),Scale!$E$2,IF(AND($J642&gt;=Scale!$F$3,$J642&lt;=Scale!$G$3),Scale!$E$3,IF(AND($J642&gt;=Scale!$F$4,$J642&lt;=Scale!$G$4),Scale!$E$4,IF(AND($J642&gt;=Scale!$F$5,$J642&lt;=Scale!$G$5),Scale!$E$5,IF(AND($J642&gt;=Scale!$F$6,$J642&lt;=Scale!$G$6),Scale!$E$6)))))</f>
        <v>5</v>
      </c>
      <c r="M642" s="7">
        <f t="shared" si="21"/>
        <v>12</v>
      </c>
      <c r="N64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42" s="5" t="str">
        <f>IF(Table1[[#This Row],[Priority Rating]]="#N/A","#N/A",IF(Table1[[#This Row],[Priority Rating]]&gt;=Scale!$M$2,Scale!$L$2,IF(Table1[[#This Row],[Priority Rating]]&gt;=Scale!$M$3,Scale!$L$3,IF(Table1[[#This Row],[Priority Rating]]&gt;=Scale!$M$4,Scale!$L$4,"error1"))))</f>
        <v>High (35-50)</v>
      </c>
    </row>
    <row r="643" spans="1:15" x14ac:dyDescent="0.3">
      <c r="A643" s="3">
        <f t="shared" ca="1" si="20"/>
        <v>642</v>
      </c>
      <c r="B643" t="s">
        <v>13</v>
      </c>
      <c r="C643" t="s">
        <v>27</v>
      </c>
      <c r="D643">
        <v>2407</v>
      </c>
      <c r="E643" t="s">
        <v>106</v>
      </c>
      <c r="F643" t="str">
        <f>VLOOKUP($C643,'Bus Profiles'!$A:$C,MATCH(F$1,'Bus Profiles'!$1:$1,0),FALSE)</f>
        <v>40 ft</v>
      </c>
      <c r="G643" t="str">
        <f>VLOOKUP($C643,'Bus Profiles'!$A:$C,MATCH(G$1,'Bus Profiles'!$1:$1,0),FALSE)</f>
        <v>Hybrid</v>
      </c>
      <c r="H643">
        <v>5</v>
      </c>
      <c r="I643" s="1">
        <v>42174</v>
      </c>
      <c r="J643" s="16">
        <v>2219.6842105263158</v>
      </c>
      <c r="K643" s="7">
        <f>IF(AND($H643&gt;=Scale!$B$2,$H643&lt;=Scale!$C$2),Scale!$A$2,IF(AND($H643&gt;=Scale!$B$3,$H643&lt;=Scale!$C$3),Scale!$A$3,IF(AND($H643&gt;=Scale!$B$4,$H643&lt;=Scale!$C$4),Scale!$A$4,IF(AND($H643&gt;=Scale!$B$5,$H643&lt;=Scale!$C$5),Scale!$A$5,IF(AND($H643&gt;=Scale!$B$6,$H643&lt;=Scale!$C$6),Scale!$A$6)))))</f>
        <v>3</v>
      </c>
      <c r="L643" s="7">
        <f>IF(AND($J643&gt;=Scale!$F$2,$J643&lt;=Scale!$G$2),Scale!$E$2,IF(AND($J643&gt;=Scale!$F$3,$J643&lt;=Scale!$G$3),Scale!$E$3,IF(AND($J643&gt;=Scale!$F$4,$J643&lt;=Scale!$G$4),Scale!$E$4,IF(AND($J643&gt;=Scale!$F$5,$J643&lt;=Scale!$G$5),Scale!$E$5,IF(AND($J643&gt;=Scale!$F$6,$J643&lt;=Scale!$G$6),Scale!$E$6)))))</f>
        <v>5</v>
      </c>
      <c r="M643" s="7">
        <f t="shared" si="21"/>
        <v>12</v>
      </c>
      <c r="N64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43" s="5" t="str">
        <f>IF(Table1[[#This Row],[Priority Rating]]="#N/A","#N/A",IF(Table1[[#This Row],[Priority Rating]]&gt;=Scale!$M$2,Scale!$L$2,IF(Table1[[#This Row],[Priority Rating]]&gt;=Scale!$M$3,Scale!$L$3,IF(Table1[[#This Row],[Priority Rating]]&gt;=Scale!$M$4,Scale!$L$4,"error1"))))</f>
        <v>Med (30-34)</v>
      </c>
    </row>
    <row r="644" spans="1:15" x14ac:dyDescent="0.3">
      <c r="A644" s="3">
        <f t="shared" ca="1" si="20"/>
        <v>643</v>
      </c>
      <c r="B644" t="s">
        <v>13</v>
      </c>
      <c r="C644" t="s">
        <v>27</v>
      </c>
      <c r="D644">
        <v>2408</v>
      </c>
      <c r="E644" t="s">
        <v>106</v>
      </c>
      <c r="F644" t="str">
        <f>VLOOKUP($C644,'Bus Profiles'!$A:$C,MATCH(F$1,'Bus Profiles'!$1:$1,0),FALSE)</f>
        <v>40 ft</v>
      </c>
      <c r="G644" t="str">
        <f>VLOOKUP($C644,'Bus Profiles'!$A:$C,MATCH(G$1,'Bus Profiles'!$1:$1,0),FALSE)</f>
        <v>Hybrid</v>
      </c>
      <c r="H644">
        <v>9</v>
      </c>
      <c r="I644" s="1">
        <v>36977</v>
      </c>
      <c r="J644" s="16">
        <v>2311.0625</v>
      </c>
      <c r="K644" s="7">
        <f>IF(AND($H644&gt;=Scale!$B$2,$H644&lt;=Scale!$C$2),Scale!$A$2,IF(AND($H644&gt;=Scale!$B$3,$H644&lt;=Scale!$C$3),Scale!$A$3,IF(AND($H644&gt;=Scale!$B$4,$H644&lt;=Scale!$C$4),Scale!$A$4,IF(AND($H644&gt;=Scale!$B$5,$H644&lt;=Scale!$C$5),Scale!$A$5,IF(AND($H644&gt;=Scale!$B$6,$H644&lt;=Scale!$C$6),Scale!$A$6)))))</f>
        <v>5</v>
      </c>
      <c r="L644" s="7">
        <f>IF(AND($J644&gt;=Scale!$F$2,$J644&lt;=Scale!$G$2),Scale!$E$2,IF(AND($J644&gt;=Scale!$F$3,$J644&lt;=Scale!$G$3),Scale!$E$3,IF(AND($J644&gt;=Scale!$F$4,$J644&lt;=Scale!$G$4),Scale!$E$4,IF(AND($J644&gt;=Scale!$F$5,$J644&lt;=Scale!$G$5),Scale!$E$5,IF(AND($J644&gt;=Scale!$F$6,$J644&lt;=Scale!$G$6),Scale!$E$6)))))</f>
        <v>5</v>
      </c>
      <c r="M644" s="7">
        <f t="shared" si="21"/>
        <v>12</v>
      </c>
      <c r="N64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44" s="5" t="str">
        <f>IF(Table1[[#This Row],[Priority Rating]]="#N/A","#N/A",IF(Table1[[#This Row],[Priority Rating]]&gt;=Scale!$M$2,Scale!$L$2,IF(Table1[[#This Row],[Priority Rating]]&gt;=Scale!$M$3,Scale!$L$3,IF(Table1[[#This Row],[Priority Rating]]&gt;=Scale!$M$4,Scale!$L$4,"error1"))))</f>
        <v>High (35-50)</v>
      </c>
    </row>
    <row r="645" spans="1:15" x14ac:dyDescent="0.3">
      <c r="A645" s="3">
        <f t="shared" ca="1" si="20"/>
        <v>644</v>
      </c>
      <c r="B645" t="s">
        <v>13</v>
      </c>
      <c r="C645" t="s">
        <v>27</v>
      </c>
      <c r="D645">
        <v>2409</v>
      </c>
      <c r="E645" t="s">
        <v>106</v>
      </c>
      <c r="F645" t="str">
        <f>VLOOKUP($C645,'Bus Profiles'!$A:$C,MATCH(F$1,'Bus Profiles'!$1:$1,0),FALSE)</f>
        <v>40 ft</v>
      </c>
      <c r="G645" t="str">
        <f>VLOOKUP($C645,'Bus Profiles'!$A:$C,MATCH(G$1,'Bus Profiles'!$1:$1,0),FALSE)</f>
        <v>Hybrid</v>
      </c>
      <c r="H645">
        <v>13</v>
      </c>
      <c r="I645" s="1">
        <v>42229</v>
      </c>
      <c r="J645" s="16">
        <v>4692.1111111111113</v>
      </c>
      <c r="K645" s="7">
        <f>IF(AND($H645&gt;=Scale!$B$2,$H645&lt;=Scale!$C$2),Scale!$A$2,IF(AND($H645&gt;=Scale!$B$3,$H645&lt;=Scale!$C$3),Scale!$A$3,IF(AND($H645&gt;=Scale!$B$4,$H645&lt;=Scale!$C$4),Scale!$A$4,IF(AND($H645&gt;=Scale!$B$5,$H645&lt;=Scale!$C$5),Scale!$A$5,IF(AND($H645&gt;=Scale!$B$6,$H645&lt;=Scale!$C$6),Scale!$A$6)))))</f>
        <v>5</v>
      </c>
      <c r="L645" s="7">
        <f>IF(AND($J645&gt;=Scale!$F$2,$J645&lt;=Scale!$G$2),Scale!$E$2,IF(AND($J645&gt;=Scale!$F$3,$J645&lt;=Scale!$G$3),Scale!$E$3,IF(AND($J645&gt;=Scale!$F$4,$J645&lt;=Scale!$G$4),Scale!$E$4,IF(AND($J645&gt;=Scale!$F$5,$J645&lt;=Scale!$G$5),Scale!$E$5,IF(AND($J645&gt;=Scale!$F$6,$J645&lt;=Scale!$G$6),Scale!$E$6)))))</f>
        <v>3</v>
      </c>
      <c r="M645" s="7">
        <f t="shared" si="21"/>
        <v>12</v>
      </c>
      <c r="N64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45" s="5" t="str">
        <f>IF(Table1[[#This Row],[Priority Rating]]="#N/A","#N/A",IF(Table1[[#This Row],[Priority Rating]]&gt;=Scale!$M$2,Scale!$L$2,IF(Table1[[#This Row],[Priority Rating]]&gt;=Scale!$M$3,Scale!$L$3,IF(Table1[[#This Row],[Priority Rating]]&gt;=Scale!$M$4,Scale!$L$4,"error1"))))</f>
        <v>Med (30-34)</v>
      </c>
    </row>
    <row r="646" spans="1:15" x14ac:dyDescent="0.3">
      <c r="A646" s="3">
        <f t="shared" ca="1" si="20"/>
        <v>645</v>
      </c>
      <c r="B646" t="s">
        <v>13</v>
      </c>
      <c r="C646" t="s">
        <v>27</v>
      </c>
      <c r="D646">
        <v>2410</v>
      </c>
      <c r="E646" t="s">
        <v>106</v>
      </c>
      <c r="F646" t="str">
        <f>VLOOKUP($C646,'Bus Profiles'!$A:$C,MATCH(F$1,'Bus Profiles'!$1:$1,0),FALSE)</f>
        <v>40 ft</v>
      </c>
      <c r="G646" t="str">
        <f>VLOOKUP($C646,'Bus Profiles'!$A:$C,MATCH(G$1,'Bus Profiles'!$1:$1,0),FALSE)</f>
        <v>Hybrid</v>
      </c>
      <c r="H646">
        <v>7</v>
      </c>
      <c r="I646" s="1">
        <v>37971</v>
      </c>
      <c r="J646" s="16">
        <v>1998.4736842105262</v>
      </c>
      <c r="K646" s="7">
        <f>IF(AND($H646&gt;=Scale!$B$2,$H646&lt;=Scale!$C$2),Scale!$A$2,IF(AND($H646&gt;=Scale!$B$3,$H646&lt;=Scale!$C$3),Scale!$A$3,IF(AND($H646&gt;=Scale!$B$4,$H646&lt;=Scale!$C$4),Scale!$A$4,IF(AND($H646&gt;=Scale!$B$5,$H646&lt;=Scale!$C$5),Scale!$A$5,IF(AND($H646&gt;=Scale!$B$6,$H646&lt;=Scale!$C$6),Scale!$A$6)))))</f>
        <v>4</v>
      </c>
      <c r="L646" s="7">
        <f>IF(AND($J646&gt;=Scale!$F$2,$J646&lt;=Scale!$G$2),Scale!$E$2,IF(AND($J646&gt;=Scale!$F$3,$J646&lt;=Scale!$G$3),Scale!$E$3,IF(AND($J646&gt;=Scale!$F$4,$J646&lt;=Scale!$G$4),Scale!$E$4,IF(AND($J646&gt;=Scale!$F$5,$J646&lt;=Scale!$G$5),Scale!$E$5,IF(AND($J646&gt;=Scale!$F$6,$J646&lt;=Scale!$G$6),Scale!$E$6)))))</f>
        <v>5</v>
      </c>
      <c r="M646" s="7">
        <f t="shared" si="21"/>
        <v>12</v>
      </c>
      <c r="N64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46" s="5" t="str">
        <f>IF(Table1[[#This Row],[Priority Rating]]="#N/A","#N/A",IF(Table1[[#This Row],[Priority Rating]]&gt;=Scale!$M$2,Scale!$L$2,IF(Table1[[#This Row],[Priority Rating]]&gt;=Scale!$M$3,Scale!$L$3,IF(Table1[[#This Row],[Priority Rating]]&gt;=Scale!$M$4,Scale!$L$4,"error1"))))</f>
        <v>Med (30-34)</v>
      </c>
    </row>
    <row r="647" spans="1:15" x14ac:dyDescent="0.3">
      <c r="A647" s="3">
        <f t="shared" ca="1" si="20"/>
        <v>646</v>
      </c>
      <c r="B647" t="s">
        <v>13</v>
      </c>
      <c r="C647" t="s">
        <v>27</v>
      </c>
      <c r="D647">
        <v>2411</v>
      </c>
      <c r="E647" t="s">
        <v>106</v>
      </c>
      <c r="F647" t="str">
        <f>VLOOKUP($C647,'Bus Profiles'!$A:$C,MATCH(F$1,'Bus Profiles'!$1:$1,0),FALSE)</f>
        <v>40 ft</v>
      </c>
      <c r="G647" t="str">
        <f>VLOOKUP($C647,'Bus Profiles'!$A:$C,MATCH(G$1,'Bus Profiles'!$1:$1,0),FALSE)</f>
        <v>Hybrid</v>
      </c>
      <c r="H647">
        <v>6</v>
      </c>
      <c r="I647" s="1">
        <v>40598</v>
      </c>
      <c r="J647" s="16">
        <v>2537.375</v>
      </c>
      <c r="K647" s="7">
        <f>IF(AND($H647&gt;=Scale!$B$2,$H647&lt;=Scale!$C$2),Scale!$A$2,IF(AND($H647&gt;=Scale!$B$3,$H647&lt;=Scale!$C$3),Scale!$A$3,IF(AND($H647&gt;=Scale!$B$4,$H647&lt;=Scale!$C$4),Scale!$A$4,IF(AND($H647&gt;=Scale!$B$5,$H647&lt;=Scale!$C$5),Scale!$A$5,IF(AND($H647&gt;=Scale!$B$6,$H647&lt;=Scale!$C$6),Scale!$A$6)))))</f>
        <v>4</v>
      </c>
      <c r="L647" s="7">
        <f>IF(AND($J647&gt;=Scale!$F$2,$J647&lt;=Scale!$G$2),Scale!$E$2,IF(AND($J647&gt;=Scale!$F$3,$J647&lt;=Scale!$G$3),Scale!$E$3,IF(AND($J647&gt;=Scale!$F$4,$J647&lt;=Scale!$G$4),Scale!$E$4,IF(AND($J647&gt;=Scale!$F$5,$J647&lt;=Scale!$G$5),Scale!$E$5,IF(AND($J647&gt;=Scale!$F$6,$J647&lt;=Scale!$G$6),Scale!$E$6)))))</f>
        <v>5</v>
      </c>
      <c r="M647" s="7">
        <f t="shared" si="21"/>
        <v>12</v>
      </c>
      <c r="N64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47" s="5" t="str">
        <f>IF(Table1[[#This Row],[Priority Rating]]="#N/A","#N/A",IF(Table1[[#This Row],[Priority Rating]]&gt;=Scale!$M$2,Scale!$L$2,IF(Table1[[#This Row],[Priority Rating]]&gt;=Scale!$M$3,Scale!$L$3,IF(Table1[[#This Row],[Priority Rating]]&gt;=Scale!$M$4,Scale!$L$4,"error1"))))</f>
        <v>Med (30-34)</v>
      </c>
    </row>
    <row r="648" spans="1:15" x14ac:dyDescent="0.3">
      <c r="A648" s="3">
        <f t="shared" ca="1" si="20"/>
        <v>647</v>
      </c>
      <c r="B648" t="s">
        <v>13</v>
      </c>
      <c r="C648" t="s">
        <v>27</v>
      </c>
      <c r="D648">
        <v>2412</v>
      </c>
      <c r="E648" t="s">
        <v>106</v>
      </c>
      <c r="F648" t="str">
        <f>VLOOKUP($C648,'Bus Profiles'!$A:$C,MATCH(F$1,'Bus Profiles'!$1:$1,0),FALSE)</f>
        <v>40 ft</v>
      </c>
      <c r="G648" t="str">
        <f>VLOOKUP($C648,'Bus Profiles'!$A:$C,MATCH(G$1,'Bus Profiles'!$1:$1,0),FALSE)</f>
        <v>Hybrid</v>
      </c>
      <c r="H648">
        <v>2</v>
      </c>
      <c r="I648" s="1">
        <v>33293</v>
      </c>
      <c r="J648" s="16">
        <v>899.81081081081084</v>
      </c>
      <c r="K648" s="7">
        <f>IF(AND($H648&gt;=Scale!$B$2,$H648&lt;=Scale!$C$2),Scale!$A$2,IF(AND($H648&gt;=Scale!$B$3,$H648&lt;=Scale!$C$3),Scale!$A$3,IF(AND($H648&gt;=Scale!$B$4,$H648&lt;=Scale!$C$4),Scale!$A$4,IF(AND($H648&gt;=Scale!$B$5,$H648&lt;=Scale!$C$5),Scale!$A$5,IF(AND($H648&gt;=Scale!$B$6,$H648&lt;=Scale!$C$6),Scale!$A$6)))))</f>
        <v>2</v>
      </c>
      <c r="L648" s="7">
        <f>IF(AND($J648&gt;=Scale!$F$2,$J648&lt;=Scale!$G$2),Scale!$E$2,IF(AND($J648&gt;=Scale!$F$3,$J648&lt;=Scale!$G$3),Scale!$E$3,IF(AND($J648&gt;=Scale!$F$4,$J648&lt;=Scale!$G$4),Scale!$E$4,IF(AND($J648&gt;=Scale!$F$5,$J648&lt;=Scale!$G$5),Scale!$E$5,IF(AND($J648&gt;=Scale!$F$6,$J648&lt;=Scale!$G$6),Scale!$E$6)))))</f>
        <v>5</v>
      </c>
      <c r="M648" s="7">
        <f t="shared" si="21"/>
        <v>12</v>
      </c>
      <c r="N64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48" s="5" t="str">
        <f>IF(Table1[[#This Row],[Priority Rating]]="#N/A","#N/A",IF(Table1[[#This Row],[Priority Rating]]&gt;=Scale!$M$2,Scale!$L$2,IF(Table1[[#This Row],[Priority Rating]]&gt;=Scale!$M$3,Scale!$L$3,IF(Table1[[#This Row],[Priority Rating]]&gt;=Scale!$M$4,Scale!$L$4,"error1"))))</f>
        <v>Low (0-29)</v>
      </c>
    </row>
    <row r="649" spans="1:15" x14ac:dyDescent="0.3">
      <c r="A649" s="3">
        <f t="shared" ca="1" si="20"/>
        <v>648</v>
      </c>
      <c r="B649" t="s">
        <v>13</v>
      </c>
      <c r="C649" t="s">
        <v>27</v>
      </c>
      <c r="D649">
        <v>2413</v>
      </c>
      <c r="E649" t="s">
        <v>106</v>
      </c>
      <c r="F649" t="str">
        <f>VLOOKUP($C649,'Bus Profiles'!$A:$C,MATCH(F$1,'Bus Profiles'!$1:$1,0),FALSE)</f>
        <v>40 ft</v>
      </c>
      <c r="G649" t="str">
        <f>VLOOKUP($C649,'Bus Profiles'!$A:$C,MATCH(G$1,'Bus Profiles'!$1:$1,0),FALSE)</f>
        <v>Hybrid</v>
      </c>
      <c r="H649">
        <v>6</v>
      </c>
      <c r="I649" s="1">
        <v>35030</v>
      </c>
      <c r="J649" s="16">
        <v>1946.1111111111111</v>
      </c>
      <c r="K649" s="7">
        <f>IF(AND($H649&gt;=Scale!$B$2,$H649&lt;=Scale!$C$2),Scale!$A$2,IF(AND($H649&gt;=Scale!$B$3,$H649&lt;=Scale!$C$3),Scale!$A$3,IF(AND($H649&gt;=Scale!$B$4,$H649&lt;=Scale!$C$4),Scale!$A$4,IF(AND($H649&gt;=Scale!$B$5,$H649&lt;=Scale!$C$5),Scale!$A$5,IF(AND($H649&gt;=Scale!$B$6,$H649&lt;=Scale!$C$6),Scale!$A$6)))))</f>
        <v>4</v>
      </c>
      <c r="L649" s="7">
        <f>IF(AND($J649&gt;=Scale!$F$2,$J649&lt;=Scale!$G$2),Scale!$E$2,IF(AND($J649&gt;=Scale!$F$3,$J649&lt;=Scale!$G$3),Scale!$E$3,IF(AND($J649&gt;=Scale!$F$4,$J649&lt;=Scale!$G$4),Scale!$E$4,IF(AND($J649&gt;=Scale!$F$5,$J649&lt;=Scale!$G$5),Scale!$E$5,IF(AND($J649&gt;=Scale!$F$6,$J649&lt;=Scale!$G$6),Scale!$E$6)))))</f>
        <v>5</v>
      </c>
      <c r="M649" s="7">
        <f t="shared" si="21"/>
        <v>12</v>
      </c>
      <c r="N64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49" s="5" t="str">
        <f>IF(Table1[[#This Row],[Priority Rating]]="#N/A","#N/A",IF(Table1[[#This Row],[Priority Rating]]&gt;=Scale!$M$2,Scale!$L$2,IF(Table1[[#This Row],[Priority Rating]]&gt;=Scale!$M$3,Scale!$L$3,IF(Table1[[#This Row],[Priority Rating]]&gt;=Scale!$M$4,Scale!$L$4,"error1"))))</f>
        <v>Med (30-34)</v>
      </c>
    </row>
    <row r="650" spans="1:15" x14ac:dyDescent="0.3">
      <c r="A650" s="3">
        <f t="shared" ca="1" si="20"/>
        <v>649</v>
      </c>
      <c r="B650" t="s">
        <v>13</v>
      </c>
      <c r="C650" t="s">
        <v>27</v>
      </c>
      <c r="D650">
        <v>2414</v>
      </c>
      <c r="E650" t="s">
        <v>106</v>
      </c>
      <c r="F650" t="str">
        <f>VLOOKUP($C650,'Bus Profiles'!$A:$C,MATCH(F$1,'Bus Profiles'!$1:$1,0),FALSE)</f>
        <v>40 ft</v>
      </c>
      <c r="G650" t="str">
        <f>VLOOKUP($C650,'Bus Profiles'!$A:$C,MATCH(G$1,'Bus Profiles'!$1:$1,0),FALSE)</f>
        <v>Hybrid</v>
      </c>
      <c r="H650">
        <v>1</v>
      </c>
      <c r="I650" s="1">
        <v>42341</v>
      </c>
      <c r="J650" s="16">
        <v>2646.3125</v>
      </c>
      <c r="K650" s="7">
        <f>IF(AND($H650&gt;=Scale!$B$2,$H650&lt;=Scale!$C$2),Scale!$A$2,IF(AND($H650&gt;=Scale!$B$3,$H650&lt;=Scale!$C$3),Scale!$A$3,IF(AND($H650&gt;=Scale!$B$4,$H650&lt;=Scale!$C$4),Scale!$A$4,IF(AND($H650&gt;=Scale!$B$5,$H650&lt;=Scale!$C$5),Scale!$A$5,IF(AND($H650&gt;=Scale!$B$6,$H650&lt;=Scale!$C$6),Scale!$A$6)))))</f>
        <v>1</v>
      </c>
      <c r="L650" s="7">
        <f>IF(AND($J650&gt;=Scale!$F$2,$J650&lt;=Scale!$G$2),Scale!$E$2,IF(AND($J650&gt;=Scale!$F$3,$J650&lt;=Scale!$G$3),Scale!$E$3,IF(AND($J650&gt;=Scale!$F$4,$J650&lt;=Scale!$G$4),Scale!$E$4,IF(AND($J650&gt;=Scale!$F$5,$J650&lt;=Scale!$G$5),Scale!$E$5,IF(AND($J650&gt;=Scale!$F$6,$J650&lt;=Scale!$G$6),Scale!$E$6)))))</f>
        <v>5</v>
      </c>
      <c r="M650" s="7">
        <f t="shared" si="21"/>
        <v>12</v>
      </c>
      <c r="N65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25</v>
      </c>
      <c r="O650" s="5" t="str">
        <f>IF(Table1[[#This Row],[Priority Rating]]="#N/A","#N/A",IF(Table1[[#This Row],[Priority Rating]]&gt;=Scale!$M$2,Scale!$L$2,IF(Table1[[#This Row],[Priority Rating]]&gt;=Scale!$M$3,Scale!$L$3,IF(Table1[[#This Row],[Priority Rating]]&gt;=Scale!$M$4,Scale!$L$4,"error1"))))</f>
        <v>Low (0-29)</v>
      </c>
    </row>
    <row r="651" spans="1:15" x14ac:dyDescent="0.3">
      <c r="A651" s="3">
        <f t="shared" ca="1" si="20"/>
        <v>650</v>
      </c>
      <c r="B651" t="s">
        <v>13</v>
      </c>
      <c r="C651" t="s">
        <v>27</v>
      </c>
      <c r="D651">
        <v>2415</v>
      </c>
      <c r="E651" t="s">
        <v>106</v>
      </c>
      <c r="F651" t="str">
        <f>VLOOKUP($C651,'Bus Profiles'!$A:$C,MATCH(F$1,'Bus Profiles'!$1:$1,0),FALSE)</f>
        <v>40 ft</v>
      </c>
      <c r="G651" t="str">
        <f>VLOOKUP($C651,'Bus Profiles'!$A:$C,MATCH(G$1,'Bus Profiles'!$1:$1,0),FALSE)</f>
        <v>Hybrid</v>
      </c>
      <c r="H651">
        <v>2</v>
      </c>
      <c r="I651" s="1">
        <v>38507</v>
      </c>
      <c r="J651" s="16">
        <v>2750.5</v>
      </c>
      <c r="K651" s="7">
        <f>IF(AND($H651&gt;=Scale!$B$2,$H651&lt;=Scale!$C$2),Scale!$A$2,IF(AND($H651&gt;=Scale!$B$3,$H651&lt;=Scale!$C$3),Scale!$A$3,IF(AND($H651&gt;=Scale!$B$4,$H651&lt;=Scale!$C$4),Scale!$A$4,IF(AND($H651&gt;=Scale!$B$5,$H651&lt;=Scale!$C$5),Scale!$A$5,IF(AND($H651&gt;=Scale!$B$6,$H651&lt;=Scale!$C$6),Scale!$A$6)))))</f>
        <v>2</v>
      </c>
      <c r="L651" s="7">
        <f>IF(AND($J651&gt;=Scale!$F$2,$J651&lt;=Scale!$G$2),Scale!$E$2,IF(AND($J651&gt;=Scale!$F$3,$J651&lt;=Scale!$G$3),Scale!$E$3,IF(AND($J651&gt;=Scale!$F$4,$J651&lt;=Scale!$G$4),Scale!$E$4,IF(AND($J651&gt;=Scale!$F$5,$J651&lt;=Scale!$G$5),Scale!$E$5,IF(AND($J651&gt;=Scale!$F$6,$J651&lt;=Scale!$G$6),Scale!$E$6)))))</f>
        <v>5</v>
      </c>
      <c r="M651" s="7">
        <f t="shared" si="21"/>
        <v>12</v>
      </c>
      <c r="N65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51" s="5" t="str">
        <f>IF(Table1[[#This Row],[Priority Rating]]="#N/A","#N/A",IF(Table1[[#This Row],[Priority Rating]]&gt;=Scale!$M$2,Scale!$L$2,IF(Table1[[#This Row],[Priority Rating]]&gt;=Scale!$M$3,Scale!$L$3,IF(Table1[[#This Row],[Priority Rating]]&gt;=Scale!$M$4,Scale!$L$4,"error1"))))</f>
        <v>Low (0-29)</v>
      </c>
    </row>
    <row r="652" spans="1:15" x14ac:dyDescent="0.3">
      <c r="A652" s="3">
        <f t="shared" ca="1" si="20"/>
        <v>651</v>
      </c>
      <c r="B652" t="s">
        <v>13</v>
      </c>
      <c r="C652" t="s">
        <v>27</v>
      </c>
      <c r="D652">
        <v>2416</v>
      </c>
      <c r="E652" t="s">
        <v>106</v>
      </c>
      <c r="F652" t="str">
        <f>VLOOKUP($C652,'Bus Profiles'!$A:$C,MATCH(F$1,'Bus Profiles'!$1:$1,0),FALSE)</f>
        <v>40 ft</v>
      </c>
      <c r="G652" t="str">
        <f>VLOOKUP($C652,'Bus Profiles'!$A:$C,MATCH(G$1,'Bus Profiles'!$1:$1,0),FALSE)</f>
        <v>Hybrid</v>
      </c>
      <c r="H652">
        <v>8</v>
      </c>
      <c r="I652" s="1">
        <v>39630</v>
      </c>
      <c r="J652" s="16">
        <v>2830.7142857142858</v>
      </c>
      <c r="K652" s="7">
        <f>IF(AND($H652&gt;=Scale!$B$2,$H652&lt;=Scale!$C$2),Scale!$A$2,IF(AND($H652&gt;=Scale!$B$3,$H652&lt;=Scale!$C$3),Scale!$A$3,IF(AND($H652&gt;=Scale!$B$4,$H652&lt;=Scale!$C$4),Scale!$A$4,IF(AND($H652&gt;=Scale!$B$5,$H652&lt;=Scale!$C$5),Scale!$A$5,IF(AND($H652&gt;=Scale!$B$6,$H652&lt;=Scale!$C$6),Scale!$A$6)))))</f>
        <v>5</v>
      </c>
      <c r="L652" s="7">
        <f>IF(AND($J652&gt;=Scale!$F$2,$J652&lt;=Scale!$G$2),Scale!$E$2,IF(AND($J652&gt;=Scale!$F$3,$J652&lt;=Scale!$G$3),Scale!$E$3,IF(AND($J652&gt;=Scale!$F$4,$J652&lt;=Scale!$G$4),Scale!$E$4,IF(AND($J652&gt;=Scale!$F$5,$J652&lt;=Scale!$G$5),Scale!$E$5,IF(AND($J652&gt;=Scale!$F$6,$J652&lt;=Scale!$G$6),Scale!$E$6)))))</f>
        <v>5</v>
      </c>
      <c r="M652" s="7">
        <f t="shared" si="21"/>
        <v>12</v>
      </c>
      <c r="N65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52" s="5" t="str">
        <f>IF(Table1[[#This Row],[Priority Rating]]="#N/A","#N/A",IF(Table1[[#This Row],[Priority Rating]]&gt;=Scale!$M$2,Scale!$L$2,IF(Table1[[#This Row],[Priority Rating]]&gt;=Scale!$M$3,Scale!$L$3,IF(Table1[[#This Row],[Priority Rating]]&gt;=Scale!$M$4,Scale!$L$4,"error1"))))</f>
        <v>High (35-50)</v>
      </c>
    </row>
    <row r="653" spans="1:15" x14ac:dyDescent="0.3">
      <c r="A653" s="3">
        <f t="shared" ca="1" si="20"/>
        <v>652</v>
      </c>
      <c r="B653" t="s">
        <v>13</v>
      </c>
      <c r="C653" t="s">
        <v>27</v>
      </c>
      <c r="D653">
        <v>2417</v>
      </c>
      <c r="E653" t="s">
        <v>106</v>
      </c>
      <c r="F653" t="str">
        <f>VLOOKUP($C653,'Bus Profiles'!$A:$C,MATCH(F$1,'Bus Profiles'!$1:$1,0),FALSE)</f>
        <v>40 ft</v>
      </c>
      <c r="G653" t="str">
        <f>VLOOKUP($C653,'Bus Profiles'!$A:$C,MATCH(G$1,'Bus Profiles'!$1:$1,0),FALSE)</f>
        <v>Hybrid</v>
      </c>
      <c r="H653">
        <v>4</v>
      </c>
      <c r="I653" s="1">
        <v>39336</v>
      </c>
      <c r="J653" s="16">
        <v>2622.4</v>
      </c>
      <c r="K653" s="7">
        <f>IF(AND($H653&gt;=Scale!$B$2,$H653&lt;=Scale!$C$2),Scale!$A$2,IF(AND($H653&gt;=Scale!$B$3,$H653&lt;=Scale!$C$3),Scale!$A$3,IF(AND($H653&gt;=Scale!$B$4,$H653&lt;=Scale!$C$4),Scale!$A$4,IF(AND($H653&gt;=Scale!$B$5,$H653&lt;=Scale!$C$5),Scale!$A$5,IF(AND($H653&gt;=Scale!$B$6,$H653&lt;=Scale!$C$6),Scale!$A$6)))))</f>
        <v>3</v>
      </c>
      <c r="L653" s="7">
        <f>IF(AND($J653&gt;=Scale!$F$2,$J653&lt;=Scale!$G$2),Scale!$E$2,IF(AND($J653&gt;=Scale!$F$3,$J653&lt;=Scale!$G$3),Scale!$E$3,IF(AND($J653&gt;=Scale!$F$4,$J653&lt;=Scale!$G$4),Scale!$E$4,IF(AND($J653&gt;=Scale!$F$5,$J653&lt;=Scale!$G$5),Scale!$E$5,IF(AND($J653&gt;=Scale!$F$6,$J653&lt;=Scale!$G$6),Scale!$E$6)))))</f>
        <v>5</v>
      </c>
      <c r="M653" s="7">
        <f t="shared" si="21"/>
        <v>12</v>
      </c>
      <c r="N65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53" s="5" t="str">
        <f>IF(Table1[[#This Row],[Priority Rating]]="#N/A","#N/A",IF(Table1[[#This Row],[Priority Rating]]&gt;=Scale!$M$2,Scale!$L$2,IF(Table1[[#This Row],[Priority Rating]]&gt;=Scale!$M$3,Scale!$L$3,IF(Table1[[#This Row],[Priority Rating]]&gt;=Scale!$M$4,Scale!$L$4,"error1"))))</f>
        <v>Med (30-34)</v>
      </c>
    </row>
    <row r="654" spans="1:15" x14ac:dyDescent="0.3">
      <c r="A654" s="3">
        <f t="shared" ca="1" si="20"/>
        <v>653</v>
      </c>
      <c r="B654" t="s">
        <v>13</v>
      </c>
      <c r="C654" t="s">
        <v>27</v>
      </c>
      <c r="D654">
        <v>2418</v>
      </c>
      <c r="E654" t="s">
        <v>106</v>
      </c>
      <c r="F654" t="str">
        <f>VLOOKUP($C654,'Bus Profiles'!$A:$C,MATCH(F$1,'Bus Profiles'!$1:$1,0),FALSE)</f>
        <v>40 ft</v>
      </c>
      <c r="G654" t="str">
        <f>VLOOKUP($C654,'Bus Profiles'!$A:$C,MATCH(G$1,'Bus Profiles'!$1:$1,0),FALSE)</f>
        <v>Hybrid</v>
      </c>
      <c r="H654">
        <v>7</v>
      </c>
      <c r="I654" s="1">
        <v>35089</v>
      </c>
      <c r="J654" s="16">
        <v>2924.0833333333335</v>
      </c>
      <c r="K654" s="7">
        <f>IF(AND($H654&gt;=Scale!$B$2,$H654&lt;=Scale!$C$2),Scale!$A$2,IF(AND($H654&gt;=Scale!$B$3,$H654&lt;=Scale!$C$3),Scale!$A$3,IF(AND($H654&gt;=Scale!$B$4,$H654&lt;=Scale!$C$4),Scale!$A$4,IF(AND($H654&gt;=Scale!$B$5,$H654&lt;=Scale!$C$5),Scale!$A$5,IF(AND($H654&gt;=Scale!$B$6,$H654&lt;=Scale!$C$6),Scale!$A$6)))))</f>
        <v>4</v>
      </c>
      <c r="L654" s="7">
        <f>IF(AND($J654&gt;=Scale!$F$2,$J654&lt;=Scale!$G$2),Scale!$E$2,IF(AND($J654&gt;=Scale!$F$3,$J654&lt;=Scale!$G$3),Scale!$E$3,IF(AND($J654&gt;=Scale!$F$4,$J654&lt;=Scale!$G$4),Scale!$E$4,IF(AND($J654&gt;=Scale!$F$5,$J654&lt;=Scale!$G$5),Scale!$E$5,IF(AND($J654&gt;=Scale!$F$6,$J654&lt;=Scale!$G$6),Scale!$E$6)))))</f>
        <v>5</v>
      </c>
      <c r="M654" s="7">
        <f t="shared" si="21"/>
        <v>12</v>
      </c>
      <c r="N65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54" s="5" t="str">
        <f>IF(Table1[[#This Row],[Priority Rating]]="#N/A","#N/A",IF(Table1[[#This Row],[Priority Rating]]&gt;=Scale!$M$2,Scale!$L$2,IF(Table1[[#This Row],[Priority Rating]]&gt;=Scale!$M$3,Scale!$L$3,IF(Table1[[#This Row],[Priority Rating]]&gt;=Scale!$M$4,Scale!$L$4,"error1"))))</f>
        <v>Med (30-34)</v>
      </c>
    </row>
    <row r="655" spans="1:15" x14ac:dyDescent="0.3">
      <c r="A655" s="3">
        <f t="shared" ca="1" si="20"/>
        <v>654</v>
      </c>
      <c r="B655" t="s">
        <v>13</v>
      </c>
      <c r="C655" t="s">
        <v>27</v>
      </c>
      <c r="D655">
        <v>2419</v>
      </c>
      <c r="E655" t="s">
        <v>106</v>
      </c>
      <c r="F655" t="str">
        <f>VLOOKUP($C655,'Bus Profiles'!$A:$C,MATCH(F$1,'Bus Profiles'!$1:$1,0),FALSE)</f>
        <v>40 ft</v>
      </c>
      <c r="G655" t="str">
        <f>VLOOKUP($C655,'Bus Profiles'!$A:$C,MATCH(G$1,'Bus Profiles'!$1:$1,0),FALSE)</f>
        <v>Hybrid</v>
      </c>
      <c r="H655">
        <v>7</v>
      </c>
      <c r="I655" s="1">
        <v>40906</v>
      </c>
      <c r="J655" s="16">
        <v>2152.9473684210525</v>
      </c>
      <c r="K655" s="7">
        <f>IF(AND($H655&gt;=Scale!$B$2,$H655&lt;=Scale!$C$2),Scale!$A$2,IF(AND($H655&gt;=Scale!$B$3,$H655&lt;=Scale!$C$3),Scale!$A$3,IF(AND($H655&gt;=Scale!$B$4,$H655&lt;=Scale!$C$4),Scale!$A$4,IF(AND($H655&gt;=Scale!$B$5,$H655&lt;=Scale!$C$5),Scale!$A$5,IF(AND($H655&gt;=Scale!$B$6,$H655&lt;=Scale!$C$6),Scale!$A$6)))))</f>
        <v>4</v>
      </c>
      <c r="L655" s="7">
        <f>IF(AND($J655&gt;=Scale!$F$2,$J655&lt;=Scale!$G$2),Scale!$E$2,IF(AND($J655&gt;=Scale!$F$3,$J655&lt;=Scale!$G$3),Scale!$E$3,IF(AND($J655&gt;=Scale!$F$4,$J655&lt;=Scale!$G$4),Scale!$E$4,IF(AND($J655&gt;=Scale!$F$5,$J655&lt;=Scale!$G$5),Scale!$E$5,IF(AND($J655&gt;=Scale!$F$6,$J655&lt;=Scale!$G$6),Scale!$E$6)))))</f>
        <v>5</v>
      </c>
      <c r="M655" s="7">
        <f t="shared" si="21"/>
        <v>12</v>
      </c>
      <c r="N65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55" s="5" t="str">
        <f>IF(Table1[[#This Row],[Priority Rating]]="#N/A","#N/A",IF(Table1[[#This Row],[Priority Rating]]&gt;=Scale!$M$2,Scale!$L$2,IF(Table1[[#This Row],[Priority Rating]]&gt;=Scale!$M$3,Scale!$L$3,IF(Table1[[#This Row],[Priority Rating]]&gt;=Scale!$M$4,Scale!$L$4,"error1"))))</f>
        <v>Med (30-34)</v>
      </c>
    </row>
    <row r="656" spans="1:15" x14ac:dyDescent="0.3">
      <c r="A656" s="3">
        <f t="shared" ca="1" si="20"/>
        <v>655</v>
      </c>
      <c r="B656" t="s">
        <v>13</v>
      </c>
      <c r="C656" t="s">
        <v>27</v>
      </c>
      <c r="D656">
        <v>2420</v>
      </c>
      <c r="E656" t="s">
        <v>106</v>
      </c>
      <c r="F656" t="str">
        <f>VLOOKUP($C656,'Bus Profiles'!$A:$C,MATCH(F$1,'Bus Profiles'!$1:$1,0),FALSE)</f>
        <v>40 ft</v>
      </c>
      <c r="G656" t="str">
        <f>VLOOKUP($C656,'Bus Profiles'!$A:$C,MATCH(G$1,'Bus Profiles'!$1:$1,0),FALSE)</f>
        <v>Hybrid</v>
      </c>
      <c r="H656">
        <v>2</v>
      </c>
      <c r="I656" s="1">
        <v>33500</v>
      </c>
      <c r="J656" s="16">
        <v>3045.4545454545455</v>
      </c>
      <c r="K656" s="7">
        <f>IF(AND($H656&gt;=Scale!$B$2,$H656&lt;=Scale!$C$2),Scale!$A$2,IF(AND($H656&gt;=Scale!$B$3,$H656&lt;=Scale!$C$3),Scale!$A$3,IF(AND($H656&gt;=Scale!$B$4,$H656&lt;=Scale!$C$4),Scale!$A$4,IF(AND($H656&gt;=Scale!$B$5,$H656&lt;=Scale!$C$5),Scale!$A$5,IF(AND($H656&gt;=Scale!$B$6,$H656&lt;=Scale!$C$6),Scale!$A$6)))))</f>
        <v>2</v>
      </c>
      <c r="L656" s="7">
        <f>IF(AND($J656&gt;=Scale!$F$2,$J656&lt;=Scale!$G$2),Scale!$E$2,IF(AND($J656&gt;=Scale!$F$3,$J656&lt;=Scale!$G$3),Scale!$E$3,IF(AND($J656&gt;=Scale!$F$4,$J656&lt;=Scale!$G$4),Scale!$E$4,IF(AND($J656&gt;=Scale!$F$5,$J656&lt;=Scale!$G$5),Scale!$E$5,IF(AND($J656&gt;=Scale!$F$6,$J656&lt;=Scale!$G$6),Scale!$E$6)))))</f>
        <v>4</v>
      </c>
      <c r="M656" s="7">
        <f t="shared" si="21"/>
        <v>12</v>
      </c>
      <c r="N65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656" s="5" t="str">
        <f>IF(Table1[[#This Row],[Priority Rating]]="#N/A","#N/A",IF(Table1[[#This Row],[Priority Rating]]&gt;=Scale!$M$2,Scale!$L$2,IF(Table1[[#This Row],[Priority Rating]]&gt;=Scale!$M$3,Scale!$L$3,IF(Table1[[#This Row],[Priority Rating]]&gt;=Scale!$M$4,Scale!$L$4,"error1"))))</f>
        <v>Low (0-29)</v>
      </c>
    </row>
    <row r="657" spans="1:15" x14ac:dyDescent="0.3">
      <c r="A657" s="3">
        <f t="shared" ca="1" si="20"/>
        <v>656</v>
      </c>
      <c r="B657" t="s">
        <v>13</v>
      </c>
      <c r="C657" t="s">
        <v>27</v>
      </c>
      <c r="D657">
        <v>2421</v>
      </c>
      <c r="E657" t="s">
        <v>106</v>
      </c>
      <c r="F657" t="str">
        <f>VLOOKUP($C657,'Bus Profiles'!$A:$C,MATCH(F$1,'Bus Profiles'!$1:$1,0),FALSE)</f>
        <v>40 ft</v>
      </c>
      <c r="G657" t="str">
        <f>VLOOKUP($C657,'Bus Profiles'!$A:$C,MATCH(G$1,'Bus Profiles'!$1:$1,0),FALSE)</f>
        <v>Hybrid</v>
      </c>
      <c r="H657">
        <v>4</v>
      </c>
      <c r="I657" s="1">
        <v>34224</v>
      </c>
      <c r="J657" s="16">
        <v>1711.2</v>
      </c>
      <c r="K657" s="7">
        <f>IF(AND($H657&gt;=Scale!$B$2,$H657&lt;=Scale!$C$2),Scale!$A$2,IF(AND($H657&gt;=Scale!$B$3,$H657&lt;=Scale!$C$3),Scale!$A$3,IF(AND($H657&gt;=Scale!$B$4,$H657&lt;=Scale!$C$4),Scale!$A$4,IF(AND($H657&gt;=Scale!$B$5,$H657&lt;=Scale!$C$5),Scale!$A$5,IF(AND($H657&gt;=Scale!$B$6,$H657&lt;=Scale!$C$6),Scale!$A$6)))))</f>
        <v>3</v>
      </c>
      <c r="L657" s="7">
        <f>IF(AND($J657&gt;=Scale!$F$2,$J657&lt;=Scale!$G$2),Scale!$E$2,IF(AND($J657&gt;=Scale!$F$3,$J657&lt;=Scale!$G$3),Scale!$E$3,IF(AND($J657&gt;=Scale!$F$4,$J657&lt;=Scale!$G$4),Scale!$E$4,IF(AND($J657&gt;=Scale!$F$5,$J657&lt;=Scale!$G$5),Scale!$E$5,IF(AND($J657&gt;=Scale!$F$6,$J657&lt;=Scale!$G$6),Scale!$E$6)))))</f>
        <v>5</v>
      </c>
      <c r="M657" s="7">
        <f t="shared" si="21"/>
        <v>12</v>
      </c>
      <c r="N65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57" s="5" t="str">
        <f>IF(Table1[[#This Row],[Priority Rating]]="#N/A","#N/A",IF(Table1[[#This Row],[Priority Rating]]&gt;=Scale!$M$2,Scale!$L$2,IF(Table1[[#This Row],[Priority Rating]]&gt;=Scale!$M$3,Scale!$L$3,IF(Table1[[#This Row],[Priority Rating]]&gt;=Scale!$M$4,Scale!$L$4,"error1"))))</f>
        <v>Med (30-34)</v>
      </c>
    </row>
    <row r="658" spans="1:15" x14ac:dyDescent="0.3">
      <c r="A658" s="3">
        <f t="shared" ca="1" si="20"/>
        <v>657</v>
      </c>
      <c r="B658" t="s">
        <v>13</v>
      </c>
      <c r="C658" t="s">
        <v>27</v>
      </c>
      <c r="D658">
        <v>2422</v>
      </c>
      <c r="E658" t="s">
        <v>106</v>
      </c>
      <c r="F658" t="str">
        <f>VLOOKUP($C658,'Bus Profiles'!$A:$C,MATCH(F$1,'Bus Profiles'!$1:$1,0),FALSE)</f>
        <v>40 ft</v>
      </c>
      <c r="G658" t="str">
        <f>VLOOKUP($C658,'Bus Profiles'!$A:$C,MATCH(G$1,'Bus Profiles'!$1:$1,0),FALSE)</f>
        <v>Hybrid</v>
      </c>
      <c r="H658">
        <v>10</v>
      </c>
      <c r="I658" s="1">
        <v>32400</v>
      </c>
      <c r="J658" s="16">
        <v>2314.2857142857142</v>
      </c>
      <c r="K658" s="7">
        <f>IF(AND($H658&gt;=Scale!$B$2,$H658&lt;=Scale!$C$2),Scale!$A$2,IF(AND($H658&gt;=Scale!$B$3,$H658&lt;=Scale!$C$3),Scale!$A$3,IF(AND($H658&gt;=Scale!$B$4,$H658&lt;=Scale!$C$4),Scale!$A$4,IF(AND($H658&gt;=Scale!$B$5,$H658&lt;=Scale!$C$5),Scale!$A$5,IF(AND($H658&gt;=Scale!$B$6,$H658&lt;=Scale!$C$6),Scale!$A$6)))))</f>
        <v>5</v>
      </c>
      <c r="L658" s="7">
        <f>IF(AND($J658&gt;=Scale!$F$2,$J658&lt;=Scale!$G$2),Scale!$E$2,IF(AND($J658&gt;=Scale!$F$3,$J658&lt;=Scale!$G$3),Scale!$E$3,IF(AND($J658&gt;=Scale!$F$4,$J658&lt;=Scale!$G$4),Scale!$E$4,IF(AND($J658&gt;=Scale!$F$5,$J658&lt;=Scale!$G$5),Scale!$E$5,IF(AND($J658&gt;=Scale!$F$6,$J658&lt;=Scale!$G$6),Scale!$E$6)))))</f>
        <v>5</v>
      </c>
      <c r="M658" s="7">
        <f t="shared" si="21"/>
        <v>12</v>
      </c>
      <c r="N65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58" s="5" t="str">
        <f>IF(Table1[[#This Row],[Priority Rating]]="#N/A","#N/A",IF(Table1[[#This Row],[Priority Rating]]&gt;=Scale!$M$2,Scale!$L$2,IF(Table1[[#This Row],[Priority Rating]]&gt;=Scale!$M$3,Scale!$L$3,IF(Table1[[#This Row],[Priority Rating]]&gt;=Scale!$M$4,Scale!$L$4,"error1"))))</f>
        <v>High (35-50)</v>
      </c>
    </row>
    <row r="659" spans="1:15" x14ac:dyDescent="0.3">
      <c r="A659" s="3">
        <f t="shared" ca="1" si="20"/>
        <v>658</v>
      </c>
      <c r="B659" t="s">
        <v>13</v>
      </c>
      <c r="C659" t="s">
        <v>27</v>
      </c>
      <c r="D659">
        <v>2423</v>
      </c>
      <c r="E659" t="s">
        <v>106</v>
      </c>
      <c r="F659" t="str">
        <f>VLOOKUP($C659,'Bus Profiles'!$A:$C,MATCH(F$1,'Bus Profiles'!$1:$1,0),FALSE)</f>
        <v>40 ft</v>
      </c>
      <c r="G659" t="str">
        <f>VLOOKUP($C659,'Bus Profiles'!$A:$C,MATCH(G$1,'Bus Profiles'!$1:$1,0),FALSE)</f>
        <v>Hybrid</v>
      </c>
      <c r="H659">
        <v>3</v>
      </c>
      <c r="I659" s="1">
        <v>35584</v>
      </c>
      <c r="J659" s="16">
        <v>2541.7142857142858</v>
      </c>
      <c r="K659" s="7">
        <f>IF(AND($H659&gt;=Scale!$B$2,$H659&lt;=Scale!$C$2),Scale!$A$2,IF(AND($H659&gt;=Scale!$B$3,$H659&lt;=Scale!$C$3),Scale!$A$3,IF(AND($H659&gt;=Scale!$B$4,$H659&lt;=Scale!$C$4),Scale!$A$4,IF(AND($H659&gt;=Scale!$B$5,$H659&lt;=Scale!$C$5),Scale!$A$5,IF(AND($H659&gt;=Scale!$B$6,$H659&lt;=Scale!$C$6),Scale!$A$6)))))</f>
        <v>2</v>
      </c>
      <c r="L659" s="7">
        <f>IF(AND($J659&gt;=Scale!$F$2,$J659&lt;=Scale!$G$2),Scale!$E$2,IF(AND($J659&gt;=Scale!$F$3,$J659&lt;=Scale!$G$3),Scale!$E$3,IF(AND($J659&gt;=Scale!$F$4,$J659&lt;=Scale!$G$4),Scale!$E$4,IF(AND($J659&gt;=Scale!$F$5,$J659&lt;=Scale!$G$5),Scale!$E$5,IF(AND($J659&gt;=Scale!$F$6,$J659&lt;=Scale!$G$6),Scale!$E$6)))))</f>
        <v>5</v>
      </c>
      <c r="M659" s="7">
        <f t="shared" si="21"/>
        <v>12</v>
      </c>
      <c r="N65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59" s="5" t="str">
        <f>IF(Table1[[#This Row],[Priority Rating]]="#N/A","#N/A",IF(Table1[[#This Row],[Priority Rating]]&gt;=Scale!$M$2,Scale!$L$2,IF(Table1[[#This Row],[Priority Rating]]&gt;=Scale!$M$3,Scale!$L$3,IF(Table1[[#This Row],[Priority Rating]]&gt;=Scale!$M$4,Scale!$L$4,"error1"))))</f>
        <v>Low (0-29)</v>
      </c>
    </row>
    <row r="660" spans="1:15" x14ac:dyDescent="0.3">
      <c r="A660" s="3">
        <f t="shared" ca="1" si="20"/>
        <v>659</v>
      </c>
      <c r="B660" t="s">
        <v>13</v>
      </c>
      <c r="C660" t="s">
        <v>27</v>
      </c>
      <c r="D660">
        <v>2424</v>
      </c>
      <c r="E660" t="s">
        <v>106</v>
      </c>
      <c r="F660" t="str">
        <f>VLOOKUP($C660,'Bus Profiles'!$A:$C,MATCH(F$1,'Bus Profiles'!$1:$1,0),FALSE)</f>
        <v>40 ft</v>
      </c>
      <c r="G660" t="str">
        <f>VLOOKUP($C660,'Bus Profiles'!$A:$C,MATCH(G$1,'Bus Profiles'!$1:$1,0),FALSE)</f>
        <v>Hybrid</v>
      </c>
      <c r="H660">
        <v>8</v>
      </c>
      <c r="I660" s="1">
        <v>44796</v>
      </c>
      <c r="J660" s="16">
        <v>2635.0588235294117</v>
      </c>
      <c r="K660" s="7">
        <f>IF(AND($H660&gt;=Scale!$B$2,$H660&lt;=Scale!$C$2),Scale!$A$2,IF(AND($H660&gt;=Scale!$B$3,$H660&lt;=Scale!$C$3),Scale!$A$3,IF(AND($H660&gt;=Scale!$B$4,$H660&lt;=Scale!$C$4),Scale!$A$4,IF(AND($H660&gt;=Scale!$B$5,$H660&lt;=Scale!$C$5),Scale!$A$5,IF(AND($H660&gt;=Scale!$B$6,$H660&lt;=Scale!$C$6),Scale!$A$6)))))</f>
        <v>5</v>
      </c>
      <c r="L660" s="7">
        <f>IF(AND($J660&gt;=Scale!$F$2,$J660&lt;=Scale!$G$2),Scale!$E$2,IF(AND($J660&gt;=Scale!$F$3,$J660&lt;=Scale!$G$3),Scale!$E$3,IF(AND($J660&gt;=Scale!$F$4,$J660&lt;=Scale!$G$4),Scale!$E$4,IF(AND($J660&gt;=Scale!$F$5,$J660&lt;=Scale!$G$5),Scale!$E$5,IF(AND($J660&gt;=Scale!$F$6,$J660&lt;=Scale!$G$6),Scale!$E$6)))))</f>
        <v>5</v>
      </c>
      <c r="M660" s="7">
        <f t="shared" si="21"/>
        <v>12</v>
      </c>
      <c r="N66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60" s="5" t="str">
        <f>IF(Table1[[#This Row],[Priority Rating]]="#N/A","#N/A",IF(Table1[[#This Row],[Priority Rating]]&gt;=Scale!$M$2,Scale!$L$2,IF(Table1[[#This Row],[Priority Rating]]&gt;=Scale!$M$3,Scale!$L$3,IF(Table1[[#This Row],[Priority Rating]]&gt;=Scale!$M$4,Scale!$L$4,"error1"))))</f>
        <v>High (35-50)</v>
      </c>
    </row>
    <row r="661" spans="1:15" x14ac:dyDescent="0.3">
      <c r="A661" s="3">
        <f t="shared" ca="1" si="20"/>
        <v>660</v>
      </c>
      <c r="B661" t="s">
        <v>13</v>
      </c>
      <c r="C661" t="s">
        <v>27</v>
      </c>
      <c r="D661">
        <v>2425</v>
      </c>
      <c r="E661" t="s">
        <v>106</v>
      </c>
      <c r="F661" t="str">
        <f>VLOOKUP($C661,'Bus Profiles'!$A:$C,MATCH(F$1,'Bus Profiles'!$1:$1,0),FALSE)</f>
        <v>40 ft</v>
      </c>
      <c r="G661" t="str">
        <f>VLOOKUP($C661,'Bus Profiles'!$A:$C,MATCH(G$1,'Bus Profiles'!$1:$1,0),FALSE)</f>
        <v>Hybrid</v>
      </c>
      <c r="H661">
        <v>5</v>
      </c>
      <c r="I661" s="1">
        <v>35405</v>
      </c>
      <c r="J661" s="16">
        <v>1475.2083333333333</v>
      </c>
      <c r="K661" s="7">
        <f>IF(AND($H661&gt;=Scale!$B$2,$H661&lt;=Scale!$C$2),Scale!$A$2,IF(AND($H661&gt;=Scale!$B$3,$H661&lt;=Scale!$C$3),Scale!$A$3,IF(AND($H661&gt;=Scale!$B$4,$H661&lt;=Scale!$C$4),Scale!$A$4,IF(AND($H661&gt;=Scale!$B$5,$H661&lt;=Scale!$C$5),Scale!$A$5,IF(AND($H661&gt;=Scale!$B$6,$H661&lt;=Scale!$C$6),Scale!$A$6)))))</f>
        <v>3</v>
      </c>
      <c r="L661" s="7">
        <f>IF(AND($J661&gt;=Scale!$F$2,$J661&lt;=Scale!$G$2),Scale!$E$2,IF(AND($J661&gt;=Scale!$F$3,$J661&lt;=Scale!$G$3),Scale!$E$3,IF(AND($J661&gt;=Scale!$F$4,$J661&lt;=Scale!$G$4),Scale!$E$4,IF(AND($J661&gt;=Scale!$F$5,$J661&lt;=Scale!$G$5),Scale!$E$5,IF(AND($J661&gt;=Scale!$F$6,$J661&lt;=Scale!$G$6),Scale!$E$6)))))</f>
        <v>5</v>
      </c>
      <c r="M661" s="7">
        <f t="shared" si="21"/>
        <v>12</v>
      </c>
      <c r="N66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61" s="5" t="str">
        <f>IF(Table1[[#This Row],[Priority Rating]]="#N/A","#N/A",IF(Table1[[#This Row],[Priority Rating]]&gt;=Scale!$M$2,Scale!$L$2,IF(Table1[[#This Row],[Priority Rating]]&gt;=Scale!$M$3,Scale!$L$3,IF(Table1[[#This Row],[Priority Rating]]&gt;=Scale!$M$4,Scale!$L$4,"error1"))))</f>
        <v>Med (30-34)</v>
      </c>
    </row>
    <row r="662" spans="1:15" x14ac:dyDescent="0.3">
      <c r="A662" s="3">
        <f t="shared" ca="1" si="20"/>
        <v>661</v>
      </c>
      <c r="B662" t="s">
        <v>13</v>
      </c>
      <c r="C662" t="s">
        <v>27</v>
      </c>
      <c r="D662">
        <v>2426</v>
      </c>
      <c r="E662" t="s">
        <v>106</v>
      </c>
      <c r="F662" t="str">
        <f>VLOOKUP($C662,'Bus Profiles'!$A:$C,MATCH(F$1,'Bus Profiles'!$1:$1,0),FALSE)</f>
        <v>40 ft</v>
      </c>
      <c r="G662" t="str">
        <f>VLOOKUP($C662,'Bus Profiles'!$A:$C,MATCH(G$1,'Bus Profiles'!$1:$1,0),FALSE)</f>
        <v>Hybrid</v>
      </c>
      <c r="H662">
        <v>9</v>
      </c>
      <c r="I662" s="1">
        <v>31633</v>
      </c>
      <c r="J662" s="16">
        <v>1977.0625</v>
      </c>
      <c r="K662" s="7">
        <f>IF(AND($H662&gt;=Scale!$B$2,$H662&lt;=Scale!$C$2),Scale!$A$2,IF(AND($H662&gt;=Scale!$B$3,$H662&lt;=Scale!$C$3),Scale!$A$3,IF(AND($H662&gt;=Scale!$B$4,$H662&lt;=Scale!$C$4),Scale!$A$4,IF(AND($H662&gt;=Scale!$B$5,$H662&lt;=Scale!$C$5),Scale!$A$5,IF(AND($H662&gt;=Scale!$B$6,$H662&lt;=Scale!$C$6),Scale!$A$6)))))</f>
        <v>5</v>
      </c>
      <c r="L662" s="7">
        <f>IF(AND($J662&gt;=Scale!$F$2,$J662&lt;=Scale!$G$2),Scale!$E$2,IF(AND($J662&gt;=Scale!$F$3,$J662&lt;=Scale!$G$3),Scale!$E$3,IF(AND($J662&gt;=Scale!$F$4,$J662&lt;=Scale!$G$4),Scale!$E$4,IF(AND($J662&gt;=Scale!$F$5,$J662&lt;=Scale!$G$5),Scale!$E$5,IF(AND($J662&gt;=Scale!$F$6,$J662&lt;=Scale!$G$6),Scale!$E$6)))))</f>
        <v>5</v>
      </c>
      <c r="M662" s="7">
        <f t="shared" si="21"/>
        <v>12</v>
      </c>
      <c r="N66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662" s="5" t="str">
        <f>IF(Table1[[#This Row],[Priority Rating]]="#N/A","#N/A",IF(Table1[[#This Row],[Priority Rating]]&gt;=Scale!$M$2,Scale!$L$2,IF(Table1[[#This Row],[Priority Rating]]&gt;=Scale!$M$3,Scale!$L$3,IF(Table1[[#This Row],[Priority Rating]]&gt;=Scale!$M$4,Scale!$L$4,"error1"))))</f>
        <v>High (35-50)</v>
      </c>
    </row>
    <row r="663" spans="1:15" x14ac:dyDescent="0.3">
      <c r="A663" s="3">
        <f t="shared" ca="1" si="20"/>
        <v>662</v>
      </c>
      <c r="B663" t="s">
        <v>13</v>
      </c>
      <c r="C663" t="s">
        <v>27</v>
      </c>
      <c r="D663">
        <v>2427</v>
      </c>
      <c r="E663" t="s">
        <v>106</v>
      </c>
      <c r="F663" t="str">
        <f>VLOOKUP($C663,'Bus Profiles'!$A:$C,MATCH(F$1,'Bus Profiles'!$1:$1,0),FALSE)</f>
        <v>40 ft</v>
      </c>
      <c r="G663" t="str">
        <f>VLOOKUP($C663,'Bus Profiles'!$A:$C,MATCH(G$1,'Bus Profiles'!$1:$1,0),FALSE)</f>
        <v>Hybrid</v>
      </c>
      <c r="H663">
        <v>7</v>
      </c>
      <c r="I663" s="1">
        <v>40283</v>
      </c>
      <c r="J663" s="16">
        <v>2120.1578947368421</v>
      </c>
      <c r="K663" s="7">
        <f>IF(AND($H663&gt;=Scale!$B$2,$H663&lt;=Scale!$C$2),Scale!$A$2,IF(AND($H663&gt;=Scale!$B$3,$H663&lt;=Scale!$C$3),Scale!$A$3,IF(AND($H663&gt;=Scale!$B$4,$H663&lt;=Scale!$C$4),Scale!$A$4,IF(AND($H663&gt;=Scale!$B$5,$H663&lt;=Scale!$C$5),Scale!$A$5,IF(AND($H663&gt;=Scale!$B$6,$H663&lt;=Scale!$C$6),Scale!$A$6)))))</f>
        <v>4</v>
      </c>
      <c r="L663" s="7">
        <f>IF(AND($J663&gt;=Scale!$F$2,$J663&lt;=Scale!$G$2),Scale!$E$2,IF(AND($J663&gt;=Scale!$F$3,$J663&lt;=Scale!$G$3),Scale!$E$3,IF(AND($J663&gt;=Scale!$F$4,$J663&lt;=Scale!$G$4),Scale!$E$4,IF(AND($J663&gt;=Scale!$F$5,$J663&lt;=Scale!$G$5),Scale!$E$5,IF(AND($J663&gt;=Scale!$F$6,$J663&lt;=Scale!$G$6),Scale!$E$6)))))</f>
        <v>5</v>
      </c>
      <c r="M663" s="7">
        <f t="shared" si="21"/>
        <v>12</v>
      </c>
      <c r="N66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63" s="5" t="str">
        <f>IF(Table1[[#This Row],[Priority Rating]]="#N/A","#N/A",IF(Table1[[#This Row],[Priority Rating]]&gt;=Scale!$M$2,Scale!$L$2,IF(Table1[[#This Row],[Priority Rating]]&gt;=Scale!$M$3,Scale!$L$3,IF(Table1[[#This Row],[Priority Rating]]&gt;=Scale!$M$4,Scale!$L$4,"error1"))))</f>
        <v>Med (30-34)</v>
      </c>
    </row>
    <row r="664" spans="1:15" x14ac:dyDescent="0.3">
      <c r="A664" s="3">
        <f t="shared" ca="1" si="20"/>
        <v>663</v>
      </c>
      <c r="B664" t="s">
        <v>13</v>
      </c>
      <c r="C664" t="s">
        <v>28</v>
      </c>
      <c r="D664">
        <v>2501</v>
      </c>
      <c r="E664" t="s">
        <v>106</v>
      </c>
      <c r="F664" t="str">
        <f>VLOOKUP($C664,'Bus Profiles'!$A:$C,MATCH(F$1,'Bus Profiles'!$1:$1,0),FALSE)</f>
        <v>40 ft</v>
      </c>
      <c r="G664" t="str">
        <f>VLOOKUP($C664,'Bus Profiles'!$A:$C,MATCH(G$1,'Bus Profiles'!$1:$1,0),FALSE)</f>
        <v>Hybrid</v>
      </c>
      <c r="H664">
        <v>5</v>
      </c>
      <c r="I664" s="1">
        <v>43826</v>
      </c>
      <c r="J664" s="16">
        <v>2921.7333333333331</v>
      </c>
      <c r="K664" s="7">
        <f>IF(AND($H664&gt;=Scale!$B$2,$H664&lt;=Scale!$C$2),Scale!$A$2,IF(AND($H664&gt;=Scale!$B$3,$H664&lt;=Scale!$C$3),Scale!$A$3,IF(AND($H664&gt;=Scale!$B$4,$H664&lt;=Scale!$C$4),Scale!$A$4,IF(AND($H664&gt;=Scale!$B$5,$H664&lt;=Scale!$C$5),Scale!$A$5,IF(AND($H664&gt;=Scale!$B$6,$H664&lt;=Scale!$C$6),Scale!$A$6)))))</f>
        <v>3</v>
      </c>
      <c r="L664" s="7">
        <f>IF(AND($J664&gt;=Scale!$F$2,$J664&lt;=Scale!$G$2),Scale!$E$2,IF(AND($J664&gt;=Scale!$F$3,$J664&lt;=Scale!$G$3),Scale!$E$3,IF(AND($J664&gt;=Scale!$F$4,$J664&lt;=Scale!$G$4),Scale!$E$4,IF(AND($J664&gt;=Scale!$F$5,$J664&lt;=Scale!$G$5),Scale!$E$5,IF(AND($J664&gt;=Scale!$F$6,$J664&lt;=Scale!$G$6),Scale!$E$6)))))</f>
        <v>5</v>
      </c>
      <c r="M664" s="7">
        <f t="shared" si="21"/>
        <v>11</v>
      </c>
      <c r="N66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64" s="5" t="str">
        <f>IF(Table1[[#This Row],[Priority Rating]]="#N/A","#N/A",IF(Table1[[#This Row],[Priority Rating]]&gt;=Scale!$M$2,Scale!$L$2,IF(Table1[[#This Row],[Priority Rating]]&gt;=Scale!$M$3,Scale!$L$3,IF(Table1[[#This Row],[Priority Rating]]&gt;=Scale!$M$4,Scale!$L$4,"error1"))))</f>
        <v>Med (30-34)</v>
      </c>
    </row>
    <row r="665" spans="1:15" x14ac:dyDescent="0.3">
      <c r="A665" s="3">
        <f t="shared" ca="1" si="20"/>
        <v>664</v>
      </c>
      <c r="B665" t="s">
        <v>13</v>
      </c>
      <c r="C665" t="s">
        <v>28</v>
      </c>
      <c r="D665">
        <v>2502</v>
      </c>
      <c r="E665" t="s">
        <v>106</v>
      </c>
      <c r="F665" t="str">
        <f>VLOOKUP($C665,'Bus Profiles'!$A:$C,MATCH(F$1,'Bus Profiles'!$1:$1,0),FALSE)</f>
        <v>40 ft</v>
      </c>
      <c r="G665" t="str">
        <f>VLOOKUP($C665,'Bus Profiles'!$A:$C,MATCH(G$1,'Bus Profiles'!$1:$1,0),FALSE)</f>
        <v>Hybrid</v>
      </c>
      <c r="H665">
        <v>6</v>
      </c>
      <c r="I665" s="1">
        <v>47297</v>
      </c>
      <c r="J665" s="16">
        <v>2956.0625</v>
      </c>
      <c r="K665" s="7">
        <f>IF(AND($H665&gt;=Scale!$B$2,$H665&lt;=Scale!$C$2),Scale!$A$2,IF(AND($H665&gt;=Scale!$B$3,$H665&lt;=Scale!$C$3),Scale!$A$3,IF(AND($H665&gt;=Scale!$B$4,$H665&lt;=Scale!$C$4),Scale!$A$4,IF(AND($H665&gt;=Scale!$B$5,$H665&lt;=Scale!$C$5),Scale!$A$5,IF(AND($H665&gt;=Scale!$B$6,$H665&lt;=Scale!$C$6),Scale!$A$6)))))</f>
        <v>4</v>
      </c>
      <c r="L665" s="7">
        <f>IF(AND($J665&gt;=Scale!$F$2,$J665&lt;=Scale!$G$2),Scale!$E$2,IF(AND($J665&gt;=Scale!$F$3,$J665&lt;=Scale!$G$3),Scale!$E$3,IF(AND($J665&gt;=Scale!$F$4,$J665&lt;=Scale!$G$4),Scale!$E$4,IF(AND($J665&gt;=Scale!$F$5,$J665&lt;=Scale!$G$5),Scale!$E$5,IF(AND($J665&gt;=Scale!$F$6,$J665&lt;=Scale!$G$6),Scale!$E$6)))))</f>
        <v>5</v>
      </c>
      <c r="M665" s="7">
        <f t="shared" si="21"/>
        <v>11</v>
      </c>
      <c r="N66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65" s="5" t="str">
        <f>IF(Table1[[#This Row],[Priority Rating]]="#N/A","#N/A",IF(Table1[[#This Row],[Priority Rating]]&gt;=Scale!$M$2,Scale!$L$2,IF(Table1[[#This Row],[Priority Rating]]&gt;=Scale!$M$3,Scale!$L$3,IF(Table1[[#This Row],[Priority Rating]]&gt;=Scale!$M$4,Scale!$L$4,"error1"))))</f>
        <v>Med (30-34)</v>
      </c>
    </row>
    <row r="666" spans="1:15" x14ac:dyDescent="0.3">
      <c r="A666" s="3">
        <f t="shared" ca="1" si="20"/>
        <v>665</v>
      </c>
      <c r="B666" t="s">
        <v>13</v>
      </c>
      <c r="C666" t="s">
        <v>28</v>
      </c>
      <c r="D666">
        <v>2503</v>
      </c>
      <c r="E666" t="s">
        <v>106</v>
      </c>
      <c r="F666" t="str">
        <f>VLOOKUP($C666,'Bus Profiles'!$A:$C,MATCH(F$1,'Bus Profiles'!$1:$1,0),FALSE)</f>
        <v>40 ft</v>
      </c>
      <c r="G666" t="str">
        <f>VLOOKUP($C666,'Bus Profiles'!$A:$C,MATCH(G$1,'Bus Profiles'!$1:$1,0),FALSE)</f>
        <v>Hybrid</v>
      </c>
      <c r="H666">
        <v>9</v>
      </c>
      <c r="I666" s="1">
        <v>36528</v>
      </c>
      <c r="J666" s="16">
        <v>1739.4285714285713</v>
      </c>
      <c r="K666" s="7">
        <f>IF(AND($H666&gt;=Scale!$B$2,$H666&lt;=Scale!$C$2),Scale!$A$2,IF(AND($H666&gt;=Scale!$B$3,$H666&lt;=Scale!$C$3),Scale!$A$3,IF(AND($H666&gt;=Scale!$B$4,$H666&lt;=Scale!$C$4),Scale!$A$4,IF(AND($H666&gt;=Scale!$B$5,$H666&lt;=Scale!$C$5),Scale!$A$5,IF(AND($H666&gt;=Scale!$B$6,$H666&lt;=Scale!$C$6),Scale!$A$6)))))</f>
        <v>5</v>
      </c>
      <c r="L666" s="7">
        <f>IF(AND($J666&gt;=Scale!$F$2,$J666&lt;=Scale!$G$2),Scale!$E$2,IF(AND($J666&gt;=Scale!$F$3,$J666&lt;=Scale!$G$3),Scale!$E$3,IF(AND($J666&gt;=Scale!$F$4,$J666&lt;=Scale!$G$4),Scale!$E$4,IF(AND($J666&gt;=Scale!$F$5,$J666&lt;=Scale!$G$5),Scale!$E$5,IF(AND($J666&gt;=Scale!$F$6,$J666&lt;=Scale!$G$6),Scale!$E$6)))))</f>
        <v>5</v>
      </c>
      <c r="M666" s="7">
        <f t="shared" si="21"/>
        <v>11</v>
      </c>
      <c r="N66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36</v>
      </c>
      <c r="O666" s="5" t="str">
        <f>IF(Table1[[#This Row],[Priority Rating]]="#N/A","#N/A",IF(Table1[[#This Row],[Priority Rating]]&gt;=Scale!$M$2,Scale!$L$2,IF(Table1[[#This Row],[Priority Rating]]&gt;=Scale!$M$3,Scale!$L$3,IF(Table1[[#This Row],[Priority Rating]]&gt;=Scale!$M$4,Scale!$L$4,"error1"))))</f>
        <v>High (35-50)</v>
      </c>
    </row>
    <row r="667" spans="1:15" x14ac:dyDescent="0.3">
      <c r="A667" s="3">
        <f t="shared" ca="1" si="20"/>
        <v>666</v>
      </c>
      <c r="B667" t="s">
        <v>13</v>
      </c>
      <c r="C667" t="s">
        <v>28</v>
      </c>
      <c r="D667">
        <v>2504</v>
      </c>
      <c r="E667" t="s">
        <v>106</v>
      </c>
      <c r="F667" t="str">
        <f>VLOOKUP($C667,'Bus Profiles'!$A:$C,MATCH(F$1,'Bus Profiles'!$1:$1,0),FALSE)</f>
        <v>40 ft</v>
      </c>
      <c r="G667" t="str">
        <f>VLOOKUP($C667,'Bus Profiles'!$A:$C,MATCH(G$1,'Bus Profiles'!$1:$1,0),FALSE)</f>
        <v>Hybrid</v>
      </c>
      <c r="H667">
        <v>7</v>
      </c>
      <c r="I667" s="1">
        <v>37425</v>
      </c>
      <c r="J667" s="16">
        <v>2878.8461538461538</v>
      </c>
      <c r="K667" s="7">
        <f>IF(AND($H667&gt;=Scale!$B$2,$H667&lt;=Scale!$C$2),Scale!$A$2,IF(AND($H667&gt;=Scale!$B$3,$H667&lt;=Scale!$C$3),Scale!$A$3,IF(AND($H667&gt;=Scale!$B$4,$H667&lt;=Scale!$C$4),Scale!$A$4,IF(AND($H667&gt;=Scale!$B$5,$H667&lt;=Scale!$C$5),Scale!$A$5,IF(AND($H667&gt;=Scale!$B$6,$H667&lt;=Scale!$C$6),Scale!$A$6)))))</f>
        <v>4</v>
      </c>
      <c r="L667" s="7">
        <f>IF(AND($J667&gt;=Scale!$F$2,$J667&lt;=Scale!$G$2),Scale!$E$2,IF(AND($J667&gt;=Scale!$F$3,$J667&lt;=Scale!$G$3),Scale!$E$3,IF(AND($J667&gt;=Scale!$F$4,$J667&lt;=Scale!$G$4),Scale!$E$4,IF(AND($J667&gt;=Scale!$F$5,$J667&lt;=Scale!$G$5),Scale!$E$5,IF(AND($J667&gt;=Scale!$F$6,$J667&lt;=Scale!$G$6),Scale!$E$6)))))</f>
        <v>5</v>
      </c>
      <c r="M667" s="7">
        <f t="shared" si="21"/>
        <v>11</v>
      </c>
      <c r="N66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67" s="5" t="str">
        <f>IF(Table1[[#This Row],[Priority Rating]]="#N/A","#N/A",IF(Table1[[#This Row],[Priority Rating]]&gt;=Scale!$M$2,Scale!$L$2,IF(Table1[[#This Row],[Priority Rating]]&gt;=Scale!$M$3,Scale!$L$3,IF(Table1[[#This Row],[Priority Rating]]&gt;=Scale!$M$4,Scale!$L$4,"error1"))))</f>
        <v>Med (30-34)</v>
      </c>
    </row>
    <row r="668" spans="1:15" x14ac:dyDescent="0.3">
      <c r="A668" s="3">
        <f t="shared" ca="1" si="20"/>
        <v>667</v>
      </c>
      <c r="B668" t="s">
        <v>13</v>
      </c>
      <c r="C668" t="s">
        <v>28</v>
      </c>
      <c r="D668">
        <v>2505</v>
      </c>
      <c r="E668" t="s">
        <v>106</v>
      </c>
      <c r="F668" t="str">
        <f>VLOOKUP($C668,'Bus Profiles'!$A:$C,MATCH(F$1,'Bus Profiles'!$1:$1,0),FALSE)</f>
        <v>40 ft</v>
      </c>
      <c r="G668" t="str">
        <f>VLOOKUP($C668,'Bus Profiles'!$A:$C,MATCH(G$1,'Bus Profiles'!$1:$1,0),FALSE)</f>
        <v>Hybrid</v>
      </c>
      <c r="H668">
        <v>6</v>
      </c>
      <c r="I668" s="1">
        <v>46586</v>
      </c>
      <c r="J668" s="16">
        <v>2451.8947368421054</v>
      </c>
      <c r="K668" s="7">
        <f>IF(AND($H668&gt;=Scale!$B$2,$H668&lt;=Scale!$C$2),Scale!$A$2,IF(AND($H668&gt;=Scale!$B$3,$H668&lt;=Scale!$C$3),Scale!$A$3,IF(AND($H668&gt;=Scale!$B$4,$H668&lt;=Scale!$C$4),Scale!$A$4,IF(AND($H668&gt;=Scale!$B$5,$H668&lt;=Scale!$C$5),Scale!$A$5,IF(AND($H668&gt;=Scale!$B$6,$H668&lt;=Scale!$C$6),Scale!$A$6)))))</f>
        <v>4</v>
      </c>
      <c r="L668" s="7">
        <f>IF(AND($J668&gt;=Scale!$F$2,$J668&lt;=Scale!$G$2),Scale!$E$2,IF(AND($J668&gt;=Scale!$F$3,$J668&lt;=Scale!$G$3),Scale!$E$3,IF(AND($J668&gt;=Scale!$F$4,$J668&lt;=Scale!$G$4),Scale!$E$4,IF(AND($J668&gt;=Scale!$F$5,$J668&lt;=Scale!$G$5),Scale!$E$5,IF(AND($J668&gt;=Scale!$F$6,$J668&lt;=Scale!$G$6),Scale!$E$6)))))</f>
        <v>5</v>
      </c>
      <c r="M668" s="7">
        <f t="shared" si="21"/>
        <v>11</v>
      </c>
      <c r="N66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68" s="5" t="str">
        <f>IF(Table1[[#This Row],[Priority Rating]]="#N/A","#N/A",IF(Table1[[#This Row],[Priority Rating]]&gt;=Scale!$M$2,Scale!$L$2,IF(Table1[[#This Row],[Priority Rating]]&gt;=Scale!$M$3,Scale!$L$3,IF(Table1[[#This Row],[Priority Rating]]&gt;=Scale!$M$4,Scale!$L$4,"error1"))))</f>
        <v>Med (30-34)</v>
      </c>
    </row>
    <row r="669" spans="1:15" x14ac:dyDescent="0.3">
      <c r="A669" s="3">
        <f t="shared" ca="1" si="20"/>
        <v>668</v>
      </c>
      <c r="B669" t="s">
        <v>13</v>
      </c>
      <c r="C669" t="s">
        <v>28</v>
      </c>
      <c r="D669">
        <v>2506</v>
      </c>
      <c r="E669" t="s">
        <v>106</v>
      </c>
      <c r="F669" t="str">
        <f>VLOOKUP($C669,'Bus Profiles'!$A:$C,MATCH(F$1,'Bus Profiles'!$1:$1,0),FALSE)</f>
        <v>40 ft</v>
      </c>
      <c r="G669" t="str">
        <f>VLOOKUP($C669,'Bus Profiles'!$A:$C,MATCH(G$1,'Bus Profiles'!$1:$1,0),FALSE)</f>
        <v>Hybrid</v>
      </c>
      <c r="H669">
        <v>7</v>
      </c>
      <c r="I669" s="1">
        <v>37091</v>
      </c>
      <c r="J669" s="16">
        <v>3090.9166666666665</v>
      </c>
      <c r="K669" s="7">
        <f>IF(AND($H669&gt;=Scale!$B$2,$H669&lt;=Scale!$C$2),Scale!$A$2,IF(AND($H669&gt;=Scale!$B$3,$H669&lt;=Scale!$C$3),Scale!$A$3,IF(AND($H669&gt;=Scale!$B$4,$H669&lt;=Scale!$C$4),Scale!$A$4,IF(AND($H669&gt;=Scale!$B$5,$H669&lt;=Scale!$C$5),Scale!$A$5,IF(AND($H669&gt;=Scale!$B$6,$H669&lt;=Scale!$C$6),Scale!$A$6)))))</f>
        <v>4</v>
      </c>
      <c r="L669" s="7">
        <f>IF(AND($J669&gt;=Scale!$F$2,$J669&lt;=Scale!$G$2),Scale!$E$2,IF(AND($J669&gt;=Scale!$F$3,$J669&lt;=Scale!$G$3),Scale!$E$3,IF(AND($J669&gt;=Scale!$F$4,$J669&lt;=Scale!$G$4),Scale!$E$4,IF(AND($J669&gt;=Scale!$F$5,$J669&lt;=Scale!$G$5),Scale!$E$5,IF(AND($J669&gt;=Scale!$F$6,$J669&lt;=Scale!$G$6),Scale!$E$6)))))</f>
        <v>4</v>
      </c>
      <c r="M669" s="7">
        <f t="shared" si="21"/>
        <v>11</v>
      </c>
      <c r="N66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69" s="5" t="str">
        <f>IF(Table1[[#This Row],[Priority Rating]]="#N/A","#N/A",IF(Table1[[#This Row],[Priority Rating]]&gt;=Scale!$M$2,Scale!$L$2,IF(Table1[[#This Row],[Priority Rating]]&gt;=Scale!$M$3,Scale!$L$3,IF(Table1[[#This Row],[Priority Rating]]&gt;=Scale!$M$4,Scale!$L$4,"error1"))))</f>
        <v>Med (30-34)</v>
      </c>
    </row>
    <row r="670" spans="1:15" x14ac:dyDescent="0.3">
      <c r="A670" s="3">
        <f t="shared" ca="1" si="20"/>
        <v>669</v>
      </c>
      <c r="B670" t="s">
        <v>13</v>
      </c>
      <c r="C670" t="s">
        <v>28</v>
      </c>
      <c r="D670">
        <v>2507</v>
      </c>
      <c r="E670" t="s">
        <v>106</v>
      </c>
      <c r="F670" t="str">
        <f>VLOOKUP($C670,'Bus Profiles'!$A:$C,MATCH(F$1,'Bus Profiles'!$1:$1,0),FALSE)</f>
        <v>40 ft</v>
      </c>
      <c r="G670" t="str">
        <f>VLOOKUP($C670,'Bus Profiles'!$A:$C,MATCH(G$1,'Bus Profiles'!$1:$1,0),FALSE)</f>
        <v>Hybrid</v>
      </c>
      <c r="H670">
        <v>2</v>
      </c>
      <c r="I670" s="1">
        <v>51767</v>
      </c>
      <c r="J670" s="16">
        <v>4706.090909090909</v>
      </c>
      <c r="K670" s="7">
        <f>IF(AND($H670&gt;=Scale!$B$2,$H670&lt;=Scale!$C$2),Scale!$A$2,IF(AND($H670&gt;=Scale!$B$3,$H670&lt;=Scale!$C$3),Scale!$A$3,IF(AND($H670&gt;=Scale!$B$4,$H670&lt;=Scale!$C$4),Scale!$A$4,IF(AND($H670&gt;=Scale!$B$5,$H670&lt;=Scale!$C$5),Scale!$A$5,IF(AND($H670&gt;=Scale!$B$6,$H670&lt;=Scale!$C$6),Scale!$A$6)))))</f>
        <v>2</v>
      </c>
      <c r="L670" s="7">
        <f>IF(AND($J670&gt;=Scale!$F$2,$J670&lt;=Scale!$G$2),Scale!$E$2,IF(AND($J670&gt;=Scale!$F$3,$J670&lt;=Scale!$G$3),Scale!$E$3,IF(AND($J670&gt;=Scale!$F$4,$J670&lt;=Scale!$G$4),Scale!$E$4,IF(AND($J670&gt;=Scale!$F$5,$J670&lt;=Scale!$G$5),Scale!$E$5,IF(AND($J670&gt;=Scale!$F$6,$J670&lt;=Scale!$G$6),Scale!$E$6)))))</f>
        <v>3</v>
      </c>
      <c r="M670" s="7">
        <f t="shared" si="21"/>
        <v>11</v>
      </c>
      <c r="N67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670" s="5" t="str">
        <f>IF(Table1[[#This Row],[Priority Rating]]="#N/A","#N/A",IF(Table1[[#This Row],[Priority Rating]]&gt;=Scale!$M$2,Scale!$L$2,IF(Table1[[#This Row],[Priority Rating]]&gt;=Scale!$M$3,Scale!$L$3,IF(Table1[[#This Row],[Priority Rating]]&gt;=Scale!$M$4,Scale!$L$4,"error1"))))</f>
        <v>Low (0-29)</v>
      </c>
    </row>
    <row r="671" spans="1:15" x14ac:dyDescent="0.3">
      <c r="A671" s="3">
        <f t="shared" ca="1" si="20"/>
        <v>670</v>
      </c>
      <c r="B671" t="s">
        <v>13</v>
      </c>
      <c r="C671" t="s">
        <v>28</v>
      </c>
      <c r="D671">
        <v>2508</v>
      </c>
      <c r="E671" t="s">
        <v>106</v>
      </c>
      <c r="F671" t="str">
        <f>VLOOKUP($C671,'Bus Profiles'!$A:$C,MATCH(F$1,'Bus Profiles'!$1:$1,0),FALSE)</f>
        <v>40 ft</v>
      </c>
      <c r="G671" t="str">
        <f>VLOOKUP($C671,'Bus Profiles'!$A:$C,MATCH(G$1,'Bus Profiles'!$1:$1,0),FALSE)</f>
        <v>Hybrid</v>
      </c>
      <c r="H671">
        <v>3</v>
      </c>
      <c r="I671" s="1">
        <v>35993</v>
      </c>
      <c r="J671" s="16">
        <v>2399.5333333333333</v>
      </c>
      <c r="K671" s="7">
        <f>IF(AND($H671&gt;=Scale!$B$2,$H671&lt;=Scale!$C$2),Scale!$A$2,IF(AND($H671&gt;=Scale!$B$3,$H671&lt;=Scale!$C$3),Scale!$A$3,IF(AND($H671&gt;=Scale!$B$4,$H671&lt;=Scale!$C$4),Scale!$A$4,IF(AND($H671&gt;=Scale!$B$5,$H671&lt;=Scale!$C$5),Scale!$A$5,IF(AND($H671&gt;=Scale!$B$6,$H671&lt;=Scale!$C$6),Scale!$A$6)))))</f>
        <v>2</v>
      </c>
      <c r="L671" s="7">
        <f>IF(AND($J671&gt;=Scale!$F$2,$J671&lt;=Scale!$G$2),Scale!$E$2,IF(AND($J671&gt;=Scale!$F$3,$J671&lt;=Scale!$G$3),Scale!$E$3,IF(AND($J671&gt;=Scale!$F$4,$J671&lt;=Scale!$G$4),Scale!$E$4,IF(AND($J671&gt;=Scale!$F$5,$J671&lt;=Scale!$G$5),Scale!$E$5,IF(AND($J671&gt;=Scale!$F$6,$J671&lt;=Scale!$G$6),Scale!$E$6)))))</f>
        <v>5</v>
      </c>
      <c r="M671" s="7">
        <f t="shared" si="21"/>
        <v>11</v>
      </c>
      <c r="N67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71" s="5" t="str">
        <f>IF(Table1[[#This Row],[Priority Rating]]="#N/A","#N/A",IF(Table1[[#This Row],[Priority Rating]]&gt;=Scale!$M$2,Scale!$L$2,IF(Table1[[#This Row],[Priority Rating]]&gt;=Scale!$M$3,Scale!$L$3,IF(Table1[[#This Row],[Priority Rating]]&gt;=Scale!$M$4,Scale!$L$4,"error1"))))</f>
        <v>Low (0-29)</v>
      </c>
    </row>
    <row r="672" spans="1:15" x14ac:dyDescent="0.3">
      <c r="A672" s="3">
        <f t="shared" ca="1" si="20"/>
        <v>671</v>
      </c>
      <c r="B672" t="s">
        <v>13</v>
      </c>
      <c r="C672" t="s">
        <v>28</v>
      </c>
      <c r="D672">
        <v>2509</v>
      </c>
      <c r="E672" t="s">
        <v>106</v>
      </c>
      <c r="F672" t="str">
        <f>VLOOKUP($C672,'Bus Profiles'!$A:$C,MATCH(F$1,'Bus Profiles'!$1:$1,0),FALSE)</f>
        <v>40 ft</v>
      </c>
      <c r="G672" t="str">
        <f>VLOOKUP($C672,'Bus Profiles'!$A:$C,MATCH(G$1,'Bus Profiles'!$1:$1,0),FALSE)</f>
        <v>Hybrid</v>
      </c>
      <c r="H672">
        <v>1</v>
      </c>
      <c r="I672" s="1">
        <v>33414</v>
      </c>
      <c r="J672" s="16">
        <v>16707</v>
      </c>
      <c r="K672" s="7">
        <f>IF(AND($H672&gt;=Scale!$B$2,$H672&lt;=Scale!$C$2),Scale!$A$2,IF(AND($H672&gt;=Scale!$B$3,$H672&lt;=Scale!$C$3),Scale!$A$3,IF(AND($H672&gt;=Scale!$B$4,$H672&lt;=Scale!$C$4),Scale!$A$4,IF(AND($H672&gt;=Scale!$B$5,$H672&lt;=Scale!$C$5),Scale!$A$5,IF(AND($H672&gt;=Scale!$B$6,$H672&lt;=Scale!$C$6),Scale!$A$6)))))</f>
        <v>1</v>
      </c>
      <c r="L672" s="7">
        <f>IF(AND($J672&gt;=Scale!$F$2,$J672&lt;=Scale!$G$2),Scale!$E$2,IF(AND($J672&gt;=Scale!$F$3,$J672&lt;=Scale!$G$3),Scale!$E$3,IF(AND($J672&gt;=Scale!$F$4,$J672&lt;=Scale!$G$4),Scale!$E$4,IF(AND($J672&gt;=Scale!$F$5,$J672&lt;=Scale!$G$5),Scale!$E$5,IF(AND($J672&gt;=Scale!$F$6,$J672&lt;=Scale!$G$6),Scale!$E$6)))))</f>
        <v>1</v>
      </c>
      <c r="M672" s="7">
        <f t="shared" si="21"/>
        <v>11</v>
      </c>
      <c r="N67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16</v>
      </c>
      <c r="O672" s="5" t="str">
        <f>IF(Table1[[#This Row],[Priority Rating]]="#N/A","#N/A",IF(Table1[[#This Row],[Priority Rating]]&gt;=Scale!$M$2,Scale!$L$2,IF(Table1[[#This Row],[Priority Rating]]&gt;=Scale!$M$3,Scale!$L$3,IF(Table1[[#This Row],[Priority Rating]]&gt;=Scale!$M$4,Scale!$L$4,"error1"))))</f>
        <v>Low (0-29)</v>
      </c>
    </row>
    <row r="673" spans="1:15" x14ac:dyDescent="0.3">
      <c r="A673" s="3">
        <f t="shared" ca="1" si="20"/>
        <v>672</v>
      </c>
      <c r="B673" t="s">
        <v>13</v>
      </c>
      <c r="C673" t="s">
        <v>28</v>
      </c>
      <c r="D673">
        <v>2510</v>
      </c>
      <c r="E673" t="s">
        <v>106</v>
      </c>
      <c r="F673" t="str">
        <f>VLOOKUP($C673,'Bus Profiles'!$A:$C,MATCH(F$1,'Bus Profiles'!$1:$1,0),FALSE)</f>
        <v>40 ft</v>
      </c>
      <c r="G673" t="str">
        <f>VLOOKUP($C673,'Bus Profiles'!$A:$C,MATCH(G$1,'Bus Profiles'!$1:$1,0),FALSE)</f>
        <v>Hybrid</v>
      </c>
      <c r="H673">
        <v>6</v>
      </c>
      <c r="I673" s="1">
        <v>37439</v>
      </c>
      <c r="J673" s="16">
        <v>3743.9</v>
      </c>
      <c r="K673" s="7">
        <f>IF(AND($H673&gt;=Scale!$B$2,$H673&lt;=Scale!$C$2),Scale!$A$2,IF(AND($H673&gt;=Scale!$B$3,$H673&lt;=Scale!$C$3),Scale!$A$3,IF(AND($H673&gt;=Scale!$B$4,$H673&lt;=Scale!$C$4),Scale!$A$4,IF(AND($H673&gt;=Scale!$B$5,$H673&lt;=Scale!$C$5),Scale!$A$5,IF(AND($H673&gt;=Scale!$B$6,$H673&lt;=Scale!$C$6),Scale!$A$6)))))</f>
        <v>4</v>
      </c>
      <c r="L673" s="7">
        <f>IF(AND($J673&gt;=Scale!$F$2,$J673&lt;=Scale!$G$2),Scale!$E$2,IF(AND($J673&gt;=Scale!$F$3,$J673&lt;=Scale!$G$3),Scale!$E$3,IF(AND($J673&gt;=Scale!$F$4,$J673&lt;=Scale!$G$4),Scale!$E$4,IF(AND($J673&gt;=Scale!$F$5,$J673&lt;=Scale!$G$5),Scale!$E$5,IF(AND($J673&gt;=Scale!$F$6,$J673&lt;=Scale!$G$6),Scale!$E$6)))))</f>
        <v>4</v>
      </c>
      <c r="M673" s="7">
        <f t="shared" si="21"/>
        <v>11</v>
      </c>
      <c r="N67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73" s="5" t="str">
        <f>IF(Table1[[#This Row],[Priority Rating]]="#N/A","#N/A",IF(Table1[[#This Row],[Priority Rating]]&gt;=Scale!$M$2,Scale!$L$2,IF(Table1[[#This Row],[Priority Rating]]&gt;=Scale!$M$3,Scale!$L$3,IF(Table1[[#This Row],[Priority Rating]]&gt;=Scale!$M$4,Scale!$L$4,"error1"))))</f>
        <v>Med (30-34)</v>
      </c>
    </row>
    <row r="674" spans="1:15" x14ac:dyDescent="0.3">
      <c r="A674" s="3">
        <f t="shared" ca="1" si="20"/>
        <v>673</v>
      </c>
      <c r="B674" t="s">
        <v>13</v>
      </c>
      <c r="C674" t="s">
        <v>28</v>
      </c>
      <c r="D674">
        <v>2511</v>
      </c>
      <c r="E674" t="s">
        <v>106</v>
      </c>
      <c r="F674" t="str">
        <f>VLOOKUP($C674,'Bus Profiles'!$A:$C,MATCH(F$1,'Bus Profiles'!$1:$1,0),FALSE)</f>
        <v>40 ft</v>
      </c>
      <c r="G674" t="str">
        <f>VLOOKUP($C674,'Bus Profiles'!$A:$C,MATCH(G$1,'Bus Profiles'!$1:$1,0),FALSE)</f>
        <v>Hybrid</v>
      </c>
      <c r="H674">
        <v>6</v>
      </c>
      <c r="I674" s="1">
        <v>44840</v>
      </c>
      <c r="J674" s="16">
        <v>4484</v>
      </c>
      <c r="K674" s="7">
        <f>IF(AND($H674&gt;=Scale!$B$2,$H674&lt;=Scale!$C$2),Scale!$A$2,IF(AND($H674&gt;=Scale!$B$3,$H674&lt;=Scale!$C$3),Scale!$A$3,IF(AND($H674&gt;=Scale!$B$4,$H674&lt;=Scale!$C$4),Scale!$A$4,IF(AND($H674&gt;=Scale!$B$5,$H674&lt;=Scale!$C$5),Scale!$A$5,IF(AND($H674&gt;=Scale!$B$6,$H674&lt;=Scale!$C$6),Scale!$A$6)))))</f>
        <v>4</v>
      </c>
      <c r="L674" s="7">
        <f>IF(AND($J674&gt;=Scale!$F$2,$J674&lt;=Scale!$G$2),Scale!$E$2,IF(AND($J674&gt;=Scale!$F$3,$J674&lt;=Scale!$G$3),Scale!$E$3,IF(AND($J674&gt;=Scale!$F$4,$J674&lt;=Scale!$G$4),Scale!$E$4,IF(AND($J674&gt;=Scale!$F$5,$J674&lt;=Scale!$G$5),Scale!$E$5,IF(AND($J674&gt;=Scale!$F$6,$J674&lt;=Scale!$G$6),Scale!$E$6)))))</f>
        <v>3</v>
      </c>
      <c r="M674" s="7">
        <f t="shared" si="21"/>
        <v>11</v>
      </c>
      <c r="N67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674" s="5" t="str">
        <f>IF(Table1[[#This Row],[Priority Rating]]="#N/A","#N/A",IF(Table1[[#This Row],[Priority Rating]]&gt;=Scale!$M$2,Scale!$L$2,IF(Table1[[#This Row],[Priority Rating]]&gt;=Scale!$M$3,Scale!$L$3,IF(Table1[[#This Row],[Priority Rating]]&gt;=Scale!$M$4,Scale!$L$4,"error1"))))</f>
        <v>Low (0-29)</v>
      </c>
    </row>
    <row r="675" spans="1:15" x14ac:dyDescent="0.3">
      <c r="A675" s="3">
        <f t="shared" ca="1" si="20"/>
        <v>674</v>
      </c>
      <c r="B675" t="s">
        <v>13</v>
      </c>
      <c r="C675" t="s">
        <v>28</v>
      </c>
      <c r="D675">
        <v>2512</v>
      </c>
      <c r="E675" t="s">
        <v>106</v>
      </c>
      <c r="F675" t="str">
        <f>VLOOKUP($C675,'Bus Profiles'!$A:$C,MATCH(F$1,'Bus Profiles'!$1:$1,0),FALSE)</f>
        <v>40 ft</v>
      </c>
      <c r="G675" t="str">
        <f>VLOOKUP($C675,'Bus Profiles'!$A:$C,MATCH(G$1,'Bus Profiles'!$1:$1,0),FALSE)</f>
        <v>Hybrid</v>
      </c>
      <c r="H675">
        <v>0</v>
      </c>
      <c r="I675" s="1">
        <v>34999</v>
      </c>
      <c r="J675" s="16">
        <v>1842.0526315789473</v>
      </c>
      <c r="K675" s="7">
        <f>IF(AND($H675&gt;=Scale!$B$2,$H675&lt;=Scale!$C$2),Scale!$A$2,IF(AND($H675&gt;=Scale!$B$3,$H675&lt;=Scale!$C$3),Scale!$A$3,IF(AND($H675&gt;=Scale!$B$4,$H675&lt;=Scale!$C$4),Scale!$A$4,IF(AND($H675&gt;=Scale!$B$5,$H675&lt;=Scale!$C$5),Scale!$A$5,IF(AND($H675&gt;=Scale!$B$6,$H675&lt;=Scale!$C$6),Scale!$A$6)))))</f>
        <v>1</v>
      </c>
      <c r="L675" s="7">
        <f>IF(AND($J675&gt;=Scale!$F$2,$J675&lt;=Scale!$G$2),Scale!$E$2,IF(AND($J675&gt;=Scale!$F$3,$J675&lt;=Scale!$G$3),Scale!$E$3,IF(AND($J675&gt;=Scale!$F$4,$J675&lt;=Scale!$G$4),Scale!$E$4,IF(AND($J675&gt;=Scale!$F$5,$J675&lt;=Scale!$G$5),Scale!$E$5,IF(AND($J675&gt;=Scale!$F$6,$J675&lt;=Scale!$G$6),Scale!$E$6)))))</f>
        <v>5</v>
      </c>
      <c r="M675" s="7">
        <f t="shared" si="21"/>
        <v>11</v>
      </c>
      <c r="N67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24</v>
      </c>
      <c r="O675" s="5" t="str">
        <f>IF(Table1[[#This Row],[Priority Rating]]="#N/A","#N/A",IF(Table1[[#This Row],[Priority Rating]]&gt;=Scale!$M$2,Scale!$L$2,IF(Table1[[#This Row],[Priority Rating]]&gt;=Scale!$M$3,Scale!$L$3,IF(Table1[[#This Row],[Priority Rating]]&gt;=Scale!$M$4,Scale!$L$4,"error1"))))</f>
        <v>Low (0-29)</v>
      </c>
    </row>
    <row r="676" spans="1:15" x14ac:dyDescent="0.3">
      <c r="A676" s="3">
        <f t="shared" ca="1" si="20"/>
        <v>675</v>
      </c>
      <c r="B676" t="s">
        <v>13</v>
      </c>
      <c r="C676" t="s">
        <v>28</v>
      </c>
      <c r="D676">
        <v>2513</v>
      </c>
      <c r="E676" t="s">
        <v>106</v>
      </c>
      <c r="F676" t="str">
        <f>VLOOKUP($C676,'Bus Profiles'!$A:$C,MATCH(F$1,'Bus Profiles'!$1:$1,0),FALSE)</f>
        <v>40 ft</v>
      </c>
      <c r="G676" t="str">
        <f>VLOOKUP($C676,'Bus Profiles'!$A:$C,MATCH(G$1,'Bus Profiles'!$1:$1,0),FALSE)</f>
        <v>Hybrid</v>
      </c>
      <c r="H676">
        <v>5</v>
      </c>
      <c r="I676" s="1">
        <v>45955</v>
      </c>
      <c r="J676" s="16">
        <v>4177.727272727273</v>
      </c>
      <c r="K676" s="7">
        <f>IF(AND($H676&gt;=Scale!$B$2,$H676&lt;=Scale!$C$2),Scale!$A$2,IF(AND($H676&gt;=Scale!$B$3,$H676&lt;=Scale!$C$3),Scale!$A$3,IF(AND($H676&gt;=Scale!$B$4,$H676&lt;=Scale!$C$4),Scale!$A$4,IF(AND($H676&gt;=Scale!$B$5,$H676&lt;=Scale!$C$5),Scale!$A$5,IF(AND($H676&gt;=Scale!$B$6,$H676&lt;=Scale!$C$6),Scale!$A$6)))))</f>
        <v>3</v>
      </c>
      <c r="L676" s="7">
        <f>IF(AND($J676&gt;=Scale!$F$2,$J676&lt;=Scale!$G$2),Scale!$E$2,IF(AND($J676&gt;=Scale!$F$3,$J676&lt;=Scale!$G$3),Scale!$E$3,IF(AND($J676&gt;=Scale!$F$4,$J676&lt;=Scale!$G$4),Scale!$E$4,IF(AND($J676&gt;=Scale!$F$5,$J676&lt;=Scale!$G$5),Scale!$E$5,IF(AND($J676&gt;=Scale!$F$6,$J676&lt;=Scale!$G$6),Scale!$E$6)))))</f>
        <v>3</v>
      </c>
      <c r="M676" s="7">
        <f t="shared" si="21"/>
        <v>11</v>
      </c>
      <c r="N67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676" s="5" t="str">
        <f>IF(Table1[[#This Row],[Priority Rating]]="#N/A","#N/A",IF(Table1[[#This Row],[Priority Rating]]&gt;=Scale!$M$2,Scale!$L$2,IF(Table1[[#This Row],[Priority Rating]]&gt;=Scale!$M$3,Scale!$L$3,IF(Table1[[#This Row],[Priority Rating]]&gt;=Scale!$M$4,Scale!$L$4,"error1"))))</f>
        <v>Low (0-29)</v>
      </c>
    </row>
    <row r="677" spans="1:15" x14ac:dyDescent="0.3">
      <c r="A677" s="3">
        <f t="shared" ca="1" si="20"/>
        <v>676</v>
      </c>
      <c r="B677" t="s">
        <v>13</v>
      </c>
      <c r="C677" t="s">
        <v>28</v>
      </c>
      <c r="D677">
        <v>2514</v>
      </c>
      <c r="E677" t="s">
        <v>106</v>
      </c>
      <c r="F677" t="str">
        <f>VLOOKUP($C677,'Bus Profiles'!$A:$C,MATCH(F$1,'Bus Profiles'!$1:$1,0),FALSE)</f>
        <v>40 ft</v>
      </c>
      <c r="G677" t="str">
        <f>VLOOKUP($C677,'Bus Profiles'!$A:$C,MATCH(G$1,'Bus Profiles'!$1:$1,0),FALSE)</f>
        <v>Hybrid</v>
      </c>
      <c r="H677">
        <v>8</v>
      </c>
      <c r="I677" s="1">
        <v>45111</v>
      </c>
      <c r="J677" s="16">
        <v>2255.5500000000002</v>
      </c>
      <c r="K677" s="7">
        <f>IF(AND($H677&gt;=Scale!$B$2,$H677&lt;=Scale!$C$2),Scale!$A$2,IF(AND($H677&gt;=Scale!$B$3,$H677&lt;=Scale!$C$3),Scale!$A$3,IF(AND($H677&gt;=Scale!$B$4,$H677&lt;=Scale!$C$4),Scale!$A$4,IF(AND($H677&gt;=Scale!$B$5,$H677&lt;=Scale!$C$5),Scale!$A$5,IF(AND($H677&gt;=Scale!$B$6,$H677&lt;=Scale!$C$6),Scale!$A$6)))))</f>
        <v>5</v>
      </c>
      <c r="L677" s="7">
        <f>IF(AND($J677&gt;=Scale!$F$2,$J677&lt;=Scale!$G$2),Scale!$E$2,IF(AND($J677&gt;=Scale!$F$3,$J677&lt;=Scale!$G$3),Scale!$E$3,IF(AND($J677&gt;=Scale!$F$4,$J677&lt;=Scale!$G$4),Scale!$E$4,IF(AND($J677&gt;=Scale!$F$5,$J677&lt;=Scale!$G$5),Scale!$E$5,IF(AND($J677&gt;=Scale!$F$6,$J677&lt;=Scale!$G$6),Scale!$E$6)))))</f>
        <v>5</v>
      </c>
      <c r="M677" s="7">
        <f t="shared" si="21"/>
        <v>11</v>
      </c>
      <c r="N67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36</v>
      </c>
      <c r="O677" s="5" t="str">
        <f>IF(Table1[[#This Row],[Priority Rating]]="#N/A","#N/A",IF(Table1[[#This Row],[Priority Rating]]&gt;=Scale!$M$2,Scale!$L$2,IF(Table1[[#This Row],[Priority Rating]]&gt;=Scale!$M$3,Scale!$L$3,IF(Table1[[#This Row],[Priority Rating]]&gt;=Scale!$M$4,Scale!$L$4,"error1"))))</f>
        <v>High (35-50)</v>
      </c>
    </row>
    <row r="678" spans="1:15" x14ac:dyDescent="0.3">
      <c r="A678" s="3">
        <f t="shared" ca="1" si="20"/>
        <v>677</v>
      </c>
      <c r="B678" t="s">
        <v>13</v>
      </c>
      <c r="C678" t="s">
        <v>28</v>
      </c>
      <c r="D678">
        <v>2515</v>
      </c>
      <c r="E678" t="s">
        <v>106</v>
      </c>
      <c r="F678" t="str">
        <f>VLOOKUP($C678,'Bus Profiles'!$A:$C,MATCH(F$1,'Bus Profiles'!$1:$1,0),FALSE)</f>
        <v>40 ft</v>
      </c>
      <c r="G678" t="str">
        <f>VLOOKUP($C678,'Bus Profiles'!$A:$C,MATCH(G$1,'Bus Profiles'!$1:$1,0),FALSE)</f>
        <v>Hybrid</v>
      </c>
      <c r="H678">
        <v>3</v>
      </c>
      <c r="I678" s="1">
        <v>32038</v>
      </c>
      <c r="J678" s="16">
        <v>2288.4285714285716</v>
      </c>
      <c r="K678" s="7">
        <f>IF(AND($H678&gt;=Scale!$B$2,$H678&lt;=Scale!$C$2),Scale!$A$2,IF(AND($H678&gt;=Scale!$B$3,$H678&lt;=Scale!$C$3),Scale!$A$3,IF(AND($H678&gt;=Scale!$B$4,$H678&lt;=Scale!$C$4),Scale!$A$4,IF(AND($H678&gt;=Scale!$B$5,$H678&lt;=Scale!$C$5),Scale!$A$5,IF(AND($H678&gt;=Scale!$B$6,$H678&lt;=Scale!$C$6),Scale!$A$6)))))</f>
        <v>2</v>
      </c>
      <c r="L678" s="7">
        <f>IF(AND($J678&gt;=Scale!$F$2,$J678&lt;=Scale!$G$2),Scale!$E$2,IF(AND($J678&gt;=Scale!$F$3,$J678&lt;=Scale!$G$3),Scale!$E$3,IF(AND($J678&gt;=Scale!$F$4,$J678&lt;=Scale!$G$4),Scale!$E$4,IF(AND($J678&gt;=Scale!$F$5,$J678&lt;=Scale!$G$5),Scale!$E$5,IF(AND($J678&gt;=Scale!$F$6,$J678&lt;=Scale!$G$6),Scale!$E$6)))))</f>
        <v>5</v>
      </c>
      <c r="M678" s="7">
        <f t="shared" si="21"/>
        <v>11</v>
      </c>
      <c r="N67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78" s="5" t="str">
        <f>IF(Table1[[#This Row],[Priority Rating]]="#N/A","#N/A",IF(Table1[[#This Row],[Priority Rating]]&gt;=Scale!$M$2,Scale!$L$2,IF(Table1[[#This Row],[Priority Rating]]&gt;=Scale!$M$3,Scale!$L$3,IF(Table1[[#This Row],[Priority Rating]]&gt;=Scale!$M$4,Scale!$L$4,"error1"))))</f>
        <v>Low (0-29)</v>
      </c>
    </row>
    <row r="679" spans="1:15" x14ac:dyDescent="0.3">
      <c r="A679" s="3">
        <f t="shared" ca="1" si="20"/>
        <v>678</v>
      </c>
      <c r="B679" t="s">
        <v>13</v>
      </c>
      <c r="C679" t="s">
        <v>28</v>
      </c>
      <c r="D679">
        <v>2516</v>
      </c>
      <c r="E679" t="s">
        <v>106</v>
      </c>
      <c r="F679" t="str">
        <f>VLOOKUP($C679,'Bus Profiles'!$A:$C,MATCH(F$1,'Bus Profiles'!$1:$1,0),FALSE)</f>
        <v>40 ft</v>
      </c>
      <c r="G679" t="str">
        <f>VLOOKUP($C679,'Bus Profiles'!$A:$C,MATCH(G$1,'Bus Profiles'!$1:$1,0),FALSE)</f>
        <v>Hybrid</v>
      </c>
      <c r="H679">
        <v>5</v>
      </c>
      <c r="I679" s="1">
        <v>42088</v>
      </c>
      <c r="J679" s="16">
        <v>2630.5</v>
      </c>
      <c r="K679" s="7">
        <f>IF(AND($H679&gt;=Scale!$B$2,$H679&lt;=Scale!$C$2),Scale!$A$2,IF(AND($H679&gt;=Scale!$B$3,$H679&lt;=Scale!$C$3),Scale!$A$3,IF(AND($H679&gt;=Scale!$B$4,$H679&lt;=Scale!$C$4),Scale!$A$4,IF(AND($H679&gt;=Scale!$B$5,$H679&lt;=Scale!$C$5),Scale!$A$5,IF(AND($H679&gt;=Scale!$B$6,$H679&lt;=Scale!$C$6),Scale!$A$6)))))</f>
        <v>3</v>
      </c>
      <c r="L679" s="7">
        <f>IF(AND($J679&gt;=Scale!$F$2,$J679&lt;=Scale!$G$2),Scale!$E$2,IF(AND($J679&gt;=Scale!$F$3,$J679&lt;=Scale!$G$3),Scale!$E$3,IF(AND($J679&gt;=Scale!$F$4,$J679&lt;=Scale!$G$4),Scale!$E$4,IF(AND($J679&gt;=Scale!$F$5,$J679&lt;=Scale!$G$5),Scale!$E$5,IF(AND($J679&gt;=Scale!$F$6,$J679&lt;=Scale!$G$6),Scale!$E$6)))))</f>
        <v>5</v>
      </c>
      <c r="M679" s="7">
        <f t="shared" si="21"/>
        <v>11</v>
      </c>
      <c r="N67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79" s="5" t="str">
        <f>IF(Table1[[#This Row],[Priority Rating]]="#N/A","#N/A",IF(Table1[[#This Row],[Priority Rating]]&gt;=Scale!$M$2,Scale!$L$2,IF(Table1[[#This Row],[Priority Rating]]&gt;=Scale!$M$3,Scale!$L$3,IF(Table1[[#This Row],[Priority Rating]]&gt;=Scale!$M$4,Scale!$L$4,"error1"))))</f>
        <v>Med (30-34)</v>
      </c>
    </row>
    <row r="680" spans="1:15" x14ac:dyDescent="0.3">
      <c r="A680" s="3">
        <f t="shared" ca="1" si="20"/>
        <v>679</v>
      </c>
      <c r="B680" t="s">
        <v>13</v>
      </c>
      <c r="C680" t="s">
        <v>28</v>
      </c>
      <c r="D680">
        <v>2517</v>
      </c>
      <c r="E680" t="s">
        <v>106</v>
      </c>
      <c r="F680" t="str">
        <f>VLOOKUP($C680,'Bus Profiles'!$A:$C,MATCH(F$1,'Bus Profiles'!$1:$1,0),FALSE)</f>
        <v>40 ft</v>
      </c>
      <c r="G680" t="str">
        <f>VLOOKUP($C680,'Bus Profiles'!$A:$C,MATCH(G$1,'Bus Profiles'!$1:$1,0),FALSE)</f>
        <v>Hybrid</v>
      </c>
      <c r="H680">
        <v>4</v>
      </c>
      <c r="I680" s="1">
        <v>45155</v>
      </c>
      <c r="J680" s="16">
        <v>3473.4615384615386</v>
      </c>
      <c r="K680" s="7">
        <f>IF(AND($H680&gt;=Scale!$B$2,$H680&lt;=Scale!$C$2),Scale!$A$2,IF(AND($H680&gt;=Scale!$B$3,$H680&lt;=Scale!$C$3),Scale!$A$3,IF(AND($H680&gt;=Scale!$B$4,$H680&lt;=Scale!$C$4),Scale!$A$4,IF(AND($H680&gt;=Scale!$B$5,$H680&lt;=Scale!$C$5),Scale!$A$5,IF(AND($H680&gt;=Scale!$B$6,$H680&lt;=Scale!$C$6),Scale!$A$6)))))</f>
        <v>3</v>
      </c>
      <c r="L680" s="7">
        <f>IF(AND($J680&gt;=Scale!$F$2,$J680&lt;=Scale!$G$2),Scale!$E$2,IF(AND($J680&gt;=Scale!$F$3,$J680&lt;=Scale!$G$3),Scale!$E$3,IF(AND($J680&gt;=Scale!$F$4,$J680&lt;=Scale!$G$4),Scale!$E$4,IF(AND($J680&gt;=Scale!$F$5,$J680&lt;=Scale!$G$5),Scale!$E$5,IF(AND($J680&gt;=Scale!$F$6,$J680&lt;=Scale!$G$6),Scale!$E$6)))))</f>
        <v>4</v>
      </c>
      <c r="M680" s="7">
        <f t="shared" si="21"/>
        <v>11</v>
      </c>
      <c r="N68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80" s="5" t="str">
        <f>IF(Table1[[#This Row],[Priority Rating]]="#N/A","#N/A",IF(Table1[[#This Row],[Priority Rating]]&gt;=Scale!$M$2,Scale!$L$2,IF(Table1[[#This Row],[Priority Rating]]&gt;=Scale!$M$3,Scale!$L$3,IF(Table1[[#This Row],[Priority Rating]]&gt;=Scale!$M$4,Scale!$L$4,"error1"))))</f>
        <v>Low (0-29)</v>
      </c>
    </row>
    <row r="681" spans="1:15" x14ac:dyDescent="0.3">
      <c r="A681" s="3">
        <f t="shared" ca="1" si="20"/>
        <v>680</v>
      </c>
      <c r="B681" t="s">
        <v>13</v>
      </c>
      <c r="C681" t="s">
        <v>28</v>
      </c>
      <c r="D681">
        <v>2518</v>
      </c>
      <c r="E681" t="s">
        <v>106</v>
      </c>
      <c r="F681" t="str">
        <f>VLOOKUP($C681,'Bus Profiles'!$A:$C,MATCH(F$1,'Bus Profiles'!$1:$1,0),FALSE)</f>
        <v>40 ft</v>
      </c>
      <c r="G681" t="str">
        <f>VLOOKUP($C681,'Bus Profiles'!$A:$C,MATCH(G$1,'Bus Profiles'!$1:$1,0),FALSE)</f>
        <v>Hybrid</v>
      </c>
      <c r="H681">
        <v>2</v>
      </c>
      <c r="I681" s="1">
        <v>41995</v>
      </c>
      <c r="J681" s="16">
        <v>4199.5</v>
      </c>
      <c r="K681" s="7">
        <f>IF(AND($H681&gt;=Scale!$B$2,$H681&lt;=Scale!$C$2),Scale!$A$2,IF(AND($H681&gt;=Scale!$B$3,$H681&lt;=Scale!$C$3),Scale!$A$3,IF(AND($H681&gt;=Scale!$B$4,$H681&lt;=Scale!$C$4),Scale!$A$4,IF(AND($H681&gt;=Scale!$B$5,$H681&lt;=Scale!$C$5),Scale!$A$5,IF(AND($H681&gt;=Scale!$B$6,$H681&lt;=Scale!$C$6),Scale!$A$6)))))</f>
        <v>2</v>
      </c>
      <c r="L681" s="7">
        <f>IF(AND($J681&gt;=Scale!$F$2,$J681&lt;=Scale!$G$2),Scale!$E$2,IF(AND($J681&gt;=Scale!$F$3,$J681&lt;=Scale!$G$3),Scale!$E$3,IF(AND($J681&gt;=Scale!$F$4,$J681&lt;=Scale!$G$4),Scale!$E$4,IF(AND($J681&gt;=Scale!$F$5,$J681&lt;=Scale!$G$5),Scale!$E$5,IF(AND($J681&gt;=Scale!$F$6,$J681&lt;=Scale!$G$6),Scale!$E$6)))))</f>
        <v>3</v>
      </c>
      <c r="M681" s="7">
        <f t="shared" si="21"/>
        <v>11</v>
      </c>
      <c r="N68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681" s="5" t="str">
        <f>IF(Table1[[#This Row],[Priority Rating]]="#N/A","#N/A",IF(Table1[[#This Row],[Priority Rating]]&gt;=Scale!$M$2,Scale!$L$2,IF(Table1[[#This Row],[Priority Rating]]&gt;=Scale!$M$3,Scale!$L$3,IF(Table1[[#This Row],[Priority Rating]]&gt;=Scale!$M$4,Scale!$L$4,"error1"))))</f>
        <v>Low (0-29)</v>
      </c>
    </row>
    <row r="682" spans="1:15" x14ac:dyDescent="0.3">
      <c r="A682" s="3">
        <f t="shared" ca="1" si="20"/>
        <v>681</v>
      </c>
      <c r="B682" t="s">
        <v>13</v>
      </c>
      <c r="C682" t="s">
        <v>28</v>
      </c>
      <c r="D682">
        <v>2519</v>
      </c>
      <c r="E682" t="s">
        <v>106</v>
      </c>
      <c r="F682" t="str">
        <f>VLOOKUP($C682,'Bus Profiles'!$A:$C,MATCH(F$1,'Bus Profiles'!$1:$1,0),FALSE)</f>
        <v>40 ft</v>
      </c>
      <c r="G682" t="str">
        <f>VLOOKUP($C682,'Bus Profiles'!$A:$C,MATCH(G$1,'Bus Profiles'!$1:$1,0),FALSE)</f>
        <v>Hybrid</v>
      </c>
      <c r="H682">
        <v>7</v>
      </c>
      <c r="I682" s="1">
        <v>33912</v>
      </c>
      <c r="J682" s="16">
        <v>2119.5</v>
      </c>
      <c r="K682" s="7">
        <f>IF(AND($H682&gt;=Scale!$B$2,$H682&lt;=Scale!$C$2),Scale!$A$2,IF(AND($H682&gt;=Scale!$B$3,$H682&lt;=Scale!$C$3),Scale!$A$3,IF(AND($H682&gt;=Scale!$B$4,$H682&lt;=Scale!$C$4),Scale!$A$4,IF(AND($H682&gt;=Scale!$B$5,$H682&lt;=Scale!$C$5),Scale!$A$5,IF(AND($H682&gt;=Scale!$B$6,$H682&lt;=Scale!$C$6),Scale!$A$6)))))</f>
        <v>4</v>
      </c>
      <c r="L682" s="7">
        <f>IF(AND($J682&gt;=Scale!$F$2,$J682&lt;=Scale!$G$2),Scale!$E$2,IF(AND($J682&gt;=Scale!$F$3,$J682&lt;=Scale!$G$3),Scale!$E$3,IF(AND($J682&gt;=Scale!$F$4,$J682&lt;=Scale!$G$4),Scale!$E$4,IF(AND($J682&gt;=Scale!$F$5,$J682&lt;=Scale!$G$5),Scale!$E$5,IF(AND($J682&gt;=Scale!$F$6,$J682&lt;=Scale!$G$6),Scale!$E$6)))))</f>
        <v>5</v>
      </c>
      <c r="M682" s="7">
        <f t="shared" si="21"/>
        <v>11</v>
      </c>
      <c r="N68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33</v>
      </c>
      <c r="O682" s="5" t="str">
        <f>IF(Table1[[#This Row],[Priority Rating]]="#N/A","#N/A",IF(Table1[[#This Row],[Priority Rating]]&gt;=Scale!$M$2,Scale!$L$2,IF(Table1[[#This Row],[Priority Rating]]&gt;=Scale!$M$3,Scale!$L$3,IF(Table1[[#This Row],[Priority Rating]]&gt;=Scale!$M$4,Scale!$L$4,"error1"))))</f>
        <v>Med (30-34)</v>
      </c>
    </row>
    <row r="683" spans="1:15" x14ac:dyDescent="0.3">
      <c r="A683" s="3">
        <f t="shared" ca="1" si="20"/>
        <v>682</v>
      </c>
      <c r="B683" t="s">
        <v>13</v>
      </c>
      <c r="C683" t="s">
        <v>28</v>
      </c>
      <c r="D683">
        <v>2520</v>
      </c>
      <c r="E683" t="s">
        <v>106</v>
      </c>
      <c r="F683" t="str">
        <f>VLOOKUP($C683,'Bus Profiles'!$A:$C,MATCH(F$1,'Bus Profiles'!$1:$1,0),FALSE)</f>
        <v>40 ft</v>
      </c>
      <c r="G683" t="str">
        <f>VLOOKUP($C683,'Bus Profiles'!$A:$C,MATCH(G$1,'Bus Profiles'!$1:$1,0),FALSE)</f>
        <v>Hybrid</v>
      </c>
      <c r="H683">
        <v>6</v>
      </c>
      <c r="I683" s="1">
        <v>39656</v>
      </c>
      <c r="J683" s="16">
        <v>3304.6666666666665</v>
      </c>
      <c r="K683" s="7">
        <f>IF(AND($H683&gt;=Scale!$B$2,$H683&lt;=Scale!$C$2),Scale!$A$2,IF(AND($H683&gt;=Scale!$B$3,$H683&lt;=Scale!$C$3),Scale!$A$3,IF(AND($H683&gt;=Scale!$B$4,$H683&lt;=Scale!$C$4),Scale!$A$4,IF(AND($H683&gt;=Scale!$B$5,$H683&lt;=Scale!$C$5),Scale!$A$5,IF(AND($H683&gt;=Scale!$B$6,$H683&lt;=Scale!$C$6),Scale!$A$6)))))</f>
        <v>4</v>
      </c>
      <c r="L683" s="7">
        <f>IF(AND($J683&gt;=Scale!$F$2,$J683&lt;=Scale!$G$2),Scale!$E$2,IF(AND($J683&gt;=Scale!$F$3,$J683&lt;=Scale!$G$3),Scale!$E$3,IF(AND($J683&gt;=Scale!$F$4,$J683&lt;=Scale!$G$4),Scale!$E$4,IF(AND($J683&gt;=Scale!$F$5,$J683&lt;=Scale!$G$5),Scale!$E$5,IF(AND($J683&gt;=Scale!$F$6,$J683&lt;=Scale!$G$6),Scale!$E$6)))))</f>
        <v>4</v>
      </c>
      <c r="M683" s="7">
        <f t="shared" si="21"/>
        <v>11</v>
      </c>
      <c r="N68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83" s="5" t="str">
        <f>IF(Table1[[#This Row],[Priority Rating]]="#N/A","#N/A",IF(Table1[[#This Row],[Priority Rating]]&gt;=Scale!$M$2,Scale!$L$2,IF(Table1[[#This Row],[Priority Rating]]&gt;=Scale!$M$3,Scale!$L$3,IF(Table1[[#This Row],[Priority Rating]]&gt;=Scale!$M$4,Scale!$L$4,"error1"))))</f>
        <v>Med (30-34)</v>
      </c>
    </row>
    <row r="684" spans="1:15" x14ac:dyDescent="0.3">
      <c r="A684" s="3">
        <f t="shared" ca="1" si="20"/>
        <v>683</v>
      </c>
      <c r="B684" t="s">
        <v>13</v>
      </c>
      <c r="C684" t="s">
        <v>28</v>
      </c>
      <c r="D684">
        <v>2521</v>
      </c>
      <c r="E684" t="s">
        <v>106</v>
      </c>
      <c r="F684" t="str">
        <f>VLOOKUP($C684,'Bus Profiles'!$A:$C,MATCH(F$1,'Bus Profiles'!$1:$1,0),FALSE)</f>
        <v>40 ft</v>
      </c>
      <c r="G684" t="str">
        <f>VLOOKUP($C684,'Bus Profiles'!$A:$C,MATCH(G$1,'Bus Profiles'!$1:$1,0),FALSE)</f>
        <v>Hybrid</v>
      </c>
      <c r="H684">
        <v>4</v>
      </c>
      <c r="I684" s="1">
        <v>14594</v>
      </c>
      <c r="J684" s="16">
        <v>1824.25</v>
      </c>
      <c r="K684" s="7">
        <f>IF(AND($H684&gt;=Scale!$B$2,$H684&lt;=Scale!$C$2),Scale!$A$2,IF(AND($H684&gt;=Scale!$B$3,$H684&lt;=Scale!$C$3),Scale!$A$3,IF(AND($H684&gt;=Scale!$B$4,$H684&lt;=Scale!$C$4),Scale!$A$4,IF(AND($H684&gt;=Scale!$B$5,$H684&lt;=Scale!$C$5),Scale!$A$5,IF(AND($H684&gt;=Scale!$B$6,$H684&lt;=Scale!$C$6),Scale!$A$6)))))</f>
        <v>3</v>
      </c>
      <c r="L684" s="7">
        <f>IF(AND($J684&gt;=Scale!$F$2,$J684&lt;=Scale!$G$2),Scale!$E$2,IF(AND($J684&gt;=Scale!$F$3,$J684&lt;=Scale!$G$3),Scale!$E$3,IF(AND($J684&gt;=Scale!$F$4,$J684&lt;=Scale!$G$4),Scale!$E$4,IF(AND($J684&gt;=Scale!$F$5,$J684&lt;=Scale!$G$5),Scale!$E$5,IF(AND($J684&gt;=Scale!$F$6,$J684&lt;=Scale!$G$6),Scale!$E$6)))))</f>
        <v>5</v>
      </c>
      <c r="M684" s="7">
        <f t="shared" si="21"/>
        <v>11</v>
      </c>
      <c r="N68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30</v>
      </c>
      <c r="O684" s="5" t="str">
        <f>IF(Table1[[#This Row],[Priority Rating]]="#N/A","#N/A",IF(Table1[[#This Row],[Priority Rating]]&gt;=Scale!$M$2,Scale!$L$2,IF(Table1[[#This Row],[Priority Rating]]&gt;=Scale!$M$3,Scale!$L$3,IF(Table1[[#This Row],[Priority Rating]]&gt;=Scale!$M$4,Scale!$L$4,"error1"))))</f>
        <v>Med (30-34)</v>
      </c>
    </row>
    <row r="685" spans="1:15" x14ac:dyDescent="0.3">
      <c r="A685" s="3">
        <f t="shared" ca="1" si="20"/>
        <v>684</v>
      </c>
      <c r="B685" t="s">
        <v>13</v>
      </c>
      <c r="C685" t="s">
        <v>28</v>
      </c>
      <c r="D685">
        <v>2522</v>
      </c>
      <c r="E685" t="s">
        <v>106</v>
      </c>
      <c r="F685" t="str">
        <f>VLOOKUP($C685,'Bus Profiles'!$A:$C,MATCH(F$1,'Bus Profiles'!$1:$1,0),FALSE)</f>
        <v>40 ft</v>
      </c>
      <c r="G685" t="str">
        <f>VLOOKUP($C685,'Bus Profiles'!$A:$C,MATCH(G$1,'Bus Profiles'!$1:$1,0),FALSE)</f>
        <v>Hybrid</v>
      </c>
      <c r="H685">
        <v>7</v>
      </c>
      <c r="I685" s="1">
        <v>45304</v>
      </c>
      <c r="J685" s="16">
        <v>5033.7777777777774</v>
      </c>
      <c r="K685" s="7">
        <f>IF(AND($H685&gt;=Scale!$B$2,$H685&lt;=Scale!$C$2),Scale!$A$2,IF(AND($H685&gt;=Scale!$B$3,$H685&lt;=Scale!$C$3),Scale!$A$3,IF(AND($H685&gt;=Scale!$B$4,$H685&lt;=Scale!$C$4),Scale!$A$4,IF(AND($H685&gt;=Scale!$B$5,$H685&lt;=Scale!$C$5),Scale!$A$5,IF(AND($H685&gt;=Scale!$B$6,$H685&lt;=Scale!$C$6),Scale!$A$6)))))</f>
        <v>4</v>
      </c>
      <c r="L685" s="7">
        <f>IF(AND($J685&gt;=Scale!$F$2,$J685&lt;=Scale!$G$2),Scale!$E$2,IF(AND($J685&gt;=Scale!$F$3,$J685&lt;=Scale!$G$3),Scale!$E$3,IF(AND($J685&gt;=Scale!$F$4,$J685&lt;=Scale!$G$4),Scale!$E$4,IF(AND($J685&gt;=Scale!$F$5,$J685&lt;=Scale!$G$5),Scale!$E$5,IF(AND($J685&gt;=Scale!$F$6,$J685&lt;=Scale!$G$6),Scale!$E$6)))))</f>
        <v>2</v>
      </c>
      <c r="M685" s="7">
        <f t="shared" si="21"/>
        <v>11</v>
      </c>
      <c r="N68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85" s="5" t="str">
        <f>IF(Table1[[#This Row],[Priority Rating]]="#N/A","#N/A",IF(Table1[[#This Row],[Priority Rating]]&gt;=Scale!$M$2,Scale!$L$2,IF(Table1[[#This Row],[Priority Rating]]&gt;=Scale!$M$3,Scale!$L$3,IF(Table1[[#This Row],[Priority Rating]]&gt;=Scale!$M$4,Scale!$L$4,"error1"))))</f>
        <v>Low (0-29)</v>
      </c>
    </row>
    <row r="686" spans="1:15" x14ac:dyDescent="0.3">
      <c r="A686" s="3">
        <f t="shared" ca="1" si="20"/>
        <v>685</v>
      </c>
      <c r="B686" t="s">
        <v>13</v>
      </c>
      <c r="C686" t="s">
        <v>29</v>
      </c>
      <c r="D686">
        <v>2701</v>
      </c>
      <c r="E686" t="s">
        <v>106</v>
      </c>
      <c r="F686" t="str">
        <f>VLOOKUP($C686,'Bus Profiles'!$A:$C,MATCH(F$1,'Bus Profiles'!$1:$1,0),FALSE)</f>
        <v>40 ft</v>
      </c>
      <c r="G686" t="str">
        <f>VLOOKUP($C686,'Bus Profiles'!$A:$C,MATCH(G$1,'Bus Profiles'!$1:$1,0),FALSE)</f>
        <v>Hybrid</v>
      </c>
      <c r="H686">
        <v>3</v>
      </c>
      <c r="I686" s="1">
        <v>39016</v>
      </c>
      <c r="J686" s="16">
        <v>3251.3333333333335</v>
      </c>
      <c r="K686" s="7">
        <f>IF(AND($H686&gt;=Scale!$B$2,$H686&lt;=Scale!$C$2),Scale!$A$2,IF(AND($H686&gt;=Scale!$B$3,$H686&lt;=Scale!$C$3),Scale!$A$3,IF(AND($H686&gt;=Scale!$B$4,$H686&lt;=Scale!$C$4),Scale!$A$4,IF(AND($H686&gt;=Scale!$B$5,$H686&lt;=Scale!$C$5),Scale!$A$5,IF(AND($H686&gt;=Scale!$B$6,$H686&lt;=Scale!$C$6),Scale!$A$6)))))</f>
        <v>2</v>
      </c>
      <c r="L686" s="7">
        <f>IF(AND($J686&gt;=Scale!$F$2,$J686&lt;=Scale!$G$2),Scale!$E$2,IF(AND($J686&gt;=Scale!$F$3,$J686&lt;=Scale!$G$3),Scale!$E$3,IF(AND($J686&gt;=Scale!$F$4,$J686&lt;=Scale!$G$4),Scale!$E$4,IF(AND($J686&gt;=Scale!$F$5,$J686&lt;=Scale!$G$5),Scale!$E$5,IF(AND($J686&gt;=Scale!$F$6,$J686&lt;=Scale!$G$6),Scale!$E$6)))))</f>
        <v>4</v>
      </c>
      <c r="M686" s="7">
        <f t="shared" si="21"/>
        <v>9</v>
      </c>
      <c r="N68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686" s="5" t="str">
        <f>IF(Table1[[#This Row],[Priority Rating]]="#N/A","#N/A",IF(Table1[[#This Row],[Priority Rating]]&gt;=Scale!$M$2,Scale!$L$2,IF(Table1[[#This Row],[Priority Rating]]&gt;=Scale!$M$3,Scale!$L$3,IF(Table1[[#This Row],[Priority Rating]]&gt;=Scale!$M$4,Scale!$L$4,"error1"))))</f>
        <v>Low (0-29)</v>
      </c>
    </row>
    <row r="687" spans="1:15" x14ac:dyDescent="0.3">
      <c r="A687" s="3">
        <f t="shared" ca="1" si="20"/>
        <v>686</v>
      </c>
      <c r="B687" t="s">
        <v>13</v>
      </c>
      <c r="C687" t="s">
        <v>29</v>
      </c>
      <c r="D687">
        <v>2702</v>
      </c>
      <c r="E687" t="s">
        <v>106</v>
      </c>
      <c r="F687" t="str">
        <f>VLOOKUP($C687,'Bus Profiles'!$A:$C,MATCH(F$1,'Bus Profiles'!$1:$1,0),FALSE)</f>
        <v>40 ft</v>
      </c>
      <c r="G687" t="str">
        <f>VLOOKUP($C687,'Bus Profiles'!$A:$C,MATCH(G$1,'Bus Profiles'!$1:$1,0),FALSE)</f>
        <v>Hybrid</v>
      </c>
      <c r="H687">
        <v>16</v>
      </c>
      <c r="I687" s="1">
        <v>31957</v>
      </c>
      <c r="J687" s="16">
        <v>3550.7777777777778</v>
      </c>
      <c r="K687" s="7">
        <f>IF(AND($H687&gt;=Scale!$B$2,$H687&lt;=Scale!$C$2),Scale!$A$2,IF(AND($H687&gt;=Scale!$B$3,$H687&lt;=Scale!$C$3),Scale!$A$3,IF(AND($H687&gt;=Scale!$B$4,$H687&lt;=Scale!$C$4),Scale!$A$4,IF(AND($H687&gt;=Scale!$B$5,$H687&lt;=Scale!$C$5),Scale!$A$5,IF(AND($H687&gt;=Scale!$B$6,$H687&lt;=Scale!$C$6),Scale!$A$6)))))</f>
        <v>5</v>
      </c>
      <c r="L687" s="7">
        <f>IF(AND($J687&gt;=Scale!$F$2,$J687&lt;=Scale!$G$2),Scale!$E$2,IF(AND($J687&gt;=Scale!$F$3,$J687&lt;=Scale!$G$3),Scale!$E$3,IF(AND($J687&gt;=Scale!$F$4,$J687&lt;=Scale!$G$4),Scale!$E$4,IF(AND($J687&gt;=Scale!$F$5,$J687&lt;=Scale!$G$5),Scale!$E$5,IF(AND($J687&gt;=Scale!$F$6,$J687&lt;=Scale!$G$6),Scale!$E$6)))))</f>
        <v>4</v>
      </c>
      <c r="M687" s="7">
        <f t="shared" si="21"/>
        <v>9</v>
      </c>
      <c r="N68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32</v>
      </c>
      <c r="O687" s="5" t="str">
        <f>IF(Table1[[#This Row],[Priority Rating]]="#N/A","#N/A",IF(Table1[[#This Row],[Priority Rating]]&gt;=Scale!$M$2,Scale!$L$2,IF(Table1[[#This Row],[Priority Rating]]&gt;=Scale!$M$3,Scale!$L$3,IF(Table1[[#This Row],[Priority Rating]]&gt;=Scale!$M$4,Scale!$L$4,"error1"))))</f>
        <v>Med (30-34)</v>
      </c>
    </row>
    <row r="688" spans="1:15" x14ac:dyDescent="0.3">
      <c r="A688" s="3">
        <f t="shared" ref="A688:A742" ca="1" si="22">CELL("row",A687)</f>
        <v>687</v>
      </c>
      <c r="B688" t="s">
        <v>13</v>
      </c>
      <c r="C688" t="s">
        <v>29</v>
      </c>
      <c r="D688">
        <v>2703</v>
      </c>
      <c r="E688" t="s">
        <v>106</v>
      </c>
      <c r="F688" t="str">
        <f>VLOOKUP($C688,'Bus Profiles'!$A:$C,MATCH(F$1,'Bus Profiles'!$1:$1,0),FALSE)</f>
        <v>40 ft</v>
      </c>
      <c r="G688" t="str">
        <f>VLOOKUP($C688,'Bus Profiles'!$A:$C,MATCH(G$1,'Bus Profiles'!$1:$1,0),FALSE)</f>
        <v>Hybrid</v>
      </c>
      <c r="H688">
        <v>6</v>
      </c>
      <c r="I688" s="1">
        <v>44762</v>
      </c>
      <c r="J688" s="16">
        <v>3443.2307692307691</v>
      </c>
      <c r="K688" s="7">
        <f>IF(AND($H688&gt;=Scale!$B$2,$H688&lt;=Scale!$C$2),Scale!$A$2,IF(AND($H688&gt;=Scale!$B$3,$H688&lt;=Scale!$C$3),Scale!$A$3,IF(AND($H688&gt;=Scale!$B$4,$H688&lt;=Scale!$C$4),Scale!$A$4,IF(AND($H688&gt;=Scale!$B$5,$H688&lt;=Scale!$C$5),Scale!$A$5,IF(AND($H688&gt;=Scale!$B$6,$H688&lt;=Scale!$C$6),Scale!$A$6)))))</f>
        <v>4</v>
      </c>
      <c r="L688" s="7">
        <f>IF(AND($J688&gt;=Scale!$F$2,$J688&lt;=Scale!$G$2),Scale!$E$2,IF(AND($J688&gt;=Scale!$F$3,$J688&lt;=Scale!$G$3),Scale!$E$3,IF(AND($J688&gt;=Scale!$F$4,$J688&lt;=Scale!$G$4),Scale!$E$4,IF(AND($J688&gt;=Scale!$F$5,$J688&lt;=Scale!$G$5),Scale!$E$5,IF(AND($J688&gt;=Scale!$F$6,$J688&lt;=Scale!$G$6),Scale!$E$6)))))</f>
        <v>4</v>
      </c>
      <c r="M688" s="7">
        <f t="shared" ref="M688:M742" si="23">16-IF(LEFT(D688,1)="2",MID(D688,2,1),IF(LEFT(D688,1)="9",(LEFT(D688,2)-100),LEFT(D688,2)))</f>
        <v>9</v>
      </c>
      <c r="N68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688" s="5" t="str">
        <f>IF(Table1[[#This Row],[Priority Rating]]="#N/A","#N/A",IF(Table1[[#This Row],[Priority Rating]]&gt;=Scale!$M$2,Scale!$L$2,IF(Table1[[#This Row],[Priority Rating]]&gt;=Scale!$M$3,Scale!$L$3,IF(Table1[[#This Row],[Priority Rating]]&gt;=Scale!$M$4,Scale!$L$4,"error1"))))</f>
        <v>Low (0-29)</v>
      </c>
    </row>
    <row r="689" spans="1:15" x14ac:dyDescent="0.3">
      <c r="A689" s="3">
        <f t="shared" ca="1" si="22"/>
        <v>688</v>
      </c>
      <c r="B689" t="s">
        <v>13</v>
      </c>
      <c r="C689" t="s">
        <v>29</v>
      </c>
      <c r="D689">
        <v>2704</v>
      </c>
      <c r="E689" t="s">
        <v>106</v>
      </c>
      <c r="F689" t="str">
        <f>VLOOKUP($C689,'Bus Profiles'!$A:$C,MATCH(F$1,'Bus Profiles'!$1:$1,0),FALSE)</f>
        <v>40 ft</v>
      </c>
      <c r="G689" t="str">
        <f>VLOOKUP($C689,'Bus Profiles'!$A:$C,MATCH(G$1,'Bus Profiles'!$1:$1,0),FALSE)</f>
        <v>Hybrid</v>
      </c>
      <c r="H689">
        <v>1</v>
      </c>
      <c r="I689" s="1">
        <v>18126</v>
      </c>
      <c r="J689" s="16">
        <v>3625.2</v>
      </c>
      <c r="K689" s="7">
        <f>IF(AND($H689&gt;=Scale!$B$2,$H689&lt;=Scale!$C$2),Scale!$A$2,IF(AND($H689&gt;=Scale!$B$3,$H689&lt;=Scale!$C$3),Scale!$A$3,IF(AND($H689&gt;=Scale!$B$4,$H689&lt;=Scale!$C$4),Scale!$A$4,IF(AND($H689&gt;=Scale!$B$5,$H689&lt;=Scale!$C$5),Scale!$A$5,IF(AND($H689&gt;=Scale!$B$6,$H689&lt;=Scale!$C$6),Scale!$A$6)))))</f>
        <v>1</v>
      </c>
      <c r="L689" s="7">
        <f>IF(AND($J689&gt;=Scale!$F$2,$J689&lt;=Scale!$G$2),Scale!$E$2,IF(AND($J689&gt;=Scale!$F$3,$J689&lt;=Scale!$G$3),Scale!$E$3,IF(AND($J689&gt;=Scale!$F$4,$J689&lt;=Scale!$G$4),Scale!$E$4,IF(AND($J689&gt;=Scale!$F$5,$J689&lt;=Scale!$G$5),Scale!$E$5,IF(AND($J689&gt;=Scale!$F$6,$J689&lt;=Scale!$G$6),Scale!$E$6)))))</f>
        <v>4</v>
      </c>
      <c r="M689" s="7">
        <f t="shared" si="23"/>
        <v>9</v>
      </c>
      <c r="N68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689" s="5" t="str">
        <f>IF(Table1[[#This Row],[Priority Rating]]="#N/A","#N/A",IF(Table1[[#This Row],[Priority Rating]]&gt;=Scale!$M$2,Scale!$L$2,IF(Table1[[#This Row],[Priority Rating]]&gt;=Scale!$M$3,Scale!$L$3,IF(Table1[[#This Row],[Priority Rating]]&gt;=Scale!$M$4,Scale!$L$4,"error1"))))</f>
        <v>Low (0-29)</v>
      </c>
    </row>
    <row r="690" spans="1:15" x14ac:dyDescent="0.3">
      <c r="A690" s="3">
        <f t="shared" ca="1" si="22"/>
        <v>689</v>
      </c>
      <c r="B690" t="s">
        <v>13</v>
      </c>
      <c r="C690" t="s">
        <v>29</v>
      </c>
      <c r="D690">
        <v>2705</v>
      </c>
      <c r="E690" t="s">
        <v>106</v>
      </c>
      <c r="F690" t="str">
        <f>VLOOKUP($C690,'Bus Profiles'!$A:$C,MATCH(F$1,'Bus Profiles'!$1:$1,0),FALSE)</f>
        <v>40 ft</v>
      </c>
      <c r="G690" t="str">
        <f>VLOOKUP($C690,'Bus Profiles'!$A:$C,MATCH(G$1,'Bus Profiles'!$1:$1,0),FALSE)</f>
        <v>Hybrid</v>
      </c>
      <c r="H690">
        <v>6</v>
      </c>
      <c r="I690" s="1">
        <v>37577</v>
      </c>
      <c r="J690" s="16">
        <v>4175.2222222222226</v>
      </c>
      <c r="K690" s="7">
        <f>IF(AND($H690&gt;=Scale!$B$2,$H690&lt;=Scale!$C$2),Scale!$A$2,IF(AND($H690&gt;=Scale!$B$3,$H690&lt;=Scale!$C$3),Scale!$A$3,IF(AND($H690&gt;=Scale!$B$4,$H690&lt;=Scale!$C$4),Scale!$A$4,IF(AND($H690&gt;=Scale!$B$5,$H690&lt;=Scale!$C$5),Scale!$A$5,IF(AND($H690&gt;=Scale!$B$6,$H690&lt;=Scale!$C$6),Scale!$A$6)))))</f>
        <v>4</v>
      </c>
      <c r="L690" s="7">
        <f>IF(AND($J690&gt;=Scale!$F$2,$J690&lt;=Scale!$G$2),Scale!$E$2,IF(AND($J690&gt;=Scale!$F$3,$J690&lt;=Scale!$G$3),Scale!$E$3,IF(AND($J690&gt;=Scale!$F$4,$J690&lt;=Scale!$G$4),Scale!$E$4,IF(AND($J690&gt;=Scale!$F$5,$J690&lt;=Scale!$G$5),Scale!$E$5,IF(AND($J690&gt;=Scale!$F$6,$J690&lt;=Scale!$G$6),Scale!$E$6)))))</f>
        <v>3</v>
      </c>
      <c r="M690" s="7">
        <f t="shared" si="23"/>
        <v>9</v>
      </c>
      <c r="N69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27</v>
      </c>
      <c r="O690" s="5" t="str">
        <f>IF(Table1[[#This Row],[Priority Rating]]="#N/A","#N/A",IF(Table1[[#This Row],[Priority Rating]]&gt;=Scale!$M$2,Scale!$L$2,IF(Table1[[#This Row],[Priority Rating]]&gt;=Scale!$M$3,Scale!$L$3,IF(Table1[[#This Row],[Priority Rating]]&gt;=Scale!$M$4,Scale!$L$4,"error1"))))</f>
        <v>Low (0-29)</v>
      </c>
    </row>
    <row r="691" spans="1:15" x14ac:dyDescent="0.3">
      <c r="A691" s="3">
        <f t="shared" ca="1" si="22"/>
        <v>690</v>
      </c>
      <c r="B691" t="s">
        <v>13</v>
      </c>
      <c r="C691" t="s">
        <v>29</v>
      </c>
      <c r="D691">
        <v>2706</v>
      </c>
      <c r="E691" t="s">
        <v>106</v>
      </c>
      <c r="F691" t="str">
        <f>VLOOKUP($C691,'Bus Profiles'!$A:$C,MATCH(F$1,'Bus Profiles'!$1:$1,0),FALSE)</f>
        <v>40 ft</v>
      </c>
      <c r="G691" t="str">
        <f>VLOOKUP($C691,'Bus Profiles'!$A:$C,MATCH(G$1,'Bus Profiles'!$1:$1,0),FALSE)</f>
        <v>Hybrid</v>
      </c>
      <c r="H691">
        <v>4</v>
      </c>
      <c r="I691" s="1">
        <v>39665</v>
      </c>
      <c r="J691" s="16">
        <v>2479.0625</v>
      </c>
      <c r="K691" s="7">
        <f>IF(AND($H691&gt;=Scale!$B$2,$H691&lt;=Scale!$C$2),Scale!$A$2,IF(AND($H691&gt;=Scale!$B$3,$H691&lt;=Scale!$C$3),Scale!$A$3,IF(AND($H691&gt;=Scale!$B$4,$H691&lt;=Scale!$C$4),Scale!$A$4,IF(AND($H691&gt;=Scale!$B$5,$H691&lt;=Scale!$C$5),Scale!$A$5,IF(AND($H691&gt;=Scale!$B$6,$H691&lt;=Scale!$C$6),Scale!$A$6)))))</f>
        <v>3</v>
      </c>
      <c r="L691" s="7">
        <f>IF(AND($J691&gt;=Scale!$F$2,$J691&lt;=Scale!$G$2),Scale!$E$2,IF(AND($J691&gt;=Scale!$F$3,$J691&lt;=Scale!$G$3),Scale!$E$3,IF(AND($J691&gt;=Scale!$F$4,$J691&lt;=Scale!$G$4),Scale!$E$4,IF(AND($J691&gt;=Scale!$F$5,$J691&lt;=Scale!$G$5),Scale!$E$5,IF(AND($J691&gt;=Scale!$F$6,$J691&lt;=Scale!$G$6),Scale!$E$6)))))</f>
        <v>5</v>
      </c>
      <c r="M691" s="7">
        <f t="shared" si="23"/>
        <v>9</v>
      </c>
      <c r="N69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91" s="5" t="str">
        <f>IF(Table1[[#This Row],[Priority Rating]]="#N/A","#N/A",IF(Table1[[#This Row],[Priority Rating]]&gt;=Scale!$M$2,Scale!$L$2,IF(Table1[[#This Row],[Priority Rating]]&gt;=Scale!$M$3,Scale!$L$3,IF(Table1[[#This Row],[Priority Rating]]&gt;=Scale!$M$4,Scale!$L$4,"error1"))))</f>
        <v>Low (0-29)</v>
      </c>
    </row>
    <row r="692" spans="1:15" x14ac:dyDescent="0.3">
      <c r="A692" s="3">
        <f t="shared" ca="1" si="22"/>
        <v>691</v>
      </c>
      <c r="B692" t="s">
        <v>13</v>
      </c>
      <c r="C692" t="s">
        <v>29</v>
      </c>
      <c r="D692">
        <v>2707</v>
      </c>
      <c r="E692" t="s">
        <v>106</v>
      </c>
      <c r="F692" t="str">
        <f>VLOOKUP($C692,'Bus Profiles'!$A:$C,MATCH(F$1,'Bus Profiles'!$1:$1,0),FALSE)</f>
        <v>40 ft</v>
      </c>
      <c r="G692" t="str">
        <f>VLOOKUP($C692,'Bus Profiles'!$A:$C,MATCH(G$1,'Bus Profiles'!$1:$1,0),FALSE)</f>
        <v>Hybrid</v>
      </c>
      <c r="H692">
        <v>1</v>
      </c>
      <c r="I692" s="1">
        <v>29915</v>
      </c>
      <c r="J692" s="16">
        <v>4273.5714285714284</v>
      </c>
      <c r="K692" s="7">
        <f>IF(AND($H692&gt;=Scale!$B$2,$H692&lt;=Scale!$C$2),Scale!$A$2,IF(AND($H692&gt;=Scale!$B$3,$H692&lt;=Scale!$C$3),Scale!$A$3,IF(AND($H692&gt;=Scale!$B$4,$H692&lt;=Scale!$C$4),Scale!$A$4,IF(AND($H692&gt;=Scale!$B$5,$H692&lt;=Scale!$C$5),Scale!$A$5,IF(AND($H692&gt;=Scale!$B$6,$H692&lt;=Scale!$C$6),Scale!$A$6)))))</f>
        <v>1</v>
      </c>
      <c r="L692" s="7">
        <f>IF(AND($J692&gt;=Scale!$F$2,$J692&lt;=Scale!$G$2),Scale!$E$2,IF(AND($J692&gt;=Scale!$F$3,$J692&lt;=Scale!$G$3),Scale!$E$3,IF(AND($J692&gt;=Scale!$F$4,$J692&lt;=Scale!$G$4),Scale!$E$4,IF(AND($J692&gt;=Scale!$F$5,$J692&lt;=Scale!$G$5),Scale!$E$5,IF(AND($J692&gt;=Scale!$F$6,$J692&lt;=Scale!$G$6),Scale!$E$6)))))</f>
        <v>3</v>
      </c>
      <c r="M692" s="7">
        <f t="shared" si="23"/>
        <v>9</v>
      </c>
      <c r="N69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692" s="5" t="str">
        <f>IF(Table1[[#This Row],[Priority Rating]]="#N/A","#N/A",IF(Table1[[#This Row],[Priority Rating]]&gt;=Scale!$M$2,Scale!$L$2,IF(Table1[[#This Row],[Priority Rating]]&gt;=Scale!$M$3,Scale!$L$3,IF(Table1[[#This Row],[Priority Rating]]&gt;=Scale!$M$4,Scale!$L$4,"error1"))))</f>
        <v>Low (0-29)</v>
      </c>
    </row>
    <row r="693" spans="1:15" x14ac:dyDescent="0.3">
      <c r="A693" s="3">
        <f t="shared" ca="1" si="22"/>
        <v>692</v>
      </c>
      <c r="B693" t="s">
        <v>13</v>
      </c>
      <c r="C693" t="s">
        <v>29</v>
      </c>
      <c r="D693">
        <v>2708</v>
      </c>
      <c r="E693" t="s">
        <v>106</v>
      </c>
      <c r="F693" t="str">
        <f>VLOOKUP($C693,'Bus Profiles'!$A:$C,MATCH(F$1,'Bus Profiles'!$1:$1,0),FALSE)</f>
        <v>40 ft</v>
      </c>
      <c r="G693" t="str">
        <f>VLOOKUP($C693,'Bus Profiles'!$A:$C,MATCH(G$1,'Bus Profiles'!$1:$1,0),FALSE)</f>
        <v>Hybrid</v>
      </c>
      <c r="H693">
        <v>6</v>
      </c>
      <c r="I693" s="1">
        <v>39830</v>
      </c>
      <c r="J693" s="16">
        <v>3983</v>
      </c>
      <c r="K693" s="7">
        <f>IF(AND($H693&gt;=Scale!$B$2,$H693&lt;=Scale!$C$2),Scale!$A$2,IF(AND($H693&gt;=Scale!$B$3,$H693&lt;=Scale!$C$3),Scale!$A$3,IF(AND($H693&gt;=Scale!$B$4,$H693&lt;=Scale!$C$4),Scale!$A$4,IF(AND($H693&gt;=Scale!$B$5,$H693&lt;=Scale!$C$5),Scale!$A$5,IF(AND($H693&gt;=Scale!$B$6,$H693&lt;=Scale!$C$6),Scale!$A$6)))))</f>
        <v>4</v>
      </c>
      <c r="L693" s="7">
        <f>IF(AND($J693&gt;=Scale!$F$2,$J693&lt;=Scale!$G$2),Scale!$E$2,IF(AND($J693&gt;=Scale!$F$3,$J693&lt;=Scale!$G$3),Scale!$E$3,IF(AND($J693&gt;=Scale!$F$4,$J693&lt;=Scale!$G$4),Scale!$E$4,IF(AND($J693&gt;=Scale!$F$5,$J693&lt;=Scale!$G$5),Scale!$E$5,IF(AND($J693&gt;=Scale!$F$6,$J693&lt;=Scale!$G$6),Scale!$E$6)))))</f>
        <v>4</v>
      </c>
      <c r="M693" s="7">
        <f t="shared" si="23"/>
        <v>9</v>
      </c>
      <c r="N69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693" s="5" t="str">
        <f>IF(Table1[[#This Row],[Priority Rating]]="#N/A","#N/A",IF(Table1[[#This Row],[Priority Rating]]&gt;=Scale!$M$2,Scale!$L$2,IF(Table1[[#This Row],[Priority Rating]]&gt;=Scale!$M$3,Scale!$L$3,IF(Table1[[#This Row],[Priority Rating]]&gt;=Scale!$M$4,Scale!$L$4,"error1"))))</f>
        <v>Low (0-29)</v>
      </c>
    </row>
    <row r="694" spans="1:15" x14ac:dyDescent="0.3">
      <c r="A694" s="3">
        <f t="shared" ca="1" si="22"/>
        <v>693</v>
      </c>
      <c r="B694" t="s">
        <v>13</v>
      </c>
      <c r="C694" t="s">
        <v>29</v>
      </c>
      <c r="D694">
        <v>2709</v>
      </c>
      <c r="E694" t="s">
        <v>106</v>
      </c>
      <c r="F694" t="str">
        <f>VLOOKUP($C694,'Bus Profiles'!$A:$C,MATCH(F$1,'Bus Profiles'!$1:$1,0),FALSE)</f>
        <v>40 ft</v>
      </c>
      <c r="G694" t="str">
        <f>VLOOKUP($C694,'Bus Profiles'!$A:$C,MATCH(G$1,'Bus Profiles'!$1:$1,0),FALSE)</f>
        <v>Hybrid</v>
      </c>
      <c r="H694">
        <v>0</v>
      </c>
      <c r="I694" s="1">
        <v>13092</v>
      </c>
      <c r="J694" s="16">
        <v>1309.2</v>
      </c>
      <c r="K694" s="7">
        <f>IF(AND($H694&gt;=Scale!$B$2,$H694&lt;=Scale!$C$2),Scale!$A$2,IF(AND($H694&gt;=Scale!$B$3,$H694&lt;=Scale!$C$3),Scale!$A$3,IF(AND($H694&gt;=Scale!$B$4,$H694&lt;=Scale!$C$4),Scale!$A$4,IF(AND($H694&gt;=Scale!$B$5,$H694&lt;=Scale!$C$5),Scale!$A$5,IF(AND($H694&gt;=Scale!$B$6,$H694&lt;=Scale!$C$6),Scale!$A$6)))))</f>
        <v>1</v>
      </c>
      <c r="L694" s="7">
        <f>IF(AND($J694&gt;=Scale!$F$2,$J694&lt;=Scale!$G$2),Scale!$E$2,IF(AND($J694&gt;=Scale!$F$3,$J694&lt;=Scale!$G$3),Scale!$E$3,IF(AND($J694&gt;=Scale!$F$4,$J694&lt;=Scale!$G$4),Scale!$E$4,IF(AND($J694&gt;=Scale!$F$5,$J694&lt;=Scale!$G$5),Scale!$E$5,IF(AND($J694&gt;=Scale!$F$6,$J694&lt;=Scale!$G$6),Scale!$E$6)))))</f>
        <v>5</v>
      </c>
      <c r="M694" s="7">
        <f t="shared" si="23"/>
        <v>9</v>
      </c>
      <c r="N69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694" s="5" t="str">
        <f>IF(Table1[[#This Row],[Priority Rating]]="#N/A","#N/A",IF(Table1[[#This Row],[Priority Rating]]&gt;=Scale!$M$2,Scale!$L$2,IF(Table1[[#This Row],[Priority Rating]]&gt;=Scale!$M$3,Scale!$L$3,IF(Table1[[#This Row],[Priority Rating]]&gt;=Scale!$M$4,Scale!$L$4,"error1"))))</f>
        <v>Low (0-29)</v>
      </c>
    </row>
    <row r="695" spans="1:15" x14ac:dyDescent="0.3">
      <c r="A695" s="3">
        <f t="shared" ca="1" si="22"/>
        <v>694</v>
      </c>
      <c r="B695" t="s">
        <v>13</v>
      </c>
      <c r="C695" t="s">
        <v>29</v>
      </c>
      <c r="D695">
        <v>2710</v>
      </c>
      <c r="E695" t="s">
        <v>106</v>
      </c>
      <c r="F695" t="str">
        <f>VLOOKUP($C695,'Bus Profiles'!$A:$C,MATCH(F$1,'Bus Profiles'!$1:$1,0),FALSE)</f>
        <v>40 ft</v>
      </c>
      <c r="G695" t="str">
        <f>VLOOKUP($C695,'Bus Profiles'!$A:$C,MATCH(G$1,'Bus Profiles'!$1:$1,0),FALSE)</f>
        <v>Hybrid</v>
      </c>
      <c r="H695">
        <v>6</v>
      </c>
      <c r="I695" s="1">
        <v>29947</v>
      </c>
      <c r="J695" s="16">
        <v>1996.4666666666667</v>
      </c>
      <c r="K695" s="7">
        <f>IF(AND($H695&gt;=Scale!$B$2,$H695&lt;=Scale!$C$2),Scale!$A$2,IF(AND($H695&gt;=Scale!$B$3,$H695&lt;=Scale!$C$3),Scale!$A$3,IF(AND($H695&gt;=Scale!$B$4,$H695&lt;=Scale!$C$4),Scale!$A$4,IF(AND($H695&gt;=Scale!$B$5,$H695&lt;=Scale!$C$5),Scale!$A$5,IF(AND($H695&gt;=Scale!$B$6,$H695&lt;=Scale!$C$6),Scale!$A$6)))))</f>
        <v>4</v>
      </c>
      <c r="L695" s="7">
        <f>IF(AND($J695&gt;=Scale!$F$2,$J695&lt;=Scale!$G$2),Scale!$E$2,IF(AND($J695&gt;=Scale!$F$3,$J695&lt;=Scale!$G$3),Scale!$E$3,IF(AND($J695&gt;=Scale!$F$4,$J695&lt;=Scale!$G$4),Scale!$E$4,IF(AND($J695&gt;=Scale!$F$5,$J695&lt;=Scale!$G$5),Scale!$E$5,IF(AND($J695&gt;=Scale!$F$6,$J695&lt;=Scale!$G$6),Scale!$E$6)))))</f>
        <v>5</v>
      </c>
      <c r="M695" s="7">
        <f t="shared" si="23"/>
        <v>9</v>
      </c>
      <c r="N69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695" s="5" t="str">
        <f>IF(Table1[[#This Row],[Priority Rating]]="#N/A","#N/A",IF(Table1[[#This Row],[Priority Rating]]&gt;=Scale!$M$2,Scale!$L$2,IF(Table1[[#This Row],[Priority Rating]]&gt;=Scale!$M$3,Scale!$L$3,IF(Table1[[#This Row],[Priority Rating]]&gt;=Scale!$M$4,Scale!$L$4,"error1"))))</f>
        <v>Med (30-34)</v>
      </c>
    </row>
    <row r="696" spans="1:15" x14ac:dyDescent="0.3">
      <c r="A696" s="3">
        <f t="shared" ca="1" si="22"/>
        <v>695</v>
      </c>
      <c r="B696" t="s">
        <v>13</v>
      </c>
      <c r="C696" t="s">
        <v>29</v>
      </c>
      <c r="D696">
        <v>2711</v>
      </c>
      <c r="E696" t="s">
        <v>106</v>
      </c>
      <c r="F696" t="str">
        <f>VLOOKUP($C696,'Bus Profiles'!$A:$C,MATCH(F$1,'Bus Profiles'!$1:$1,0),FALSE)</f>
        <v>40 ft</v>
      </c>
      <c r="G696" t="str">
        <f>VLOOKUP($C696,'Bus Profiles'!$A:$C,MATCH(G$1,'Bus Profiles'!$1:$1,0),FALSE)</f>
        <v>Hybrid</v>
      </c>
      <c r="H696">
        <v>4</v>
      </c>
      <c r="I696" s="1">
        <v>41744</v>
      </c>
      <c r="J696" s="16">
        <v>2609</v>
      </c>
      <c r="K696" s="7">
        <f>IF(AND($H696&gt;=Scale!$B$2,$H696&lt;=Scale!$C$2),Scale!$A$2,IF(AND($H696&gt;=Scale!$B$3,$H696&lt;=Scale!$C$3),Scale!$A$3,IF(AND($H696&gt;=Scale!$B$4,$H696&lt;=Scale!$C$4),Scale!$A$4,IF(AND($H696&gt;=Scale!$B$5,$H696&lt;=Scale!$C$5),Scale!$A$5,IF(AND($H696&gt;=Scale!$B$6,$H696&lt;=Scale!$C$6),Scale!$A$6)))))</f>
        <v>3</v>
      </c>
      <c r="L696" s="7">
        <f>IF(AND($J696&gt;=Scale!$F$2,$J696&lt;=Scale!$G$2),Scale!$E$2,IF(AND($J696&gt;=Scale!$F$3,$J696&lt;=Scale!$G$3),Scale!$E$3,IF(AND($J696&gt;=Scale!$F$4,$J696&lt;=Scale!$G$4),Scale!$E$4,IF(AND($J696&gt;=Scale!$F$5,$J696&lt;=Scale!$G$5),Scale!$E$5,IF(AND($J696&gt;=Scale!$F$6,$J696&lt;=Scale!$G$6),Scale!$E$6)))))</f>
        <v>5</v>
      </c>
      <c r="M696" s="7">
        <f t="shared" si="23"/>
        <v>9</v>
      </c>
      <c r="N69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96" s="5" t="str">
        <f>IF(Table1[[#This Row],[Priority Rating]]="#N/A","#N/A",IF(Table1[[#This Row],[Priority Rating]]&gt;=Scale!$M$2,Scale!$L$2,IF(Table1[[#This Row],[Priority Rating]]&gt;=Scale!$M$3,Scale!$L$3,IF(Table1[[#This Row],[Priority Rating]]&gt;=Scale!$M$4,Scale!$L$4,"error1"))))</f>
        <v>Low (0-29)</v>
      </c>
    </row>
    <row r="697" spans="1:15" x14ac:dyDescent="0.3">
      <c r="A697" s="3">
        <f t="shared" ca="1" si="22"/>
        <v>696</v>
      </c>
      <c r="B697" t="s">
        <v>13</v>
      </c>
      <c r="C697" t="s">
        <v>29</v>
      </c>
      <c r="D697">
        <v>2712</v>
      </c>
      <c r="E697" t="s">
        <v>106</v>
      </c>
      <c r="F697" t="str">
        <f>VLOOKUP($C697,'Bus Profiles'!$A:$C,MATCH(F$1,'Bus Profiles'!$1:$1,0),FALSE)</f>
        <v>40 ft</v>
      </c>
      <c r="G697" t="str">
        <f>VLOOKUP($C697,'Bus Profiles'!$A:$C,MATCH(G$1,'Bus Profiles'!$1:$1,0),FALSE)</f>
        <v>Hybrid</v>
      </c>
      <c r="H697">
        <v>1</v>
      </c>
      <c r="I697" s="1">
        <v>32845</v>
      </c>
      <c r="J697" s="16">
        <v>4692.1428571428569</v>
      </c>
      <c r="K697" s="7">
        <f>IF(AND($H697&gt;=Scale!$B$2,$H697&lt;=Scale!$C$2),Scale!$A$2,IF(AND($H697&gt;=Scale!$B$3,$H697&lt;=Scale!$C$3),Scale!$A$3,IF(AND($H697&gt;=Scale!$B$4,$H697&lt;=Scale!$C$4),Scale!$A$4,IF(AND($H697&gt;=Scale!$B$5,$H697&lt;=Scale!$C$5),Scale!$A$5,IF(AND($H697&gt;=Scale!$B$6,$H697&lt;=Scale!$C$6),Scale!$A$6)))))</f>
        <v>1</v>
      </c>
      <c r="L697" s="7">
        <f>IF(AND($J697&gt;=Scale!$F$2,$J697&lt;=Scale!$G$2),Scale!$E$2,IF(AND($J697&gt;=Scale!$F$3,$J697&lt;=Scale!$G$3),Scale!$E$3,IF(AND($J697&gt;=Scale!$F$4,$J697&lt;=Scale!$G$4),Scale!$E$4,IF(AND($J697&gt;=Scale!$F$5,$J697&lt;=Scale!$G$5),Scale!$E$5,IF(AND($J697&gt;=Scale!$F$6,$J697&lt;=Scale!$G$6),Scale!$E$6)))))</f>
        <v>3</v>
      </c>
      <c r="M697" s="7">
        <f t="shared" si="23"/>
        <v>9</v>
      </c>
      <c r="N69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697" s="5" t="str">
        <f>IF(Table1[[#This Row],[Priority Rating]]="#N/A","#N/A",IF(Table1[[#This Row],[Priority Rating]]&gt;=Scale!$M$2,Scale!$L$2,IF(Table1[[#This Row],[Priority Rating]]&gt;=Scale!$M$3,Scale!$L$3,IF(Table1[[#This Row],[Priority Rating]]&gt;=Scale!$M$4,Scale!$L$4,"error1"))))</f>
        <v>Low (0-29)</v>
      </c>
    </row>
    <row r="698" spans="1:15" x14ac:dyDescent="0.3">
      <c r="A698" s="3">
        <f t="shared" ca="1" si="22"/>
        <v>697</v>
      </c>
      <c r="B698" t="s">
        <v>13</v>
      </c>
      <c r="C698" t="s">
        <v>29</v>
      </c>
      <c r="D698">
        <v>2713</v>
      </c>
      <c r="E698" t="s">
        <v>106</v>
      </c>
      <c r="F698" t="str">
        <f>VLOOKUP($C698,'Bus Profiles'!$A:$C,MATCH(F$1,'Bus Profiles'!$1:$1,0),FALSE)</f>
        <v>40 ft</v>
      </c>
      <c r="G698" t="str">
        <f>VLOOKUP($C698,'Bus Profiles'!$A:$C,MATCH(G$1,'Bus Profiles'!$1:$1,0),FALSE)</f>
        <v>Hybrid</v>
      </c>
      <c r="H698">
        <v>4</v>
      </c>
      <c r="I698" s="1">
        <v>29779</v>
      </c>
      <c r="J698" s="16">
        <v>1353.590909090909</v>
      </c>
      <c r="K698" s="7">
        <f>IF(AND($H698&gt;=Scale!$B$2,$H698&lt;=Scale!$C$2),Scale!$A$2,IF(AND($H698&gt;=Scale!$B$3,$H698&lt;=Scale!$C$3),Scale!$A$3,IF(AND($H698&gt;=Scale!$B$4,$H698&lt;=Scale!$C$4),Scale!$A$4,IF(AND($H698&gt;=Scale!$B$5,$H698&lt;=Scale!$C$5),Scale!$A$5,IF(AND($H698&gt;=Scale!$B$6,$H698&lt;=Scale!$C$6),Scale!$A$6)))))</f>
        <v>3</v>
      </c>
      <c r="L698" s="7">
        <f>IF(AND($J698&gt;=Scale!$F$2,$J698&lt;=Scale!$G$2),Scale!$E$2,IF(AND($J698&gt;=Scale!$F$3,$J698&lt;=Scale!$G$3),Scale!$E$3,IF(AND($J698&gt;=Scale!$F$4,$J698&lt;=Scale!$G$4),Scale!$E$4,IF(AND($J698&gt;=Scale!$F$5,$J698&lt;=Scale!$G$5),Scale!$E$5,IF(AND($J698&gt;=Scale!$F$6,$J698&lt;=Scale!$G$6),Scale!$E$6)))))</f>
        <v>5</v>
      </c>
      <c r="M698" s="7">
        <f t="shared" si="23"/>
        <v>9</v>
      </c>
      <c r="N69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698" s="5" t="str">
        <f>IF(Table1[[#This Row],[Priority Rating]]="#N/A","#N/A",IF(Table1[[#This Row],[Priority Rating]]&gt;=Scale!$M$2,Scale!$L$2,IF(Table1[[#This Row],[Priority Rating]]&gt;=Scale!$M$3,Scale!$L$3,IF(Table1[[#This Row],[Priority Rating]]&gt;=Scale!$M$4,Scale!$L$4,"error1"))))</f>
        <v>Low (0-29)</v>
      </c>
    </row>
    <row r="699" spans="1:15" x14ac:dyDescent="0.3">
      <c r="A699" s="3">
        <f t="shared" ca="1" si="22"/>
        <v>698</v>
      </c>
      <c r="B699" t="s">
        <v>13</v>
      </c>
      <c r="C699" t="s">
        <v>29</v>
      </c>
      <c r="D699">
        <v>2714</v>
      </c>
      <c r="E699" t="s">
        <v>106</v>
      </c>
      <c r="F699" t="str">
        <f>VLOOKUP($C699,'Bus Profiles'!$A:$C,MATCH(F$1,'Bus Profiles'!$1:$1,0),FALSE)</f>
        <v>40 ft</v>
      </c>
      <c r="G699" t="str">
        <f>VLOOKUP($C699,'Bus Profiles'!$A:$C,MATCH(G$1,'Bus Profiles'!$1:$1,0),FALSE)</f>
        <v>Hybrid</v>
      </c>
      <c r="H699">
        <v>9</v>
      </c>
      <c r="I699" s="1">
        <v>24908</v>
      </c>
      <c r="J699" s="16">
        <v>2767.5555555555557</v>
      </c>
      <c r="K699" s="7">
        <f>IF(AND($H699&gt;=Scale!$B$2,$H699&lt;=Scale!$C$2),Scale!$A$2,IF(AND($H699&gt;=Scale!$B$3,$H699&lt;=Scale!$C$3),Scale!$A$3,IF(AND($H699&gt;=Scale!$B$4,$H699&lt;=Scale!$C$4),Scale!$A$4,IF(AND($H699&gt;=Scale!$B$5,$H699&lt;=Scale!$C$5),Scale!$A$5,IF(AND($H699&gt;=Scale!$B$6,$H699&lt;=Scale!$C$6),Scale!$A$6)))))</f>
        <v>5</v>
      </c>
      <c r="L699" s="7">
        <f>IF(AND($J699&gt;=Scale!$F$2,$J699&lt;=Scale!$G$2),Scale!$E$2,IF(AND($J699&gt;=Scale!$F$3,$J699&lt;=Scale!$G$3),Scale!$E$3,IF(AND($J699&gt;=Scale!$F$4,$J699&lt;=Scale!$G$4),Scale!$E$4,IF(AND($J699&gt;=Scale!$F$5,$J699&lt;=Scale!$G$5),Scale!$E$5,IF(AND($J699&gt;=Scale!$F$6,$J699&lt;=Scale!$G$6),Scale!$E$6)))))</f>
        <v>5</v>
      </c>
      <c r="M699" s="7">
        <f t="shared" si="23"/>
        <v>9</v>
      </c>
      <c r="N69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699" s="5" t="str">
        <f>IF(Table1[[#This Row],[Priority Rating]]="#N/A","#N/A",IF(Table1[[#This Row],[Priority Rating]]&gt;=Scale!$M$2,Scale!$L$2,IF(Table1[[#This Row],[Priority Rating]]&gt;=Scale!$M$3,Scale!$L$3,IF(Table1[[#This Row],[Priority Rating]]&gt;=Scale!$M$4,Scale!$L$4,"error1"))))</f>
        <v>Med (30-34)</v>
      </c>
    </row>
    <row r="700" spans="1:15" x14ac:dyDescent="0.3">
      <c r="A700" s="3">
        <f t="shared" ca="1" si="22"/>
        <v>699</v>
      </c>
      <c r="B700" t="s">
        <v>13</v>
      </c>
      <c r="C700" t="s">
        <v>29</v>
      </c>
      <c r="D700">
        <v>2715</v>
      </c>
      <c r="E700" t="s">
        <v>106</v>
      </c>
      <c r="F700" t="str">
        <f>VLOOKUP($C700,'Bus Profiles'!$A:$C,MATCH(F$1,'Bus Profiles'!$1:$1,0),FALSE)</f>
        <v>40 ft</v>
      </c>
      <c r="G700" t="str">
        <f>VLOOKUP($C700,'Bus Profiles'!$A:$C,MATCH(G$1,'Bus Profiles'!$1:$1,0),FALSE)</f>
        <v>Hybrid</v>
      </c>
      <c r="H700">
        <v>4</v>
      </c>
      <c r="I700" s="1">
        <v>25382</v>
      </c>
      <c r="J700" s="16">
        <v>1813</v>
      </c>
      <c r="K700" s="7">
        <f>IF(AND($H700&gt;=Scale!$B$2,$H700&lt;=Scale!$C$2),Scale!$A$2,IF(AND($H700&gt;=Scale!$B$3,$H700&lt;=Scale!$C$3),Scale!$A$3,IF(AND($H700&gt;=Scale!$B$4,$H700&lt;=Scale!$C$4),Scale!$A$4,IF(AND($H700&gt;=Scale!$B$5,$H700&lt;=Scale!$C$5),Scale!$A$5,IF(AND($H700&gt;=Scale!$B$6,$H700&lt;=Scale!$C$6),Scale!$A$6)))))</f>
        <v>3</v>
      </c>
      <c r="L700" s="7">
        <f>IF(AND($J700&gt;=Scale!$F$2,$J700&lt;=Scale!$G$2),Scale!$E$2,IF(AND($J700&gt;=Scale!$F$3,$J700&lt;=Scale!$G$3),Scale!$E$3,IF(AND($J700&gt;=Scale!$F$4,$J700&lt;=Scale!$G$4),Scale!$E$4,IF(AND($J700&gt;=Scale!$F$5,$J700&lt;=Scale!$G$5),Scale!$E$5,IF(AND($J700&gt;=Scale!$F$6,$J700&lt;=Scale!$G$6),Scale!$E$6)))))</f>
        <v>5</v>
      </c>
      <c r="M700" s="7">
        <f t="shared" si="23"/>
        <v>9</v>
      </c>
      <c r="N70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28</v>
      </c>
      <c r="O700" s="5" t="str">
        <f>IF(Table1[[#This Row],[Priority Rating]]="#N/A","#N/A",IF(Table1[[#This Row],[Priority Rating]]&gt;=Scale!$M$2,Scale!$L$2,IF(Table1[[#This Row],[Priority Rating]]&gt;=Scale!$M$3,Scale!$L$3,IF(Table1[[#This Row],[Priority Rating]]&gt;=Scale!$M$4,Scale!$L$4,"error1"))))</f>
        <v>Low (0-29)</v>
      </c>
    </row>
    <row r="701" spans="1:15" x14ac:dyDescent="0.3">
      <c r="A701" s="3">
        <f t="shared" ca="1" si="22"/>
        <v>700</v>
      </c>
      <c r="B701" t="s">
        <v>13</v>
      </c>
      <c r="C701" t="s">
        <v>30</v>
      </c>
      <c r="D701">
        <v>2901</v>
      </c>
      <c r="E701" t="s">
        <v>106</v>
      </c>
      <c r="F701" t="str">
        <f>VLOOKUP($C701,'Bus Profiles'!$A:$C,MATCH(F$1,'Bus Profiles'!$1:$1,0),FALSE)</f>
        <v>40 ft</v>
      </c>
      <c r="G701" t="str">
        <f>VLOOKUP($C701,'Bus Profiles'!$A:$C,MATCH(G$1,'Bus Profiles'!$1:$1,0),FALSE)</f>
        <v>Hybrid</v>
      </c>
      <c r="H701">
        <v>0</v>
      </c>
      <c r="I701" s="1">
        <v>28825.7</v>
      </c>
      <c r="J701" s="16">
        <v>2882.57</v>
      </c>
      <c r="K701" s="7">
        <f>IF(AND($H701&gt;=Scale!$B$2,$H701&lt;=Scale!$C$2),Scale!$A$2,IF(AND($H701&gt;=Scale!$B$3,$H701&lt;=Scale!$C$3),Scale!$A$3,IF(AND($H701&gt;=Scale!$B$4,$H701&lt;=Scale!$C$4),Scale!$A$4,IF(AND($H701&gt;=Scale!$B$5,$H701&lt;=Scale!$C$5),Scale!$A$5,IF(AND($H701&gt;=Scale!$B$6,$H701&lt;=Scale!$C$6),Scale!$A$6)))))</f>
        <v>1</v>
      </c>
      <c r="L701" s="7">
        <f>IF(AND($J701&gt;=Scale!$F$2,$J701&lt;=Scale!$G$2),Scale!$E$2,IF(AND($J701&gt;=Scale!$F$3,$J701&lt;=Scale!$G$3),Scale!$E$3,IF(AND($J701&gt;=Scale!$F$4,$J701&lt;=Scale!$G$4),Scale!$E$4,IF(AND($J701&gt;=Scale!$F$5,$J701&lt;=Scale!$G$5),Scale!$E$5,IF(AND($J701&gt;=Scale!$F$6,$J701&lt;=Scale!$G$6),Scale!$E$6)))))</f>
        <v>5</v>
      </c>
      <c r="M701" s="7">
        <f t="shared" si="23"/>
        <v>7</v>
      </c>
      <c r="N70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701" s="5" t="str">
        <f>IF(Table1[[#This Row],[Priority Rating]]="#N/A","#N/A",IF(Table1[[#This Row],[Priority Rating]]&gt;=Scale!$M$2,Scale!$L$2,IF(Table1[[#This Row],[Priority Rating]]&gt;=Scale!$M$3,Scale!$L$3,IF(Table1[[#This Row],[Priority Rating]]&gt;=Scale!$M$4,Scale!$L$4,"error1"))))</f>
        <v>Low (0-29)</v>
      </c>
    </row>
    <row r="702" spans="1:15" x14ac:dyDescent="0.3">
      <c r="A702" s="3">
        <f t="shared" ca="1" si="22"/>
        <v>701</v>
      </c>
      <c r="B702" t="s">
        <v>13</v>
      </c>
      <c r="C702" t="s">
        <v>30</v>
      </c>
      <c r="D702">
        <v>2902</v>
      </c>
      <c r="E702" t="s">
        <v>106</v>
      </c>
      <c r="F702" t="str">
        <f>VLOOKUP($C702,'Bus Profiles'!$A:$C,MATCH(F$1,'Bus Profiles'!$1:$1,0),FALSE)</f>
        <v>40 ft</v>
      </c>
      <c r="G702" t="str">
        <f>VLOOKUP($C702,'Bus Profiles'!$A:$C,MATCH(G$1,'Bus Profiles'!$1:$1,0),FALSE)</f>
        <v>Hybrid</v>
      </c>
      <c r="H702">
        <v>3</v>
      </c>
      <c r="I702" s="1">
        <v>23209.599999999999</v>
      </c>
      <c r="J702" s="16">
        <v>2901.2</v>
      </c>
      <c r="K702" s="7">
        <f>IF(AND($H702&gt;=Scale!$B$2,$H702&lt;=Scale!$C$2),Scale!$A$2,IF(AND($H702&gt;=Scale!$B$3,$H702&lt;=Scale!$C$3),Scale!$A$3,IF(AND($H702&gt;=Scale!$B$4,$H702&lt;=Scale!$C$4),Scale!$A$4,IF(AND($H702&gt;=Scale!$B$5,$H702&lt;=Scale!$C$5),Scale!$A$5,IF(AND($H702&gt;=Scale!$B$6,$H702&lt;=Scale!$C$6),Scale!$A$6)))))</f>
        <v>2</v>
      </c>
      <c r="L702" s="7">
        <f>IF(AND($J702&gt;=Scale!$F$2,$J702&lt;=Scale!$G$2),Scale!$E$2,IF(AND($J702&gt;=Scale!$F$3,$J702&lt;=Scale!$G$3),Scale!$E$3,IF(AND($J702&gt;=Scale!$F$4,$J702&lt;=Scale!$G$4),Scale!$E$4,IF(AND($J702&gt;=Scale!$F$5,$J702&lt;=Scale!$G$5),Scale!$E$5,IF(AND($J702&gt;=Scale!$F$6,$J702&lt;=Scale!$G$6),Scale!$E$6)))))</f>
        <v>5</v>
      </c>
      <c r="M702" s="7">
        <f t="shared" si="23"/>
        <v>7</v>
      </c>
      <c r="N70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702" s="5" t="str">
        <f>IF(Table1[[#This Row],[Priority Rating]]="#N/A","#N/A",IF(Table1[[#This Row],[Priority Rating]]&gt;=Scale!$M$2,Scale!$L$2,IF(Table1[[#This Row],[Priority Rating]]&gt;=Scale!$M$3,Scale!$L$3,IF(Table1[[#This Row],[Priority Rating]]&gt;=Scale!$M$4,Scale!$L$4,"error1"))))</f>
        <v>Low (0-29)</v>
      </c>
    </row>
    <row r="703" spans="1:15" x14ac:dyDescent="0.3">
      <c r="A703" s="3">
        <f t="shared" ca="1" si="22"/>
        <v>702</v>
      </c>
      <c r="B703" t="s">
        <v>13</v>
      </c>
      <c r="C703" t="s">
        <v>30</v>
      </c>
      <c r="D703">
        <v>2903</v>
      </c>
      <c r="E703" t="s">
        <v>106</v>
      </c>
      <c r="F703" t="str">
        <f>VLOOKUP($C703,'Bus Profiles'!$A:$C,MATCH(F$1,'Bus Profiles'!$1:$1,0),FALSE)</f>
        <v>40 ft</v>
      </c>
      <c r="G703" t="str">
        <f>VLOOKUP($C703,'Bus Profiles'!$A:$C,MATCH(G$1,'Bus Profiles'!$1:$1,0),FALSE)</f>
        <v>Hybrid</v>
      </c>
      <c r="H703">
        <v>4</v>
      </c>
      <c r="I703" s="1">
        <v>31732.399999999998</v>
      </c>
      <c r="J703" s="16">
        <v>2644.3666666666663</v>
      </c>
      <c r="K703" s="7">
        <f>IF(AND($H703&gt;=Scale!$B$2,$H703&lt;=Scale!$C$2),Scale!$A$2,IF(AND($H703&gt;=Scale!$B$3,$H703&lt;=Scale!$C$3),Scale!$A$3,IF(AND($H703&gt;=Scale!$B$4,$H703&lt;=Scale!$C$4),Scale!$A$4,IF(AND($H703&gt;=Scale!$B$5,$H703&lt;=Scale!$C$5),Scale!$A$5,IF(AND($H703&gt;=Scale!$B$6,$H703&lt;=Scale!$C$6),Scale!$A$6)))))</f>
        <v>3</v>
      </c>
      <c r="L703" s="7">
        <f>IF(AND($J703&gt;=Scale!$F$2,$J703&lt;=Scale!$G$2),Scale!$E$2,IF(AND($J703&gt;=Scale!$F$3,$J703&lt;=Scale!$G$3),Scale!$E$3,IF(AND($J703&gt;=Scale!$F$4,$J703&lt;=Scale!$G$4),Scale!$E$4,IF(AND($J703&gt;=Scale!$F$5,$J703&lt;=Scale!$G$5),Scale!$E$5,IF(AND($J703&gt;=Scale!$F$6,$J703&lt;=Scale!$G$6),Scale!$E$6)))))</f>
        <v>5</v>
      </c>
      <c r="M703" s="7">
        <f t="shared" si="23"/>
        <v>7</v>
      </c>
      <c r="N70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03" s="5" t="str">
        <f>IF(Table1[[#This Row],[Priority Rating]]="#N/A","#N/A",IF(Table1[[#This Row],[Priority Rating]]&gt;=Scale!$M$2,Scale!$L$2,IF(Table1[[#This Row],[Priority Rating]]&gt;=Scale!$M$3,Scale!$L$3,IF(Table1[[#This Row],[Priority Rating]]&gt;=Scale!$M$4,Scale!$L$4,"error1"))))</f>
        <v>Low (0-29)</v>
      </c>
    </row>
    <row r="704" spans="1:15" x14ac:dyDescent="0.3">
      <c r="A704" s="3">
        <f t="shared" ca="1" si="22"/>
        <v>703</v>
      </c>
      <c r="B704" t="s">
        <v>13</v>
      </c>
      <c r="C704" t="s">
        <v>30</v>
      </c>
      <c r="D704">
        <v>2904</v>
      </c>
      <c r="E704" t="s">
        <v>106</v>
      </c>
      <c r="F704" t="str">
        <f>VLOOKUP($C704,'Bus Profiles'!$A:$C,MATCH(F$1,'Bus Profiles'!$1:$1,0),FALSE)</f>
        <v>40 ft</v>
      </c>
      <c r="G704" t="str">
        <f>VLOOKUP($C704,'Bus Profiles'!$A:$C,MATCH(G$1,'Bus Profiles'!$1:$1,0),FALSE)</f>
        <v>Hybrid</v>
      </c>
      <c r="H704">
        <v>1</v>
      </c>
      <c r="I704" s="1">
        <v>34069</v>
      </c>
      <c r="J704" s="16">
        <v>2620.6923076923076</v>
      </c>
      <c r="K704" s="7">
        <f>IF(AND($H704&gt;=Scale!$B$2,$H704&lt;=Scale!$C$2),Scale!$A$2,IF(AND($H704&gt;=Scale!$B$3,$H704&lt;=Scale!$C$3),Scale!$A$3,IF(AND($H704&gt;=Scale!$B$4,$H704&lt;=Scale!$C$4),Scale!$A$4,IF(AND($H704&gt;=Scale!$B$5,$H704&lt;=Scale!$C$5),Scale!$A$5,IF(AND($H704&gt;=Scale!$B$6,$H704&lt;=Scale!$C$6),Scale!$A$6)))))</f>
        <v>1</v>
      </c>
      <c r="L704" s="7">
        <f>IF(AND($J704&gt;=Scale!$F$2,$J704&lt;=Scale!$G$2),Scale!$E$2,IF(AND($J704&gt;=Scale!$F$3,$J704&lt;=Scale!$G$3),Scale!$E$3,IF(AND($J704&gt;=Scale!$F$4,$J704&lt;=Scale!$G$4),Scale!$E$4,IF(AND($J704&gt;=Scale!$F$5,$J704&lt;=Scale!$G$5),Scale!$E$5,IF(AND($J704&gt;=Scale!$F$6,$J704&lt;=Scale!$G$6),Scale!$E$6)))))</f>
        <v>5</v>
      </c>
      <c r="M704" s="7">
        <f t="shared" si="23"/>
        <v>7</v>
      </c>
      <c r="N70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704" s="5" t="str">
        <f>IF(Table1[[#This Row],[Priority Rating]]="#N/A","#N/A",IF(Table1[[#This Row],[Priority Rating]]&gt;=Scale!$M$2,Scale!$L$2,IF(Table1[[#This Row],[Priority Rating]]&gt;=Scale!$M$3,Scale!$L$3,IF(Table1[[#This Row],[Priority Rating]]&gt;=Scale!$M$4,Scale!$L$4,"error1"))))</f>
        <v>Low (0-29)</v>
      </c>
    </row>
    <row r="705" spans="1:15" x14ac:dyDescent="0.3">
      <c r="A705" s="3">
        <f t="shared" ca="1" si="22"/>
        <v>704</v>
      </c>
      <c r="B705" t="s">
        <v>13</v>
      </c>
      <c r="C705" t="s">
        <v>30</v>
      </c>
      <c r="D705">
        <v>2905</v>
      </c>
      <c r="E705" t="s">
        <v>106</v>
      </c>
      <c r="F705" t="str">
        <f>VLOOKUP($C705,'Bus Profiles'!$A:$C,MATCH(F$1,'Bus Profiles'!$1:$1,0),FALSE)</f>
        <v>40 ft</v>
      </c>
      <c r="G705" t="str">
        <f>VLOOKUP($C705,'Bus Profiles'!$A:$C,MATCH(G$1,'Bus Profiles'!$1:$1,0),FALSE)</f>
        <v>Hybrid</v>
      </c>
      <c r="H705">
        <v>9</v>
      </c>
      <c r="I705" s="1">
        <v>30558.199999999997</v>
      </c>
      <c r="J705" s="16">
        <v>2182.7285714285713</v>
      </c>
      <c r="K705" s="7">
        <f>IF(AND($H705&gt;=Scale!$B$2,$H705&lt;=Scale!$C$2),Scale!$A$2,IF(AND($H705&gt;=Scale!$B$3,$H705&lt;=Scale!$C$3),Scale!$A$3,IF(AND($H705&gt;=Scale!$B$4,$H705&lt;=Scale!$C$4),Scale!$A$4,IF(AND($H705&gt;=Scale!$B$5,$H705&lt;=Scale!$C$5),Scale!$A$5,IF(AND($H705&gt;=Scale!$B$6,$H705&lt;=Scale!$C$6),Scale!$A$6)))))</f>
        <v>5</v>
      </c>
      <c r="L705" s="7">
        <f>IF(AND($J705&gt;=Scale!$F$2,$J705&lt;=Scale!$G$2),Scale!$E$2,IF(AND($J705&gt;=Scale!$F$3,$J705&lt;=Scale!$G$3),Scale!$E$3,IF(AND($J705&gt;=Scale!$F$4,$J705&lt;=Scale!$G$4),Scale!$E$4,IF(AND($J705&gt;=Scale!$F$5,$J705&lt;=Scale!$G$5),Scale!$E$5,IF(AND($J705&gt;=Scale!$F$6,$J705&lt;=Scale!$G$6),Scale!$E$6)))))</f>
        <v>5</v>
      </c>
      <c r="M705" s="7">
        <f t="shared" si="23"/>
        <v>7</v>
      </c>
      <c r="N70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32</v>
      </c>
      <c r="O705" s="5" t="str">
        <f>IF(Table1[[#This Row],[Priority Rating]]="#N/A","#N/A",IF(Table1[[#This Row],[Priority Rating]]&gt;=Scale!$M$2,Scale!$L$2,IF(Table1[[#This Row],[Priority Rating]]&gt;=Scale!$M$3,Scale!$L$3,IF(Table1[[#This Row],[Priority Rating]]&gt;=Scale!$M$4,Scale!$L$4,"error1"))))</f>
        <v>Med (30-34)</v>
      </c>
    </row>
    <row r="706" spans="1:15" x14ac:dyDescent="0.3">
      <c r="A706" s="3">
        <f t="shared" ca="1" si="22"/>
        <v>705</v>
      </c>
      <c r="B706" t="s">
        <v>13</v>
      </c>
      <c r="C706" t="s">
        <v>30</v>
      </c>
      <c r="D706">
        <v>2906</v>
      </c>
      <c r="E706" t="s">
        <v>106</v>
      </c>
      <c r="F706" t="str">
        <f>VLOOKUP($C706,'Bus Profiles'!$A:$C,MATCH(F$1,'Bus Profiles'!$1:$1,0),FALSE)</f>
        <v>40 ft</v>
      </c>
      <c r="G706" t="str">
        <f>VLOOKUP($C706,'Bus Profiles'!$A:$C,MATCH(G$1,'Bus Profiles'!$1:$1,0),FALSE)</f>
        <v>Hybrid</v>
      </c>
      <c r="H706">
        <v>5</v>
      </c>
      <c r="I706" s="1">
        <v>27880.300000000003</v>
      </c>
      <c r="J706" s="16">
        <v>1742.5187500000002</v>
      </c>
      <c r="K706" s="7">
        <f>IF(AND($H706&gt;=Scale!$B$2,$H706&lt;=Scale!$C$2),Scale!$A$2,IF(AND($H706&gt;=Scale!$B$3,$H706&lt;=Scale!$C$3),Scale!$A$3,IF(AND($H706&gt;=Scale!$B$4,$H706&lt;=Scale!$C$4),Scale!$A$4,IF(AND($H706&gt;=Scale!$B$5,$H706&lt;=Scale!$C$5),Scale!$A$5,IF(AND($H706&gt;=Scale!$B$6,$H706&lt;=Scale!$C$6),Scale!$A$6)))))</f>
        <v>3</v>
      </c>
      <c r="L706" s="7">
        <f>IF(AND($J706&gt;=Scale!$F$2,$J706&lt;=Scale!$G$2),Scale!$E$2,IF(AND($J706&gt;=Scale!$F$3,$J706&lt;=Scale!$G$3),Scale!$E$3,IF(AND($J706&gt;=Scale!$F$4,$J706&lt;=Scale!$G$4),Scale!$E$4,IF(AND($J706&gt;=Scale!$F$5,$J706&lt;=Scale!$G$5),Scale!$E$5,IF(AND($J706&gt;=Scale!$F$6,$J706&lt;=Scale!$G$6),Scale!$E$6)))))</f>
        <v>5</v>
      </c>
      <c r="M706" s="7">
        <f t="shared" si="23"/>
        <v>7</v>
      </c>
      <c r="N70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06" s="5" t="str">
        <f>IF(Table1[[#This Row],[Priority Rating]]="#N/A","#N/A",IF(Table1[[#This Row],[Priority Rating]]&gt;=Scale!$M$2,Scale!$L$2,IF(Table1[[#This Row],[Priority Rating]]&gt;=Scale!$M$3,Scale!$L$3,IF(Table1[[#This Row],[Priority Rating]]&gt;=Scale!$M$4,Scale!$L$4,"error1"))))</f>
        <v>Low (0-29)</v>
      </c>
    </row>
    <row r="707" spans="1:15" x14ac:dyDescent="0.3">
      <c r="A707" s="3">
        <f t="shared" ca="1" si="22"/>
        <v>706</v>
      </c>
      <c r="B707" t="s">
        <v>13</v>
      </c>
      <c r="C707" t="s">
        <v>30</v>
      </c>
      <c r="D707">
        <v>2907</v>
      </c>
      <c r="E707" t="s">
        <v>106</v>
      </c>
      <c r="F707" t="str">
        <f>VLOOKUP($C707,'Bus Profiles'!$A:$C,MATCH(F$1,'Bus Profiles'!$1:$1,0),FALSE)</f>
        <v>40 ft</v>
      </c>
      <c r="G707" t="str">
        <f>VLOOKUP($C707,'Bus Profiles'!$A:$C,MATCH(G$1,'Bus Profiles'!$1:$1,0),FALSE)</f>
        <v>Hybrid</v>
      </c>
      <c r="H707">
        <v>2</v>
      </c>
      <c r="I707" s="1">
        <v>34798</v>
      </c>
      <c r="J707" s="16">
        <v>8699.5</v>
      </c>
      <c r="K707" s="7">
        <f>IF(AND($H707&gt;=Scale!$B$2,$H707&lt;=Scale!$C$2),Scale!$A$2,IF(AND($H707&gt;=Scale!$B$3,$H707&lt;=Scale!$C$3),Scale!$A$3,IF(AND($H707&gt;=Scale!$B$4,$H707&lt;=Scale!$C$4),Scale!$A$4,IF(AND($H707&gt;=Scale!$B$5,$H707&lt;=Scale!$C$5),Scale!$A$5,IF(AND($H707&gt;=Scale!$B$6,$H707&lt;=Scale!$C$6),Scale!$A$6)))))</f>
        <v>2</v>
      </c>
      <c r="L707" s="7">
        <f>IF(AND($J707&gt;=Scale!$F$2,$J707&lt;=Scale!$G$2),Scale!$E$2,IF(AND($J707&gt;=Scale!$F$3,$J707&lt;=Scale!$G$3),Scale!$E$3,IF(AND($J707&gt;=Scale!$F$4,$J707&lt;=Scale!$G$4),Scale!$E$4,IF(AND($J707&gt;=Scale!$F$5,$J707&lt;=Scale!$G$5),Scale!$E$5,IF(AND($J707&gt;=Scale!$F$6,$J707&lt;=Scale!$G$6),Scale!$E$6)))))</f>
        <v>1</v>
      </c>
      <c r="M707" s="7">
        <f t="shared" si="23"/>
        <v>7</v>
      </c>
      <c r="N70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707" s="5" t="str">
        <f>IF(Table1[[#This Row],[Priority Rating]]="#N/A","#N/A",IF(Table1[[#This Row],[Priority Rating]]&gt;=Scale!$M$2,Scale!$L$2,IF(Table1[[#This Row],[Priority Rating]]&gt;=Scale!$M$3,Scale!$L$3,IF(Table1[[#This Row],[Priority Rating]]&gt;=Scale!$M$4,Scale!$L$4,"error1"))))</f>
        <v>Low (0-29)</v>
      </c>
    </row>
    <row r="708" spans="1:15" x14ac:dyDescent="0.3">
      <c r="A708" s="3">
        <f t="shared" ca="1" si="22"/>
        <v>707</v>
      </c>
      <c r="B708" t="s">
        <v>13</v>
      </c>
      <c r="C708" t="s">
        <v>30</v>
      </c>
      <c r="D708">
        <v>2908</v>
      </c>
      <c r="E708" t="s">
        <v>106</v>
      </c>
      <c r="F708" t="str">
        <f>VLOOKUP($C708,'Bus Profiles'!$A:$C,MATCH(F$1,'Bus Profiles'!$1:$1,0),FALSE)</f>
        <v>40 ft</v>
      </c>
      <c r="G708" t="str">
        <f>VLOOKUP($C708,'Bus Profiles'!$A:$C,MATCH(G$1,'Bus Profiles'!$1:$1,0),FALSE)</f>
        <v>Hybrid</v>
      </c>
      <c r="H708">
        <v>3</v>
      </c>
      <c r="I708" s="1">
        <v>29715.399999999998</v>
      </c>
      <c r="J708" s="16">
        <v>4952.5666666666666</v>
      </c>
      <c r="K708" s="7">
        <f>IF(AND($H708&gt;=Scale!$B$2,$H708&lt;=Scale!$C$2),Scale!$A$2,IF(AND($H708&gt;=Scale!$B$3,$H708&lt;=Scale!$C$3),Scale!$A$3,IF(AND($H708&gt;=Scale!$B$4,$H708&lt;=Scale!$C$4),Scale!$A$4,IF(AND($H708&gt;=Scale!$B$5,$H708&lt;=Scale!$C$5),Scale!$A$5,IF(AND($H708&gt;=Scale!$B$6,$H708&lt;=Scale!$C$6),Scale!$A$6)))))</f>
        <v>2</v>
      </c>
      <c r="L708" s="7">
        <f>IF(AND($J708&gt;=Scale!$F$2,$J708&lt;=Scale!$G$2),Scale!$E$2,IF(AND($J708&gt;=Scale!$F$3,$J708&lt;=Scale!$G$3),Scale!$E$3,IF(AND($J708&gt;=Scale!$F$4,$J708&lt;=Scale!$G$4),Scale!$E$4,IF(AND($J708&gt;=Scale!$F$5,$J708&lt;=Scale!$G$5),Scale!$E$5,IF(AND($J708&gt;=Scale!$F$6,$J708&lt;=Scale!$G$6),Scale!$E$6)))))</f>
        <v>3</v>
      </c>
      <c r="M708" s="7">
        <f t="shared" si="23"/>
        <v>7</v>
      </c>
      <c r="N70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19</v>
      </c>
      <c r="O708" s="5" t="str">
        <f>IF(Table1[[#This Row],[Priority Rating]]="#N/A","#N/A",IF(Table1[[#This Row],[Priority Rating]]&gt;=Scale!$M$2,Scale!$L$2,IF(Table1[[#This Row],[Priority Rating]]&gt;=Scale!$M$3,Scale!$L$3,IF(Table1[[#This Row],[Priority Rating]]&gt;=Scale!$M$4,Scale!$L$4,"error1"))))</f>
        <v>Low (0-29)</v>
      </c>
    </row>
    <row r="709" spans="1:15" x14ac:dyDescent="0.3">
      <c r="A709" s="3">
        <f t="shared" ca="1" si="22"/>
        <v>708</v>
      </c>
      <c r="B709" t="s">
        <v>13</v>
      </c>
      <c r="C709" t="s">
        <v>30</v>
      </c>
      <c r="D709">
        <v>2909</v>
      </c>
      <c r="E709" t="s">
        <v>106</v>
      </c>
      <c r="F709" t="str">
        <f>VLOOKUP($C709,'Bus Profiles'!$A:$C,MATCH(F$1,'Bus Profiles'!$1:$1,0),FALSE)</f>
        <v>40 ft</v>
      </c>
      <c r="G709" t="str">
        <f>VLOOKUP($C709,'Bus Profiles'!$A:$C,MATCH(G$1,'Bus Profiles'!$1:$1,0),FALSE)</f>
        <v>Hybrid</v>
      </c>
      <c r="H709">
        <v>4</v>
      </c>
      <c r="I709" s="1">
        <v>24555.800000000007</v>
      </c>
      <c r="J709" s="16">
        <v>3069.4750000000008</v>
      </c>
      <c r="K709" s="7">
        <f>IF(AND($H709&gt;=Scale!$B$2,$H709&lt;=Scale!$C$2),Scale!$A$2,IF(AND($H709&gt;=Scale!$B$3,$H709&lt;=Scale!$C$3),Scale!$A$3,IF(AND($H709&gt;=Scale!$B$4,$H709&lt;=Scale!$C$4),Scale!$A$4,IF(AND($H709&gt;=Scale!$B$5,$H709&lt;=Scale!$C$5),Scale!$A$5,IF(AND($H709&gt;=Scale!$B$6,$H709&lt;=Scale!$C$6),Scale!$A$6)))))</f>
        <v>3</v>
      </c>
      <c r="L709" s="7">
        <f>IF(AND($J709&gt;=Scale!$F$2,$J709&lt;=Scale!$G$2),Scale!$E$2,IF(AND($J709&gt;=Scale!$F$3,$J709&lt;=Scale!$G$3),Scale!$E$3,IF(AND($J709&gt;=Scale!$F$4,$J709&lt;=Scale!$G$4),Scale!$E$4,IF(AND($J709&gt;=Scale!$F$5,$J709&lt;=Scale!$G$5),Scale!$E$5,IF(AND($J709&gt;=Scale!$F$6,$J709&lt;=Scale!$G$6),Scale!$E$6)))))</f>
        <v>4</v>
      </c>
      <c r="M709" s="7">
        <f t="shared" si="23"/>
        <v>7</v>
      </c>
      <c r="N70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24</v>
      </c>
      <c r="O709" s="5" t="str">
        <f>IF(Table1[[#This Row],[Priority Rating]]="#N/A","#N/A",IF(Table1[[#This Row],[Priority Rating]]&gt;=Scale!$M$2,Scale!$L$2,IF(Table1[[#This Row],[Priority Rating]]&gt;=Scale!$M$3,Scale!$L$3,IF(Table1[[#This Row],[Priority Rating]]&gt;=Scale!$M$4,Scale!$L$4,"error1"))))</f>
        <v>Low (0-29)</v>
      </c>
    </row>
    <row r="710" spans="1:15" x14ac:dyDescent="0.3">
      <c r="A710" s="3">
        <f t="shared" ca="1" si="22"/>
        <v>709</v>
      </c>
      <c r="B710" t="s">
        <v>13</v>
      </c>
      <c r="C710" t="s">
        <v>30</v>
      </c>
      <c r="D710">
        <v>2910</v>
      </c>
      <c r="E710" t="s">
        <v>106</v>
      </c>
      <c r="F710" t="str">
        <f>VLOOKUP($C710,'Bus Profiles'!$A:$C,MATCH(F$1,'Bus Profiles'!$1:$1,0),FALSE)</f>
        <v>40 ft</v>
      </c>
      <c r="G710" t="str">
        <f>VLOOKUP($C710,'Bus Profiles'!$A:$C,MATCH(G$1,'Bus Profiles'!$1:$1,0),FALSE)</f>
        <v>Hybrid</v>
      </c>
      <c r="H710">
        <v>3</v>
      </c>
      <c r="I710" s="1">
        <v>23650.699999999997</v>
      </c>
      <c r="J710" s="16">
        <v>1478.1687499999998</v>
      </c>
      <c r="K710" s="7">
        <f>IF(AND($H710&gt;=Scale!$B$2,$H710&lt;=Scale!$C$2),Scale!$A$2,IF(AND($H710&gt;=Scale!$B$3,$H710&lt;=Scale!$C$3),Scale!$A$3,IF(AND($H710&gt;=Scale!$B$4,$H710&lt;=Scale!$C$4),Scale!$A$4,IF(AND($H710&gt;=Scale!$B$5,$H710&lt;=Scale!$C$5),Scale!$A$5,IF(AND($H710&gt;=Scale!$B$6,$H710&lt;=Scale!$C$6),Scale!$A$6)))))</f>
        <v>2</v>
      </c>
      <c r="L710" s="7">
        <f>IF(AND($J710&gt;=Scale!$F$2,$J710&lt;=Scale!$G$2),Scale!$E$2,IF(AND($J710&gt;=Scale!$F$3,$J710&lt;=Scale!$G$3),Scale!$E$3,IF(AND($J710&gt;=Scale!$F$4,$J710&lt;=Scale!$G$4),Scale!$E$4,IF(AND($J710&gt;=Scale!$F$5,$J710&lt;=Scale!$G$5),Scale!$E$5,IF(AND($J710&gt;=Scale!$F$6,$J710&lt;=Scale!$G$6),Scale!$E$6)))))</f>
        <v>5</v>
      </c>
      <c r="M710" s="7">
        <f t="shared" si="23"/>
        <v>7</v>
      </c>
      <c r="N71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710" s="5" t="str">
        <f>IF(Table1[[#This Row],[Priority Rating]]="#N/A","#N/A",IF(Table1[[#This Row],[Priority Rating]]&gt;=Scale!$M$2,Scale!$L$2,IF(Table1[[#This Row],[Priority Rating]]&gt;=Scale!$M$3,Scale!$L$3,IF(Table1[[#This Row],[Priority Rating]]&gt;=Scale!$M$4,Scale!$L$4,"error1"))))</f>
        <v>Low (0-29)</v>
      </c>
    </row>
    <row r="711" spans="1:15" x14ac:dyDescent="0.3">
      <c r="A711" s="3">
        <f t="shared" ca="1" si="22"/>
        <v>710</v>
      </c>
      <c r="B711" t="s">
        <v>13</v>
      </c>
      <c r="C711" t="s">
        <v>30</v>
      </c>
      <c r="D711">
        <v>2911</v>
      </c>
      <c r="E711" t="s">
        <v>106</v>
      </c>
      <c r="F711" t="str">
        <f>VLOOKUP($C711,'Bus Profiles'!$A:$C,MATCH(F$1,'Bus Profiles'!$1:$1,0),FALSE)</f>
        <v>40 ft</v>
      </c>
      <c r="G711" t="str">
        <f>VLOOKUP($C711,'Bus Profiles'!$A:$C,MATCH(G$1,'Bus Profiles'!$1:$1,0),FALSE)</f>
        <v>Hybrid</v>
      </c>
      <c r="H711">
        <v>3</v>
      </c>
      <c r="I711" s="1">
        <v>28573.9</v>
      </c>
      <c r="J711" s="16">
        <v>3571.7375000000002</v>
      </c>
      <c r="K711" s="7">
        <f>IF(AND($H711&gt;=Scale!$B$2,$H711&lt;=Scale!$C$2),Scale!$A$2,IF(AND($H711&gt;=Scale!$B$3,$H711&lt;=Scale!$C$3),Scale!$A$3,IF(AND($H711&gt;=Scale!$B$4,$H711&lt;=Scale!$C$4),Scale!$A$4,IF(AND($H711&gt;=Scale!$B$5,$H711&lt;=Scale!$C$5),Scale!$A$5,IF(AND($H711&gt;=Scale!$B$6,$H711&lt;=Scale!$C$6),Scale!$A$6)))))</f>
        <v>2</v>
      </c>
      <c r="L711" s="7">
        <f>IF(AND($J711&gt;=Scale!$F$2,$J711&lt;=Scale!$G$2),Scale!$E$2,IF(AND($J711&gt;=Scale!$F$3,$J711&lt;=Scale!$G$3),Scale!$E$3,IF(AND($J711&gt;=Scale!$F$4,$J711&lt;=Scale!$G$4),Scale!$E$4,IF(AND($J711&gt;=Scale!$F$5,$J711&lt;=Scale!$G$5),Scale!$E$5,IF(AND($J711&gt;=Scale!$F$6,$J711&lt;=Scale!$G$6),Scale!$E$6)))))</f>
        <v>4</v>
      </c>
      <c r="M711" s="7">
        <f t="shared" si="23"/>
        <v>7</v>
      </c>
      <c r="N71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21</v>
      </c>
      <c r="O711" s="5" t="str">
        <f>IF(Table1[[#This Row],[Priority Rating]]="#N/A","#N/A",IF(Table1[[#This Row],[Priority Rating]]&gt;=Scale!$M$2,Scale!$L$2,IF(Table1[[#This Row],[Priority Rating]]&gt;=Scale!$M$3,Scale!$L$3,IF(Table1[[#This Row],[Priority Rating]]&gt;=Scale!$M$4,Scale!$L$4,"error1"))))</f>
        <v>Low (0-29)</v>
      </c>
    </row>
    <row r="712" spans="1:15" x14ac:dyDescent="0.3">
      <c r="A712" s="3">
        <f t="shared" ca="1" si="22"/>
        <v>711</v>
      </c>
      <c r="B712" t="s">
        <v>13</v>
      </c>
      <c r="C712" t="s">
        <v>30</v>
      </c>
      <c r="D712">
        <v>2912</v>
      </c>
      <c r="E712" t="s">
        <v>106</v>
      </c>
      <c r="F712" t="str">
        <f>VLOOKUP($C712,'Bus Profiles'!$A:$C,MATCH(F$1,'Bus Profiles'!$1:$1,0),FALSE)</f>
        <v>40 ft</v>
      </c>
      <c r="G712" t="str">
        <f>VLOOKUP($C712,'Bus Profiles'!$A:$C,MATCH(G$1,'Bus Profiles'!$1:$1,0),FALSE)</f>
        <v>Hybrid</v>
      </c>
      <c r="H712">
        <v>4</v>
      </c>
      <c r="I712" s="1">
        <v>24402.799999999999</v>
      </c>
      <c r="J712" s="16">
        <v>4067.1333333333332</v>
      </c>
      <c r="K712" s="7">
        <f>IF(AND($H712&gt;=Scale!$B$2,$H712&lt;=Scale!$C$2),Scale!$A$2,IF(AND($H712&gt;=Scale!$B$3,$H712&lt;=Scale!$C$3),Scale!$A$3,IF(AND($H712&gt;=Scale!$B$4,$H712&lt;=Scale!$C$4),Scale!$A$4,IF(AND($H712&gt;=Scale!$B$5,$H712&lt;=Scale!$C$5),Scale!$A$5,IF(AND($H712&gt;=Scale!$B$6,$H712&lt;=Scale!$C$6),Scale!$A$6)))))</f>
        <v>3</v>
      </c>
      <c r="L712" s="7">
        <f>IF(AND($J712&gt;=Scale!$F$2,$J712&lt;=Scale!$G$2),Scale!$E$2,IF(AND($J712&gt;=Scale!$F$3,$J712&lt;=Scale!$G$3),Scale!$E$3,IF(AND($J712&gt;=Scale!$F$4,$J712&lt;=Scale!$G$4),Scale!$E$4,IF(AND($J712&gt;=Scale!$F$5,$J712&lt;=Scale!$G$5),Scale!$E$5,IF(AND($J712&gt;=Scale!$F$6,$J712&lt;=Scale!$G$6),Scale!$E$6)))))</f>
        <v>3</v>
      </c>
      <c r="M712" s="7">
        <f t="shared" si="23"/>
        <v>7</v>
      </c>
      <c r="N71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712" s="5" t="str">
        <f>IF(Table1[[#This Row],[Priority Rating]]="#N/A","#N/A",IF(Table1[[#This Row],[Priority Rating]]&gt;=Scale!$M$2,Scale!$L$2,IF(Table1[[#This Row],[Priority Rating]]&gt;=Scale!$M$3,Scale!$L$3,IF(Table1[[#This Row],[Priority Rating]]&gt;=Scale!$M$4,Scale!$L$4,"error1"))))</f>
        <v>Low (0-29)</v>
      </c>
    </row>
    <row r="713" spans="1:15" x14ac:dyDescent="0.3">
      <c r="A713" s="3">
        <f t="shared" ca="1" si="22"/>
        <v>712</v>
      </c>
      <c r="B713" t="s">
        <v>13</v>
      </c>
      <c r="C713" t="s">
        <v>30</v>
      </c>
      <c r="D713">
        <v>2913</v>
      </c>
      <c r="E713" t="s">
        <v>106</v>
      </c>
      <c r="F713" t="str">
        <f>VLOOKUP($C713,'Bus Profiles'!$A:$C,MATCH(F$1,'Bus Profiles'!$1:$1,0),FALSE)</f>
        <v>40 ft</v>
      </c>
      <c r="G713" t="str">
        <f>VLOOKUP($C713,'Bus Profiles'!$A:$C,MATCH(G$1,'Bus Profiles'!$1:$1,0),FALSE)</f>
        <v>Hybrid</v>
      </c>
      <c r="H713">
        <v>5</v>
      </c>
      <c r="I713" s="1">
        <v>22168.1</v>
      </c>
      <c r="J713" s="16">
        <v>3694.6833333333329</v>
      </c>
      <c r="K713" s="7">
        <f>IF(AND($H713&gt;=Scale!$B$2,$H713&lt;=Scale!$C$2),Scale!$A$2,IF(AND($H713&gt;=Scale!$B$3,$H713&lt;=Scale!$C$3),Scale!$A$3,IF(AND($H713&gt;=Scale!$B$4,$H713&lt;=Scale!$C$4),Scale!$A$4,IF(AND($H713&gt;=Scale!$B$5,$H713&lt;=Scale!$C$5),Scale!$A$5,IF(AND($H713&gt;=Scale!$B$6,$H713&lt;=Scale!$C$6),Scale!$A$6)))))</f>
        <v>3</v>
      </c>
      <c r="L713" s="7">
        <f>IF(AND($J713&gt;=Scale!$F$2,$J713&lt;=Scale!$G$2),Scale!$E$2,IF(AND($J713&gt;=Scale!$F$3,$J713&lt;=Scale!$G$3),Scale!$E$3,IF(AND($J713&gt;=Scale!$F$4,$J713&lt;=Scale!$G$4),Scale!$E$4,IF(AND($J713&gt;=Scale!$F$5,$J713&lt;=Scale!$G$5),Scale!$E$5,IF(AND($J713&gt;=Scale!$F$6,$J713&lt;=Scale!$G$6),Scale!$E$6)))))</f>
        <v>4</v>
      </c>
      <c r="M713" s="7">
        <f t="shared" si="23"/>
        <v>7</v>
      </c>
      <c r="N71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24</v>
      </c>
      <c r="O713" s="5" t="str">
        <f>IF(Table1[[#This Row],[Priority Rating]]="#N/A","#N/A",IF(Table1[[#This Row],[Priority Rating]]&gt;=Scale!$M$2,Scale!$L$2,IF(Table1[[#This Row],[Priority Rating]]&gt;=Scale!$M$3,Scale!$L$3,IF(Table1[[#This Row],[Priority Rating]]&gt;=Scale!$M$4,Scale!$L$4,"error1"))))</f>
        <v>Low (0-29)</v>
      </c>
    </row>
    <row r="714" spans="1:15" x14ac:dyDescent="0.3">
      <c r="A714" s="3">
        <f t="shared" ca="1" si="22"/>
        <v>713</v>
      </c>
      <c r="B714" t="s">
        <v>13</v>
      </c>
      <c r="C714" t="s">
        <v>30</v>
      </c>
      <c r="D714">
        <v>2914</v>
      </c>
      <c r="E714" t="s">
        <v>106</v>
      </c>
      <c r="F714" t="str">
        <f>VLOOKUP($C714,'Bus Profiles'!$A:$C,MATCH(F$1,'Bus Profiles'!$1:$1,0),FALSE)</f>
        <v>40 ft</v>
      </c>
      <c r="G714" t="str">
        <f>VLOOKUP($C714,'Bus Profiles'!$A:$C,MATCH(G$1,'Bus Profiles'!$1:$1,0),FALSE)</f>
        <v>Hybrid</v>
      </c>
      <c r="H714">
        <v>7</v>
      </c>
      <c r="I714" s="1">
        <v>15459.9</v>
      </c>
      <c r="J714" s="16">
        <v>5153.3</v>
      </c>
      <c r="K714" s="7">
        <f>IF(AND($H714&gt;=Scale!$B$2,$H714&lt;=Scale!$C$2),Scale!$A$2,IF(AND($H714&gt;=Scale!$B$3,$H714&lt;=Scale!$C$3),Scale!$A$3,IF(AND($H714&gt;=Scale!$B$4,$H714&lt;=Scale!$C$4),Scale!$A$4,IF(AND($H714&gt;=Scale!$B$5,$H714&lt;=Scale!$C$5),Scale!$A$5,IF(AND($H714&gt;=Scale!$B$6,$H714&lt;=Scale!$C$6),Scale!$A$6)))))</f>
        <v>4</v>
      </c>
      <c r="L714" s="7">
        <f>IF(AND($J714&gt;=Scale!$F$2,$J714&lt;=Scale!$G$2),Scale!$E$2,IF(AND($J714&gt;=Scale!$F$3,$J714&lt;=Scale!$G$3),Scale!$E$3,IF(AND($J714&gt;=Scale!$F$4,$J714&lt;=Scale!$G$4),Scale!$E$4,IF(AND($J714&gt;=Scale!$F$5,$J714&lt;=Scale!$G$5),Scale!$E$5,IF(AND($J714&gt;=Scale!$F$6,$J714&lt;=Scale!$G$6),Scale!$E$6)))))</f>
        <v>2</v>
      </c>
      <c r="M714" s="7">
        <f t="shared" si="23"/>
        <v>7</v>
      </c>
      <c r="N71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714" s="5" t="str">
        <f>IF(Table1[[#This Row],[Priority Rating]]="#N/A","#N/A",IF(Table1[[#This Row],[Priority Rating]]&gt;=Scale!$M$2,Scale!$L$2,IF(Table1[[#This Row],[Priority Rating]]&gt;=Scale!$M$3,Scale!$L$3,IF(Table1[[#This Row],[Priority Rating]]&gt;=Scale!$M$4,Scale!$L$4,"error1"))))</f>
        <v>Low (0-29)</v>
      </c>
    </row>
    <row r="715" spans="1:15" x14ac:dyDescent="0.3">
      <c r="A715" s="3">
        <f t="shared" ca="1" si="22"/>
        <v>714</v>
      </c>
      <c r="B715" t="s">
        <v>13</v>
      </c>
      <c r="C715" t="s">
        <v>30</v>
      </c>
      <c r="D715">
        <v>2915</v>
      </c>
      <c r="E715" t="s">
        <v>106</v>
      </c>
      <c r="F715" t="str">
        <f>VLOOKUP($C715,'Bus Profiles'!$A:$C,MATCH(F$1,'Bus Profiles'!$1:$1,0),FALSE)</f>
        <v>40 ft</v>
      </c>
      <c r="G715" t="str">
        <f>VLOOKUP($C715,'Bus Profiles'!$A:$C,MATCH(G$1,'Bus Profiles'!$1:$1,0),FALSE)</f>
        <v>Hybrid</v>
      </c>
      <c r="H715">
        <v>1</v>
      </c>
      <c r="I715" s="1">
        <v>26985.699999999997</v>
      </c>
      <c r="J715" s="16">
        <v>3855.0999999999995</v>
      </c>
      <c r="K715" s="7">
        <f>IF(AND($H715&gt;=Scale!$B$2,$H715&lt;=Scale!$C$2),Scale!$A$2,IF(AND($H715&gt;=Scale!$B$3,$H715&lt;=Scale!$C$3),Scale!$A$3,IF(AND($H715&gt;=Scale!$B$4,$H715&lt;=Scale!$C$4),Scale!$A$4,IF(AND($H715&gt;=Scale!$B$5,$H715&lt;=Scale!$C$5),Scale!$A$5,IF(AND($H715&gt;=Scale!$B$6,$H715&lt;=Scale!$C$6),Scale!$A$6)))))</f>
        <v>1</v>
      </c>
      <c r="L715" s="7">
        <f>IF(AND($J715&gt;=Scale!$F$2,$J715&lt;=Scale!$G$2),Scale!$E$2,IF(AND($J715&gt;=Scale!$F$3,$J715&lt;=Scale!$G$3),Scale!$E$3,IF(AND($J715&gt;=Scale!$F$4,$J715&lt;=Scale!$G$4),Scale!$E$4,IF(AND($J715&gt;=Scale!$F$5,$J715&lt;=Scale!$G$5),Scale!$E$5,IF(AND($J715&gt;=Scale!$F$6,$J715&lt;=Scale!$G$6),Scale!$E$6)))))</f>
        <v>4</v>
      </c>
      <c r="M715" s="7">
        <f t="shared" si="23"/>
        <v>7</v>
      </c>
      <c r="N71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18</v>
      </c>
      <c r="O715" s="5" t="str">
        <f>IF(Table1[[#This Row],[Priority Rating]]="#N/A","#N/A",IF(Table1[[#This Row],[Priority Rating]]&gt;=Scale!$M$2,Scale!$L$2,IF(Table1[[#This Row],[Priority Rating]]&gt;=Scale!$M$3,Scale!$L$3,IF(Table1[[#This Row],[Priority Rating]]&gt;=Scale!$M$4,Scale!$L$4,"error1"))))</f>
        <v>Low (0-29)</v>
      </c>
    </row>
    <row r="716" spans="1:15" x14ac:dyDescent="0.3">
      <c r="A716" s="3">
        <f t="shared" ca="1" si="22"/>
        <v>715</v>
      </c>
      <c r="B716" t="s">
        <v>13</v>
      </c>
      <c r="C716" t="s">
        <v>30</v>
      </c>
      <c r="D716">
        <v>2916</v>
      </c>
      <c r="E716" t="s">
        <v>106</v>
      </c>
      <c r="F716" t="str">
        <f>VLOOKUP($C716,'Bus Profiles'!$A:$C,MATCH(F$1,'Bus Profiles'!$1:$1,0),FALSE)</f>
        <v>40 ft</v>
      </c>
      <c r="G716" t="str">
        <f>VLOOKUP($C716,'Bus Profiles'!$A:$C,MATCH(G$1,'Bus Profiles'!$1:$1,0),FALSE)</f>
        <v>Hybrid</v>
      </c>
      <c r="H716">
        <v>4</v>
      </c>
      <c r="I716" s="1">
        <v>28295.499999999993</v>
      </c>
      <c r="J716" s="16">
        <v>4042.2142857142849</v>
      </c>
      <c r="K716" s="7">
        <f>IF(AND($H716&gt;=Scale!$B$2,$H716&lt;=Scale!$C$2),Scale!$A$2,IF(AND($H716&gt;=Scale!$B$3,$H716&lt;=Scale!$C$3),Scale!$A$3,IF(AND($H716&gt;=Scale!$B$4,$H716&lt;=Scale!$C$4),Scale!$A$4,IF(AND($H716&gt;=Scale!$B$5,$H716&lt;=Scale!$C$5),Scale!$A$5,IF(AND($H716&gt;=Scale!$B$6,$H716&lt;=Scale!$C$6),Scale!$A$6)))))</f>
        <v>3</v>
      </c>
      <c r="L716" s="7">
        <f>IF(AND($J716&gt;=Scale!$F$2,$J716&lt;=Scale!$G$2),Scale!$E$2,IF(AND($J716&gt;=Scale!$F$3,$J716&lt;=Scale!$G$3),Scale!$E$3,IF(AND($J716&gt;=Scale!$F$4,$J716&lt;=Scale!$G$4),Scale!$E$4,IF(AND($J716&gt;=Scale!$F$5,$J716&lt;=Scale!$G$5),Scale!$E$5,IF(AND($J716&gt;=Scale!$F$6,$J716&lt;=Scale!$G$6),Scale!$E$6)))))</f>
        <v>3</v>
      </c>
      <c r="M716" s="7">
        <f t="shared" si="23"/>
        <v>7</v>
      </c>
      <c r="N71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22</v>
      </c>
      <c r="O716" s="5" t="str">
        <f>IF(Table1[[#This Row],[Priority Rating]]="#N/A","#N/A",IF(Table1[[#This Row],[Priority Rating]]&gt;=Scale!$M$2,Scale!$L$2,IF(Table1[[#This Row],[Priority Rating]]&gt;=Scale!$M$3,Scale!$L$3,IF(Table1[[#This Row],[Priority Rating]]&gt;=Scale!$M$4,Scale!$L$4,"error1"))))</f>
        <v>Low (0-29)</v>
      </c>
    </row>
    <row r="717" spans="1:15" x14ac:dyDescent="0.3">
      <c r="A717" s="3">
        <f t="shared" ca="1" si="22"/>
        <v>716</v>
      </c>
      <c r="B717" t="s">
        <v>13</v>
      </c>
      <c r="C717" t="s">
        <v>30</v>
      </c>
      <c r="D717">
        <v>2917</v>
      </c>
      <c r="E717" t="s">
        <v>106</v>
      </c>
      <c r="F717" t="str">
        <f>VLOOKUP($C717,'Bus Profiles'!$A:$C,MATCH(F$1,'Bus Profiles'!$1:$1,0),FALSE)</f>
        <v>40 ft</v>
      </c>
      <c r="G717" t="str">
        <f>VLOOKUP($C717,'Bus Profiles'!$A:$C,MATCH(G$1,'Bus Profiles'!$1:$1,0),FALSE)</f>
        <v>Hybrid</v>
      </c>
      <c r="H717">
        <v>6</v>
      </c>
      <c r="I717" s="1">
        <v>22287.399999999998</v>
      </c>
      <c r="J717" s="16">
        <v>2026.1272727272726</v>
      </c>
      <c r="K717" s="7">
        <f>IF(AND($H717&gt;=Scale!$B$2,$H717&lt;=Scale!$C$2),Scale!$A$2,IF(AND($H717&gt;=Scale!$B$3,$H717&lt;=Scale!$C$3),Scale!$A$3,IF(AND($H717&gt;=Scale!$B$4,$H717&lt;=Scale!$C$4),Scale!$A$4,IF(AND($H717&gt;=Scale!$B$5,$H717&lt;=Scale!$C$5),Scale!$A$5,IF(AND($H717&gt;=Scale!$B$6,$H717&lt;=Scale!$C$6),Scale!$A$6)))))</f>
        <v>4</v>
      </c>
      <c r="L717" s="7">
        <f>IF(AND($J717&gt;=Scale!$F$2,$J717&lt;=Scale!$G$2),Scale!$E$2,IF(AND($J717&gt;=Scale!$F$3,$J717&lt;=Scale!$G$3),Scale!$E$3,IF(AND($J717&gt;=Scale!$F$4,$J717&lt;=Scale!$G$4),Scale!$E$4,IF(AND($J717&gt;=Scale!$F$5,$J717&lt;=Scale!$G$5),Scale!$E$5,IF(AND($J717&gt;=Scale!$F$6,$J717&lt;=Scale!$G$6),Scale!$E$6)))))</f>
        <v>5</v>
      </c>
      <c r="M717" s="7">
        <f t="shared" si="23"/>
        <v>7</v>
      </c>
      <c r="N71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717" s="5" t="str">
        <f>IF(Table1[[#This Row],[Priority Rating]]="#N/A","#N/A",IF(Table1[[#This Row],[Priority Rating]]&gt;=Scale!$M$2,Scale!$L$2,IF(Table1[[#This Row],[Priority Rating]]&gt;=Scale!$M$3,Scale!$L$3,IF(Table1[[#This Row],[Priority Rating]]&gt;=Scale!$M$4,Scale!$L$4,"error1"))))</f>
        <v>Low (0-29)</v>
      </c>
    </row>
    <row r="718" spans="1:15" x14ac:dyDescent="0.3">
      <c r="A718" s="3">
        <f t="shared" ca="1" si="22"/>
        <v>717</v>
      </c>
      <c r="B718" t="s">
        <v>13</v>
      </c>
      <c r="C718" t="s">
        <v>30</v>
      </c>
      <c r="D718">
        <v>2918</v>
      </c>
      <c r="E718" t="s">
        <v>106</v>
      </c>
      <c r="F718" t="str">
        <f>VLOOKUP($C718,'Bus Profiles'!$A:$C,MATCH(F$1,'Bus Profiles'!$1:$1,0),FALSE)</f>
        <v>40 ft</v>
      </c>
      <c r="G718" t="str">
        <f>VLOOKUP($C718,'Bus Profiles'!$A:$C,MATCH(G$1,'Bus Profiles'!$1:$1,0),FALSE)</f>
        <v>Hybrid</v>
      </c>
      <c r="H718">
        <v>2</v>
      </c>
      <c r="I718" s="1">
        <v>23620.700000000004</v>
      </c>
      <c r="J718" s="16">
        <v>3936.7833333333342</v>
      </c>
      <c r="K718" s="7">
        <f>IF(AND($H718&gt;=Scale!$B$2,$H718&lt;=Scale!$C$2),Scale!$A$2,IF(AND($H718&gt;=Scale!$B$3,$H718&lt;=Scale!$C$3),Scale!$A$3,IF(AND($H718&gt;=Scale!$B$4,$H718&lt;=Scale!$C$4),Scale!$A$4,IF(AND($H718&gt;=Scale!$B$5,$H718&lt;=Scale!$C$5),Scale!$A$5,IF(AND($H718&gt;=Scale!$B$6,$H718&lt;=Scale!$C$6),Scale!$A$6)))))</f>
        <v>2</v>
      </c>
      <c r="L718" s="7">
        <f>IF(AND($J718&gt;=Scale!$F$2,$J718&lt;=Scale!$G$2),Scale!$E$2,IF(AND($J718&gt;=Scale!$F$3,$J718&lt;=Scale!$G$3),Scale!$E$3,IF(AND($J718&gt;=Scale!$F$4,$J718&lt;=Scale!$G$4),Scale!$E$4,IF(AND($J718&gt;=Scale!$F$5,$J718&lt;=Scale!$G$5),Scale!$E$5,IF(AND($J718&gt;=Scale!$F$6,$J718&lt;=Scale!$G$6),Scale!$E$6)))))</f>
        <v>4</v>
      </c>
      <c r="M718" s="7">
        <f t="shared" si="23"/>
        <v>7</v>
      </c>
      <c r="N71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21</v>
      </c>
      <c r="O718" s="5" t="str">
        <f>IF(Table1[[#This Row],[Priority Rating]]="#N/A","#N/A",IF(Table1[[#This Row],[Priority Rating]]&gt;=Scale!$M$2,Scale!$L$2,IF(Table1[[#This Row],[Priority Rating]]&gt;=Scale!$M$3,Scale!$L$3,IF(Table1[[#This Row],[Priority Rating]]&gt;=Scale!$M$4,Scale!$L$4,"error1"))))</f>
        <v>Low (0-29)</v>
      </c>
    </row>
    <row r="719" spans="1:15" x14ac:dyDescent="0.3">
      <c r="A719" s="3">
        <f t="shared" ca="1" si="22"/>
        <v>718</v>
      </c>
      <c r="B719" t="s">
        <v>13</v>
      </c>
      <c r="C719" t="s">
        <v>30</v>
      </c>
      <c r="D719">
        <v>2919</v>
      </c>
      <c r="E719" t="s">
        <v>106</v>
      </c>
      <c r="F719" t="str">
        <f>VLOOKUP($C719,'Bus Profiles'!$A:$C,MATCH(F$1,'Bus Profiles'!$1:$1,0),FALSE)</f>
        <v>40 ft</v>
      </c>
      <c r="G719" t="str">
        <f>VLOOKUP($C719,'Bus Profiles'!$A:$C,MATCH(G$1,'Bus Profiles'!$1:$1,0),FALSE)</f>
        <v>Hybrid</v>
      </c>
      <c r="H719">
        <v>1</v>
      </c>
      <c r="I719" s="1">
        <v>21039.9</v>
      </c>
      <c r="J719" s="16">
        <v>2103.9900000000002</v>
      </c>
      <c r="K719" s="7">
        <f>IF(AND($H719&gt;=Scale!$B$2,$H719&lt;=Scale!$C$2),Scale!$A$2,IF(AND($H719&gt;=Scale!$B$3,$H719&lt;=Scale!$C$3),Scale!$A$3,IF(AND($H719&gt;=Scale!$B$4,$H719&lt;=Scale!$C$4),Scale!$A$4,IF(AND($H719&gt;=Scale!$B$5,$H719&lt;=Scale!$C$5),Scale!$A$5,IF(AND($H719&gt;=Scale!$B$6,$H719&lt;=Scale!$C$6),Scale!$A$6)))))</f>
        <v>1</v>
      </c>
      <c r="L719" s="7">
        <f>IF(AND($J719&gt;=Scale!$F$2,$J719&lt;=Scale!$G$2),Scale!$E$2,IF(AND($J719&gt;=Scale!$F$3,$J719&lt;=Scale!$G$3),Scale!$E$3,IF(AND($J719&gt;=Scale!$F$4,$J719&lt;=Scale!$G$4),Scale!$E$4,IF(AND($J719&gt;=Scale!$F$5,$J719&lt;=Scale!$G$5),Scale!$E$5,IF(AND($J719&gt;=Scale!$F$6,$J719&lt;=Scale!$G$6),Scale!$E$6)))))</f>
        <v>5</v>
      </c>
      <c r="M719" s="7">
        <f t="shared" si="23"/>
        <v>7</v>
      </c>
      <c r="N71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719" s="5" t="str">
        <f>IF(Table1[[#This Row],[Priority Rating]]="#N/A","#N/A",IF(Table1[[#This Row],[Priority Rating]]&gt;=Scale!$M$2,Scale!$L$2,IF(Table1[[#This Row],[Priority Rating]]&gt;=Scale!$M$3,Scale!$L$3,IF(Table1[[#This Row],[Priority Rating]]&gt;=Scale!$M$4,Scale!$L$4,"error1"))))</f>
        <v>Low (0-29)</v>
      </c>
    </row>
    <row r="720" spans="1:15" x14ac:dyDescent="0.3">
      <c r="A720" s="3">
        <f t="shared" ca="1" si="22"/>
        <v>719</v>
      </c>
      <c r="B720" t="s">
        <v>13</v>
      </c>
      <c r="C720" t="s">
        <v>30</v>
      </c>
      <c r="D720">
        <v>2920</v>
      </c>
      <c r="E720" t="s">
        <v>106</v>
      </c>
      <c r="F720" t="str">
        <f>VLOOKUP($C720,'Bus Profiles'!$A:$C,MATCH(F$1,'Bus Profiles'!$1:$1,0),FALSE)</f>
        <v>40 ft</v>
      </c>
      <c r="G720" t="str">
        <f>VLOOKUP($C720,'Bus Profiles'!$A:$C,MATCH(G$1,'Bus Profiles'!$1:$1,0),FALSE)</f>
        <v>Hybrid</v>
      </c>
      <c r="H720">
        <v>2</v>
      </c>
      <c r="I720" s="1">
        <v>23772.799999999996</v>
      </c>
      <c r="J720" s="16">
        <v>2641.4222222222215</v>
      </c>
      <c r="K720" s="7">
        <f>IF(AND($H720&gt;=Scale!$B$2,$H720&lt;=Scale!$C$2),Scale!$A$2,IF(AND($H720&gt;=Scale!$B$3,$H720&lt;=Scale!$C$3),Scale!$A$3,IF(AND($H720&gt;=Scale!$B$4,$H720&lt;=Scale!$C$4),Scale!$A$4,IF(AND($H720&gt;=Scale!$B$5,$H720&lt;=Scale!$C$5),Scale!$A$5,IF(AND($H720&gt;=Scale!$B$6,$H720&lt;=Scale!$C$6),Scale!$A$6)))))</f>
        <v>2</v>
      </c>
      <c r="L720" s="7">
        <f>IF(AND($J720&gt;=Scale!$F$2,$J720&lt;=Scale!$G$2),Scale!$E$2,IF(AND($J720&gt;=Scale!$F$3,$J720&lt;=Scale!$G$3),Scale!$E$3,IF(AND($J720&gt;=Scale!$F$4,$J720&lt;=Scale!$G$4),Scale!$E$4,IF(AND($J720&gt;=Scale!$F$5,$J720&lt;=Scale!$G$5),Scale!$E$5,IF(AND($J720&gt;=Scale!$F$6,$J720&lt;=Scale!$G$6),Scale!$E$6)))))</f>
        <v>5</v>
      </c>
      <c r="M720" s="7">
        <f t="shared" si="23"/>
        <v>7</v>
      </c>
      <c r="N72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23</v>
      </c>
      <c r="O720" s="5" t="str">
        <f>IF(Table1[[#This Row],[Priority Rating]]="#N/A","#N/A",IF(Table1[[#This Row],[Priority Rating]]&gt;=Scale!$M$2,Scale!$L$2,IF(Table1[[#This Row],[Priority Rating]]&gt;=Scale!$M$3,Scale!$L$3,IF(Table1[[#This Row],[Priority Rating]]&gt;=Scale!$M$4,Scale!$L$4,"error1"))))</f>
        <v>Low (0-29)</v>
      </c>
    </row>
    <row r="721" spans="1:15" x14ac:dyDescent="0.3">
      <c r="A721" s="3">
        <f t="shared" ca="1" si="22"/>
        <v>720</v>
      </c>
      <c r="B721" t="s">
        <v>13</v>
      </c>
      <c r="C721" t="s">
        <v>30</v>
      </c>
      <c r="D721">
        <v>2921</v>
      </c>
      <c r="E721" t="s">
        <v>106</v>
      </c>
      <c r="F721" t="str">
        <f>VLOOKUP($C721,'Bus Profiles'!$A:$C,MATCH(F$1,'Bus Profiles'!$1:$1,0),FALSE)</f>
        <v>40 ft</v>
      </c>
      <c r="G721" t="str">
        <f>VLOOKUP($C721,'Bus Profiles'!$A:$C,MATCH(G$1,'Bus Profiles'!$1:$1,0),FALSE)</f>
        <v>Hybrid</v>
      </c>
      <c r="H721">
        <v>2</v>
      </c>
      <c r="I721" s="1">
        <v>12585.9</v>
      </c>
      <c r="J721" s="16">
        <v>12585.9</v>
      </c>
      <c r="K721" s="7">
        <f>IF(AND($H721&gt;=Scale!$B$2,$H721&lt;=Scale!$C$2),Scale!$A$2,IF(AND($H721&gt;=Scale!$B$3,$H721&lt;=Scale!$C$3),Scale!$A$3,IF(AND($H721&gt;=Scale!$B$4,$H721&lt;=Scale!$C$4),Scale!$A$4,IF(AND($H721&gt;=Scale!$B$5,$H721&lt;=Scale!$C$5),Scale!$A$5,IF(AND($H721&gt;=Scale!$B$6,$H721&lt;=Scale!$C$6),Scale!$A$6)))))</f>
        <v>2</v>
      </c>
      <c r="L721" s="7">
        <f>IF(AND($J721&gt;=Scale!$F$2,$J721&lt;=Scale!$G$2),Scale!$E$2,IF(AND($J721&gt;=Scale!$F$3,$J721&lt;=Scale!$G$3),Scale!$E$3,IF(AND($J721&gt;=Scale!$F$4,$J721&lt;=Scale!$G$4),Scale!$E$4,IF(AND($J721&gt;=Scale!$F$5,$J721&lt;=Scale!$G$5),Scale!$E$5,IF(AND($J721&gt;=Scale!$F$6,$J721&lt;=Scale!$G$6),Scale!$E$6)))))</f>
        <v>1</v>
      </c>
      <c r="M721" s="7">
        <f t="shared" si="23"/>
        <v>7</v>
      </c>
      <c r="N72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15</v>
      </c>
      <c r="O721" s="5" t="str">
        <f>IF(Table1[[#This Row],[Priority Rating]]="#N/A","#N/A",IF(Table1[[#This Row],[Priority Rating]]&gt;=Scale!$M$2,Scale!$L$2,IF(Table1[[#This Row],[Priority Rating]]&gt;=Scale!$M$3,Scale!$L$3,IF(Table1[[#This Row],[Priority Rating]]&gt;=Scale!$M$4,Scale!$L$4,"error1"))))</f>
        <v>Low (0-29)</v>
      </c>
    </row>
    <row r="722" spans="1:15" x14ac:dyDescent="0.3">
      <c r="A722" s="3">
        <f t="shared" ca="1" si="22"/>
        <v>721</v>
      </c>
      <c r="B722" t="s">
        <v>13</v>
      </c>
      <c r="C722" t="s">
        <v>30</v>
      </c>
      <c r="D722">
        <v>2922</v>
      </c>
      <c r="E722" t="s">
        <v>106</v>
      </c>
      <c r="F722" t="str">
        <f>VLOOKUP($C722,'Bus Profiles'!$A:$C,MATCH(F$1,'Bus Profiles'!$1:$1,0),FALSE)</f>
        <v>40 ft</v>
      </c>
      <c r="G722" t="str">
        <f>VLOOKUP($C722,'Bus Profiles'!$A:$C,MATCH(G$1,'Bus Profiles'!$1:$1,0),FALSE)</f>
        <v>Hybrid</v>
      </c>
      <c r="H722">
        <v>5</v>
      </c>
      <c r="I722" s="1">
        <v>23033.3</v>
      </c>
      <c r="J722" s="16">
        <v>3838.8833333333332</v>
      </c>
      <c r="K722" s="7">
        <f>IF(AND($H722&gt;=Scale!$B$2,$H722&lt;=Scale!$C$2),Scale!$A$2,IF(AND($H722&gt;=Scale!$B$3,$H722&lt;=Scale!$C$3),Scale!$A$3,IF(AND($H722&gt;=Scale!$B$4,$H722&lt;=Scale!$C$4),Scale!$A$4,IF(AND($H722&gt;=Scale!$B$5,$H722&lt;=Scale!$C$5),Scale!$A$5,IF(AND($H722&gt;=Scale!$B$6,$H722&lt;=Scale!$C$6),Scale!$A$6)))))</f>
        <v>3</v>
      </c>
      <c r="L722" s="7">
        <f>IF(AND($J722&gt;=Scale!$F$2,$J722&lt;=Scale!$G$2),Scale!$E$2,IF(AND($J722&gt;=Scale!$F$3,$J722&lt;=Scale!$G$3),Scale!$E$3,IF(AND($J722&gt;=Scale!$F$4,$J722&lt;=Scale!$G$4),Scale!$E$4,IF(AND($J722&gt;=Scale!$F$5,$J722&lt;=Scale!$G$5),Scale!$E$5,IF(AND($J722&gt;=Scale!$F$6,$J722&lt;=Scale!$G$6),Scale!$E$6)))))</f>
        <v>4</v>
      </c>
      <c r="M722" s="7">
        <f t="shared" si="23"/>
        <v>7</v>
      </c>
      <c r="N72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24</v>
      </c>
      <c r="O722" s="5" t="str">
        <f>IF(Table1[[#This Row],[Priority Rating]]="#N/A","#N/A",IF(Table1[[#This Row],[Priority Rating]]&gt;=Scale!$M$2,Scale!$L$2,IF(Table1[[#This Row],[Priority Rating]]&gt;=Scale!$M$3,Scale!$L$3,IF(Table1[[#This Row],[Priority Rating]]&gt;=Scale!$M$4,Scale!$L$4,"error1"))))</f>
        <v>Low (0-29)</v>
      </c>
    </row>
    <row r="723" spans="1:15" x14ac:dyDescent="0.3">
      <c r="A723" s="3">
        <f t="shared" ca="1" si="22"/>
        <v>722</v>
      </c>
      <c r="B723" t="s">
        <v>13</v>
      </c>
      <c r="C723" t="s">
        <v>30</v>
      </c>
      <c r="D723">
        <v>2923</v>
      </c>
      <c r="E723" t="s">
        <v>106</v>
      </c>
      <c r="F723" t="str">
        <f>VLOOKUP($C723,'Bus Profiles'!$A:$C,MATCH(F$1,'Bus Profiles'!$1:$1,0),FALSE)</f>
        <v>40 ft</v>
      </c>
      <c r="G723" t="str">
        <f>VLOOKUP($C723,'Bus Profiles'!$A:$C,MATCH(G$1,'Bus Profiles'!$1:$1,0),FALSE)</f>
        <v>Hybrid</v>
      </c>
      <c r="H723">
        <v>7</v>
      </c>
      <c r="I723" s="1">
        <v>17461.8</v>
      </c>
      <c r="J723" s="16">
        <v>1746.1799999999998</v>
      </c>
      <c r="K723" s="7">
        <f>IF(AND($H723&gt;=Scale!$B$2,$H723&lt;=Scale!$C$2),Scale!$A$2,IF(AND($H723&gt;=Scale!$B$3,$H723&lt;=Scale!$C$3),Scale!$A$3,IF(AND($H723&gt;=Scale!$B$4,$H723&lt;=Scale!$C$4),Scale!$A$4,IF(AND($H723&gt;=Scale!$B$5,$H723&lt;=Scale!$C$5),Scale!$A$5,IF(AND($H723&gt;=Scale!$B$6,$H723&lt;=Scale!$C$6),Scale!$A$6)))))</f>
        <v>4</v>
      </c>
      <c r="L723" s="7">
        <f>IF(AND($J723&gt;=Scale!$F$2,$J723&lt;=Scale!$G$2),Scale!$E$2,IF(AND($J723&gt;=Scale!$F$3,$J723&lt;=Scale!$G$3),Scale!$E$3,IF(AND($J723&gt;=Scale!$F$4,$J723&lt;=Scale!$G$4),Scale!$E$4,IF(AND($J723&gt;=Scale!$F$5,$J723&lt;=Scale!$G$5),Scale!$E$5,IF(AND($J723&gt;=Scale!$F$6,$J723&lt;=Scale!$G$6),Scale!$E$6)))))</f>
        <v>5</v>
      </c>
      <c r="M723" s="7">
        <f t="shared" si="23"/>
        <v>7</v>
      </c>
      <c r="N72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723" s="5" t="str">
        <f>IF(Table1[[#This Row],[Priority Rating]]="#N/A","#N/A",IF(Table1[[#This Row],[Priority Rating]]&gt;=Scale!$M$2,Scale!$L$2,IF(Table1[[#This Row],[Priority Rating]]&gt;=Scale!$M$3,Scale!$L$3,IF(Table1[[#This Row],[Priority Rating]]&gt;=Scale!$M$4,Scale!$L$4,"error1"))))</f>
        <v>Low (0-29)</v>
      </c>
    </row>
    <row r="724" spans="1:15" x14ac:dyDescent="0.3">
      <c r="A724" s="3">
        <f t="shared" ca="1" si="22"/>
        <v>723</v>
      </c>
      <c r="B724" t="s">
        <v>13</v>
      </c>
      <c r="C724" t="s">
        <v>30</v>
      </c>
      <c r="D724">
        <v>2924</v>
      </c>
      <c r="E724" t="s">
        <v>106</v>
      </c>
      <c r="F724" t="str">
        <f>VLOOKUP($C724,'Bus Profiles'!$A:$C,MATCH(F$1,'Bus Profiles'!$1:$1,0),FALSE)</f>
        <v>40 ft</v>
      </c>
      <c r="G724" t="str">
        <f>VLOOKUP($C724,'Bus Profiles'!$A:$C,MATCH(G$1,'Bus Profiles'!$1:$1,0),FALSE)</f>
        <v>Hybrid</v>
      </c>
      <c r="H724">
        <v>1</v>
      </c>
      <c r="I724" s="1">
        <v>19518.800000000003</v>
      </c>
      <c r="J724" s="16">
        <v>9759.4000000000015</v>
      </c>
      <c r="K724" s="7">
        <f>IF(AND($H724&gt;=Scale!$B$2,$H724&lt;=Scale!$C$2),Scale!$A$2,IF(AND($H724&gt;=Scale!$B$3,$H724&lt;=Scale!$C$3),Scale!$A$3,IF(AND($H724&gt;=Scale!$B$4,$H724&lt;=Scale!$C$4),Scale!$A$4,IF(AND($H724&gt;=Scale!$B$5,$H724&lt;=Scale!$C$5),Scale!$A$5,IF(AND($H724&gt;=Scale!$B$6,$H724&lt;=Scale!$C$6),Scale!$A$6)))))</f>
        <v>1</v>
      </c>
      <c r="L724" s="7">
        <f>IF(AND($J724&gt;=Scale!$F$2,$J724&lt;=Scale!$G$2),Scale!$E$2,IF(AND($J724&gt;=Scale!$F$3,$J724&lt;=Scale!$G$3),Scale!$E$3,IF(AND($J724&gt;=Scale!$F$4,$J724&lt;=Scale!$G$4),Scale!$E$4,IF(AND($J724&gt;=Scale!$F$5,$J724&lt;=Scale!$G$5),Scale!$E$5,IF(AND($J724&gt;=Scale!$F$6,$J724&lt;=Scale!$G$6),Scale!$E$6)))))</f>
        <v>1</v>
      </c>
      <c r="M724" s="7">
        <f t="shared" si="23"/>
        <v>7</v>
      </c>
      <c r="N72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12</v>
      </c>
      <c r="O724" s="5" t="str">
        <f>IF(Table1[[#This Row],[Priority Rating]]="#N/A","#N/A",IF(Table1[[#This Row],[Priority Rating]]&gt;=Scale!$M$2,Scale!$L$2,IF(Table1[[#This Row],[Priority Rating]]&gt;=Scale!$M$3,Scale!$L$3,IF(Table1[[#This Row],[Priority Rating]]&gt;=Scale!$M$4,Scale!$L$4,"error1"))))</f>
        <v>Low (0-29)</v>
      </c>
    </row>
    <row r="725" spans="1:15" x14ac:dyDescent="0.3">
      <c r="A725" s="3">
        <f t="shared" ca="1" si="22"/>
        <v>724</v>
      </c>
      <c r="B725" t="s">
        <v>13</v>
      </c>
      <c r="C725" t="s">
        <v>30</v>
      </c>
      <c r="D725">
        <v>2925</v>
      </c>
      <c r="E725" t="s">
        <v>106</v>
      </c>
      <c r="F725" t="str">
        <f>VLOOKUP($C725,'Bus Profiles'!$A:$C,MATCH(F$1,'Bus Profiles'!$1:$1,0),FALSE)</f>
        <v>40 ft</v>
      </c>
      <c r="G725" t="str">
        <f>VLOOKUP($C725,'Bus Profiles'!$A:$C,MATCH(G$1,'Bus Profiles'!$1:$1,0),FALSE)</f>
        <v>Hybrid</v>
      </c>
      <c r="H725">
        <v>5</v>
      </c>
      <c r="I725" s="1">
        <v>22637.4</v>
      </c>
      <c r="J725" s="16">
        <v>5659.35</v>
      </c>
      <c r="K725" s="7">
        <f>IF(AND($H725&gt;=Scale!$B$2,$H725&lt;=Scale!$C$2),Scale!$A$2,IF(AND($H725&gt;=Scale!$B$3,$H725&lt;=Scale!$C$3),Scale!$A$3,IF(AND($H725&gt;=Scale!$B$4,$H725&lt;=Scale!$C$4),Scale!$A$4,IF(AND($H725&gt;=Scale!$B$5,$H725&lt;=Scale!$C$5),Scale!$A$5,IF(AND($H725&gt;=Scale!$B$6,$H725&lt;=Scale!$C$6),Scale!$A$6)))))</f>
        <v>3</v>
      </c>
      <c r="L725" s="7">
        <f>IF(AND($J725&gt;=Scale!$F$2,$J725&lt;=Scale!$G$2),Scale!$E$2,IF(AND($J725&gt;=Scale!$F$3,$J725&lt;=Scale!$G$3),Scale!$E$3,IF(AND($J725&gt;=Scale!$F$4,$J725&lt;=Scale!$G$4),Scale!$E$4,IF(AND($J725&gt;=Scale!$F$5,$J725&lt;=Scale!$G$5),Scale!$E$5,IF(AND($J725&gt;=Scale!$F$6,$J725&lt;=Scale!$G$6),Scale!$E$6)))))</f>
        <v>2</v>
      </c>
      <c r="M725" s="7">
        <f t="shared" si="23"/>
        <v>7</v>
      </c>
      <c r="N72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20</v>
      </c>
      <c r="O725" s="5" t="str">
        <f>IF(Table1[[#This Row],[Priority Rating]]="#N/A","#N/A",IF(Table1[[#This Row],[Priority Rating]]&gt;=Scale!$M$2,Scale!$L$2,IF(Table1[[#This Row],[Priority Rating]]&gt;=Scale!$M$3,Scale!$L$3,IF(Table1[[#This Row],[Priority Rating]]&gt;=Scale!$M$4,Scale!$L$4,"error1"))))</f>
        <v>Low (0-29)</v>
      </c>
    </row>
    <row r="726" spans="1:15" x14ac:dyDescent="0.3">
      <c r="A726" s="3">
        <f t="shared" ca="1" si="22"/>
        <v>725</v>
      </c>
      <c r="B726" t="s">
        <v>13</v>
      </c>
      <c r="C726" t="s">
        <v>31</v>
      </c>
      <c r="D726">
        <v>9701</v>
      </c>
      <c r="E726" t="s">
        <v>107</v>
      </c>
      <c r="F726" t="str">
        <f>VLOOKUP($C726,'Bus Profiles'!$A:$C,MATCH(F$1,'Bus Profiles'!$1:$1,0),FALSE)</f>
        <v>40 ft</v>
      </c>
      <c r="G726" t="str">
        <f>VLOOKUP($C726,'Bus Profiles'!$A:$C,MATCH(G$1,'Bus Profiles'!$1:$1,0),FALSE)</f>
        <v>Diesel</v>
      </c>
      <c r="H726">
        <v>0</v>
      </c>
      <c r="I726" s="1">
        <v>8865</v>
      </c>
      <c r="J726" s="16">
        <v>1773</v>
      </c>
      <c r="K726" s="7">
        <f>IF(AND($H726&gt;=Scale!$B$2,$H726&lt;=Scale!$C$2),Scale!$A$2,IF(AND($H726&gt;=Scale!$B$3,$H726&lt;=Scale!$C$3),Scale!$A$3,IF(AND($H726&gt;=Scale!$B$4,$H726&lt;=Scale!$C$4),Scale!$A$4,IF(AND($H726&gt;=Scale!$B$5,$H726&lt;=Scale!$C$5),Scale!$A$5,IF(AND($H726&gt;=Scale!$B$6,$H726&lt;=Scale!$C$6),Scale!$A$6)))))</f>
        <v>1</v>
      </c>
      <c r="L726" s="7">
        <f>IF(AND($J726&gt;=Scale!$F$2,$J726&lt;=Scale!$G$2),Scale!$E$2,IF(AND($J726&gt;=Scale!$F$3,$J726&lt;=Scale!$G$3),Scale!$E$3,IF(AND($J726&gt;=Scale!$F$4,$J726&lt;=Scale!$G$4),Scale!$E$4,IF(AND($J726&gt;=Scale!$F$5,$J726&lt;=Scale!$G$5),Scale!$E$5,IF(AND($J726&gt;=Scale!$F$6,$J726&lt;=Scale!$G$6),Scale!$E$6)))))</f>
        <v>5</v>
      </c>
      <c r="M726" s="7">
        <f t="shared" si="23"/>
        <v>19</v>
      </c>
      <c r="N72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32</v>
      </c>
      <c r="O726" s="5" t="str">
        <f>IF(Table1[[#This Row],[Priority Rating]]="#N/A","#N/A",IF(Table1[[#This Row],[Priority Rating]]&gt;=Scale!$M$2,Scale!$L$2,IF(Table1[[#This Row],[Priority Rating]]&gt;=Scale!$M$3,Scale!$L$3,IF(Table1[[#This Row],[Priority Rating]]&gt;=Scale!$M$4,Scale!$L$4,"error1"))))</f>
        <v>Med (30-34)</v>
      </c>
    </row>
    <row r="727" spans="1:15" x14ac:dyDescent="0.3">
      <c r="A727" s="3">
        <f t="shared" ca="1" si="22"/>
        <v>726</v>
      </c>
      <c r="B727" t="s">
        <v>13</v>
      </c>
      <c r="C727" t="s">
        <v>31</v>
      </c>
      <c r="D727">
        <v>9703</v>
      </c>
      <c r="E727" t="s">
        <v>107</v>
      </c>
      <c r="F727" t="str">
        <f>VLOOKUP($C727,'Bus Profiles'!$A:$C,MATCH(F$1,'Bus Profiles'!$1:$1,0),FALSE)</f>
        <v>40 ft</v>
      </c>
      <c r="G727" t="str">
        <f>VLOOKUP($C727,'Bus Profiles'!$A:$C,MATCH(G$1,'Bus Profiles'!$1:$1,0),FALSE)</f>
        <v>Diesel</v>
      </c>
      <c r="H727">
        <v>4</v>
      </c>
      <c r="I727" s="1">
        <v>9752</v>
      </c>
      <c r="J727" s="16">
        <v>3250.6666666666665</v>
      </c>
      <c r="K727" s="7">
        <f>IF(AND($H727&gt;=Scale!$B$2,$H727&lt;=Scale!$C$2),Scale!$A$2,IF(AND($H727&gt;=Scale!$B$3,$H727&lt;=Scale!$C$3),Scale!$A$3,IF(AND($H727&gt;=Scale!$B$4,$H727&lt;=Scale!$C$4),Scale!$A$4,IF(AND($H727&gt;=Scale!$B$5,$H727&lt;=Scale!$C$5),Scale!$A$5,IF(AND($H727&gt;=Scale!$B$6,$H727&lt;=Scale!$C$6),Scale!$A$6)))))</f>
        <v>3</v>
      </c>
      <c r="L727" s="7">
        <f>IF(AND($J727&gt;=Scale!$F$2,$J727&lt;=Scale!$G$2),Scale!$E$2,IF(AND($J727&gt;=Scale!$F$3,$J727&lt;=Scale!$G$3),Scale!$E$3,IF(AND($J727&gt;=Scale!$F$4,$J727&lt;=Scale!$G$4),Scale!$E$4,IF(AND($J727&gt;=Scale!$F$5,$J727&lt;=Scale!$G$5),Scale!$E$5,IF(AND($J727&gt;=Scale!$F$6,$J727&lt;=Scale!$G$6),Scale!$E$6)))))</f>
        <v>4</v>
      </c>
      <c r="M727" s="7">
        <f t="shared" si="23"/>
        <v>19</v>
      </c>
      <c r="N72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36</v>
      </c>
      <c r="O727" s="5" t="str">
        <f>IF(Table1[[#This Row],[Priority Rating]]="#N/A","#N/A",IF(Table1[[#This Row],[Priority Rating]]&gt;=Scale!$M$2,Scale!$L$2,IF(Table1[[#This Row],[Priority Rating]]&gt;=Scale!$M$3,Scale!$L$3,IF(Table1[[#This Row],[Priority Rating]]&gt;=Scale!$M$4,Scale!$L$4,"error1"))))</f>
        <v>High (35-50)</v>
      </c>
    </row>
    <row r="728" spans="1:15" x14ac:dyDescent="0.3">
      <c r="A728" s="3">
        <f t="shared" ca="1" si="22"/>
        <v>727</v>
      </c>
      <c r="B728" t="s">
        <v>13</v>
      </c>
      <c r="C728" t="s">
        <v>31</v>
      </c>
      <c r="D728">
        <v>9707</v>
      </c>
      <c r="E728" t="s">
        <v>107</v>
      </c>
      <c r="F728" t="str">
        <f>VLOOKUP($C728,'Bus Profiles'!$A:$C,MATCH(F$1,'Bus Profiles'!$1:$1,0),FALSE)</f>
        <v>40 ft</v>
      </c>
      <c r="G728" t="str">
        <f>VLOOKUP($C728,'Bus Profiles'!$A:$C,MATCH(G$1,'Bus Profiles'!$1:$1,0),FALSE)</f>
        <v>Diesel</v>
      </c>
      <c r="H728">
        <v>4</v>
      </c>
      <c r="I728" s="1">
        <v>8833</v>
      </c>
      <c r="J728" s="16">
        <v>1472.1666666666667</v>
      </c>
      <c r="K728" s="7">
        <f>IF(AND($H728&gt;=Scale!$B$2,$H728&lt;=Scale!$C$2),Scale!$A$2,IF(AND($H728&gt;=Scale!$B$3,$H728&lt;=Scale!$C$3),Scale!$A$3,IF(AND($H728&gt;=Scale!$B$4,$H728&lt;=Scale!$C$4),Scale!$A$4,IF(AND($H728&gt;=Scale!$B$5,$H728&lt;=Scale!$C$5),Scale!$A$5,IF(AND($H728&gt;=Scale!$B$6,$H728&lt;=Scale!$C$6),Scale!$A$6)))))</f>
        <v>3</v>
      </c>
      <c r="L728" s="7">
        <f>IF(AND($J728&gt;=Scale!$F$2,$J728&lt;=Scale!$G$2),Scale!$E$2,IF(AND($J728&gt;=Scale!$F$3,$J728&lt;=Scale!$G$3),Scale!$E$3,IF(AND($J728&gt;=Scale!$F$4,$J728&lt;=Scale!$G$4),Scale!$E$4,IF(AND($J728&gt;=Scale!$F$5,$J728&lt;=Scale!$G$5),Scale!$E$5,IF(AND($J728&gt;=Scale!$F$6,$J728&lt;=Scale!$G$6),Scale!$E$6)))))</f>
        <v>5</v>
      </c>
      <c r="M728" s="7">
        <f t="shared" si="23"/>
        <v>19</v>
      </c>
      <c r="N72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38</v>
      </c>
      <c r="O728" s="5" t="str">
        <f>IF(Table1[[#This Row],[Priority Rating]]="#N/A","#N/A",IF(Table1[[#This Row],[Priority Rating]]&gt;=Scale!$M$2,Scale!$L$2,IF(Table1[[#This Row],[Priority Rating]]&gt;=Scale!$M$3,Scale!$L$3,IF(Table1[[#This Row],[Priority Rating]]&gt;=Scale!$M$4,Scale!$L$4,"error1"))))</f>
        <v>High (35-50)</v>
      </c>
    </row>
    <row r="729" spans="1:15" x14ac:dyDescent="0.3">
      <c r="A729" s="3">
        <f t="shared" ca="1" si="22"/>
        <v>728</v>
      </c>
      <c r="B729" t="s">
        <v>13</v>
      </c>
      <c r="C729" t="s">
        <v>31</v>
      </c>
      <c r="D729">
        <v>9708</v>
      </c>
      <c r="E729" t="s">
        <v>107</v>
      </c>
      <c r="F729" t="str">
        <f>VLOOKUP($C729,'Bus Profiles'!$A:$C,MATCH(F$1,'Bus Profiles'!$1:$1,0),FALSE)</f>
        <v>40 ft</v>
      </c>
      <c r="G729" t="str">
        <f>VLOOKUP($C729,'Bus Profiles'!$A:$C,MATCH(G$1,'Bus Profiles'!$1:$1,0),FALSE)</f>
        <v>Diesel</v>
      </c>
      <c r="H729">
        <v>3</v>
      </c>
      <c r="I729" s="1">
        <v>4497</v>
      </c>
      <c r="J729" s="16">
        <v>4497</v>
      </c>
      <c r="K729" s="7">
        <f>IF(AND($H729&gt;=Scale!$B$2,$H729&lt;=Scale!$C$2),Scale!$A$2,IF(AND($H729&gt;=Scale!$B$3,$H729&lt;=Scale!$C$3),Scale!$A$3,IF(AND($H729&gt;=Scale!$B$4,$H729&lt;=Scale!$C$4),Scale!$A$4,IF(AND($H729&gt;=Scale!$B$5,$H729&lt;=Scale!$C$5),Scale!$A$5,IF(AND($H729&gt;=Scale!$B$6,$H729&lt;=Scale!$C$6),Scale!$A$6)))))</f>
        <v>2</v>
      </c>
      <c r="L729" s="7">
        <f>IF(AND($J729&gt;=Scale!$F$2,$J729&lt;=Scale!$G$2),Scale!$E$2,IF(AND($J729&gt;=Scale!$F$3,$J729&lt;=Scale!$G$3),Scale!$E$3,IF(AND($J729&gt;=Scale!$F$4,$J729&lt;=Scale!$G$4),Scale!$E$4,IF(AND($J729&gt;=Scale!$F$5,$J729&lt;=Scale!$G$5),Scale!$E$5,IF(AND($J729&gt;=Scale!$F$6,$J729&lt;=Scale!$G$6),Scale!$E$6)))))</f>
        <v>3</v>
      </c>
      <c r="M729" s="7">
        <f t="shared" si="23"/>
        <v>19</v>
      </c>
      <c r="N72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729" s="5" t="str">
        <f>IF(Table1[[#This Row],[Priority Rating]]="#N/A","#N/A",IF(Table1[[#This Row],[Priority Rating]]&gt;=Scale!$M$2,Scale!$L$2,IF(Table1[[#This Row],[Priority Rating]]&gt;=Scale!$M$3,Scale!$L$3,IF(Table1[[#This Row],[Priority Rating]]&gt;=Scale!$M$4,Scale!$L$4,"error1"))))</f>
        <v>Med (30-34)</v>
      </c>
    </row>
    <row r="730" spans="1:15" x14ac:dyDescent="0.3">
      <c r="A730" s="3">
        <f t="shared" ca="1" si="22"/>
        <v>729</v>
      </c>
      <c r="B730" t="s">
        <v>13</v>
      </c>
      <c r="C730" t="s">
        <v>31</v>
      </c>
      <c r="D730">
        <v>9714</v>
      </c>
      <c r="E730" t="s">
        <v>107</v>
      </c>
      <c r="F730" t="str">
        <f>VLOOKUP($C730,'Bus Profiles'!$A:$C,MATCH(F$1,'Bus Profiles'!$1:$1,0),FALSE)</f>
        <v>40 ft</v>
      </c>
      <c r="G730" t="str">
        <f>VLOOKUP($C730,'Bus Profiles'!$A:$C,MATCH(G$1,'Bus Profiles'!$1:$1,0),FALSE)</f>
        <v>Diesel</v>
      </c>
      <c r="H730">
        <v>2</v>
      </c>
      <c r="I730" s="1">
        <v>10618</v>
      </c>
      <c r="J730" s="16">
        <v>2123.6</v>
      </c>
      <c r="K730" s="7">
        <f>IF(AND($H730&gt;=Scale!$B$2,$H730&lt;=Scale!$C$2),Scale!$A$2,IF(AND($H730&gt;=Scale!$B$3,$H730&lt;=Scale!$C$3),Scale!$A$3,IF(AND($H730&gt;=Scale!$B$4,$H730&lt;=Scale!$C$4),Scale!$A$4,IF(AND($H730&gt;=Scale!$B$5,$H730&lt;=Scale!$C$5),Scale!$A$5,IF(AND($H730&gt;=Scale!$B$6,$H730&lt;=Scale!$C$6),Scale!$A$6)))))</f>
        <v>2</v>
      </c>
      <c r="L730" s="7">
        <f>IF(AND($J730&gt;=Scale!$F$2,$J730&lt;=Scale!$G$2),Scale!$E$2,IF(AND($J730&gt;=Scale!$F$3,$J730&lt;=Scale!$G$3),Scale!$E$3,IF(AND($J730&gt;=Scale!$F$4,$J730&lt;=Scale!$G$4),Scale!$E$4,IF(AND($J730&gt;=Scale!$F$5,$J730&lt;=Scale!$G$5),Scale!$E$5,IF(AND($J730&gt;=Scale!$F$6,$J730&lt;=Scale!$G$6),Scale!$E$6)))))</f>
        <v>5</v>
      </c>
      <c r="M730" s="7">
        <f t="shared" si="23"/>
        <v>19</v>
      </c>
      <c r="N73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730" s="5" t="str">
        <f>IF(Table1[[#This Row],[Priority Rating]]="#N/A","#N/A",IF(Table1[[#This Row],[Priority Rating]]&gt;=Scale!$M$2,Scale!$L$2,IF(Table1[[#This Row],[Priority Rating]]&gt;=Scale!$M$3,Scale!$L$3,IF(Table1[[#This Row],[Priority Rating]]&gt;=Scale!$M$4,Scale!$L$4,"error1"))))</f>
        <v>High (35-50)</v>
      </c>
    </row>
    <row r="731" spans="1:15" x14ac:dyDescent="0.3">
      <c r="A731" s="3">
        <f t="shared" ca="1" si="22"/>
        <v>730</v>
      </c>
      <c r="B731" t="s">
        <v>13</v>
      </c>
      <c r="C731" t="s">
        <v>32</v>
      </c>
      <c r="D731">
        <v>9802</v>
      </c>
      <c r="E731" t="s">
        <v>107</v>
      </c>
      <c r="F731" t="str">
        <f>VLOOKUP($C731,'Bus Profiles'!$A:$C,MATCH(F$1,'Bus Profiles'!$1:$1,0),FALSE)</f>
        <v>40 ft</v>
      </c>
      <c r="G731" t="str">
        <f>VLOOKUP($C731,'Bus Profiles'!$A:$C,MATCH(G$1,'Bus Profiles'!$1:$1,0),FALSE)</f>
        <v>Diesel</v>
      </c>
      <c r="H731">
        <v>3</v>
      </c>
      <c r="I731" s="1">
        <v>8682.7999999999993</v>
      </c>
      <c r="J731" s="16">
        <v>8682.7999999999993</v>
      </c>
      <c r="K731" s="7">
        <f>IF(AND($H731&gt;=Scale!$B$2,$H731&lt;=Scale!$C$2),Scale!$A$2,IF(AND($H731&gt;=Scale!$B$3,$H731&lt;=Scale!$C$3),Scale!$A$3,IF(AND($H731&gt;=Scale!$B$4,$H731&lt;=Scale!$C$4),Scale!$A$4,IF(AND($H731&gt;=Scale!$B$5,$H731&lt;=Scale!$C$5),Scale!$A$5,IF(AND($H731&gt;=Scale!$B$6,$H731&lt;=Scale!$C$6),Scale!$A$6)))))</f>
        <v>2</v>
      </c>
      <c r="L731" s="7">
        <f>IF(AND($J731&gt;=Scale!$F$2,$J731&lt;=Scale!$G$2),Scale!$E$2,IF(AND($J731&gt;=Scale!$F$3,$J731&lt;=Scale!$G$3),Scale!$E$3,IF(AND($J731&gt;=Scale!$F$4,$J731&lt;=Scale!$G$4),Scale!$E$4,IF(AND($J731&gt;=Scale!$F$5,$J731&lt;=Scale!$G$5),Scale!$E$5,IF(AND($J731&gt;=Scale!$F$6,$J731&lt;=Scale!$G$6),Scale!$E$6)))))</f>
        <v>1</v>
      </c>
      <c r="M731" s="7">
        <f t="shared" si="23"/>
        <v>18</v>
      </c>
      <c r="N73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31" s="5" t="str">
        <f>IF(Table1[[#This Row],[Priority Rating]]="#N/A","#N/A",IF(Table1[[#This Row],[Priority Rating]]&gt;=Scale!$M$2,Scale!$L$2,IF(Table1[[#This Row],[Priority Rating]]&gt;=Scale!$M$3,Scale!$L$3,IF(Table1[[#This Row],[Priority Rating]]&gt;=Scale!$M$4,Scale!$L$4,"error1"))))</f>
        <v>Low (0-29)</v>
      </c>
    </row>
    <row r="732" spans="1:15" x14ac:dyDescent="0.3">
      <c r="A732" s="3">
        <f t="shared" ca="1" si="22"/>
        <v>731</v>
      </c>
      <c r="B732" t="s">
        <v>13</v>
      </c>
      <c r="C732" t="s">
        <v>32</v>
      </c>
      <c r="D732">
        <v>9803</v>
      </c>
      <c r="E732" t="s">
        <v>107</v>
      </c>
      <c r="F732" t="str">
        <f>VLOOKUP($C732,'Bus Profiles'!$A:$C,MATCH(F$1,'Bus Profiles'!$1:$1,0),FALSE)</f>
        <v>40 ft</v>
      </c>
      <c r="G732" t="str">
        <f>VLOOKUP($C732,'Bus Profiles'!$A:$C,MATCH(G$1,'Bus Profiles'!$1:$1,0),FALSE)</f>
        <v>Diesel</v>
      </c>
      <c r="H732">
        <v>1</v>
      </c>
      <c r="I732" s="1">
        <v>11651</v>
      </c>
      <c r="J732" s="16">
        <v>2912.75</v>
      </c>
      <c r="K732" s="7">
        <f>IF(AND($H732&gt;=Scale!$B$2,$H732&lt;=Scale!$C$2),Scale!$A$2,IF(AND($H732&gt;=Scale!$B$3,$H732&lt;=Scale!$C$3),Scale!$A$3,IF(AND($H732&gt;=Scale!$B$4,$H732&lt;=Scale!$C$4),Scale!$A$4,IF(AND($H732&gt;=Scale!$B$5,$H732&lt;=Scale!$C$5),Scale!$A$5,IF(AND($H732&gt;=Scale!$B$6,$H732&lt;=Scale!$C$6),Scale!$A$6)))))</f>
        <v>1</v>
      </c>
      <c r="L732" s="7">
        <f>IF(AND($J732&gt;=Scale!$F$2,$J732&lt;=Scale!$G$2),Scale!$E$2,IF(AND($J732&gt;=Scale!$F$3,$J732&lt;=Scale!$G$3),Scale!$E$3,IF(AND($J732&gt;=Scale!$F$4,$J732&lt;=Scale!$G$4),Scale!$E$4,IF(AND($J732&gt;=Scale!$F$5,$J732&lt;=Scale!$G$5),Scale!$E$5,IF(AND($J732&gt;=Scale!$F$6,$J732&lt;=Scale!$G$6),Scale!$E$6)))))</f>
        <v>5</v>
      </c>
      <c r="M732" s="7">
        <f t="shared" si="23"/>
        <v>18</v>
      </c>
      <c r="N73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732" s="5" t="str">
        <f>IF(Table1[[#This Row],[Priority Rating]]="#N/A","#N/A",IF(Table1[[#This Row],[Priority Rating]]&gt;=Scale!$M$2,Scale!$L$2,IF(Table1[[#This Row],[Priority Rating]]&gt;=Scale!$M$3,Scale!$L$3,IF(Table1[[#This Row],[Priority Rating]]&gt;=Scale!$M$4,Scale!$L$4,"error1"))))</f>
        <v>Med (30-34)</v>
      </c>
    </row>
    <row r="733" spans="1:15" x14ac:dyDescent="0.3">
      <c r="A733" s="3">
        <f t="shared" ca="1" si="22"/>
        <v>732</v>
      </c>
      <c r="B733" t="s">
        <v>13</v>
      </c>
      <c r="C733" t="s">
        <v>32</v>
      </c>
      <c r="D733">
        <v>9804</v>
      </c>
      <c r="E733" t="s">
        <v>107</v>
      </c>
      <c r="F733" t="str">
        <f>VLOOKUP($C733,'Bus Profiles'!$A:$C,MATCH(F$1,'Bus Profiles'!$1:$1,0),FALSE)</f>
        <v>40 ft</v>
      </c>
      <c r="G733" t="str">
        <f>VLOOKUP($C733,'Bus Profiles'!$A:$C,MATCH(G$1,'Bus Profiles'!$1:$1,0),FALSE)</f>
        <v>Diesel</v>
      </c>
      <c r="H733">
        <v>4</v>
      </c>
      <c r="I733" s="1">
        <v>12068</v>
      </c>
      <c r="J733" s="16">
        <v>12068</v>
      </c>
      <c r="K733" s="7">
        <f>IF(AND($H733&gt;=Scale!$B$2,$H733&lt;=Scale!$C$2),Scale!$A$2,IF(AND($H733&gt;=Scale!$B$3,$H733&lt;=Scale!$C$3),Scale!$A$3,IF(AND($H733&gt;=Scale!$B$4,$H733&lt;=Scale!$C$4),Scale!$A$4,IF(AND($H733&gt;=Scale!$B$5,$H733&lt;=Scale!$C$5),Scale!$A$5,IF(AND($H733&gt;=Scale!$B$6,$H733&lt;=Scale!$C$6),Scale!$A$6)))))</f>
        <v>3</v>
      </c>
      <c r="L733" s="7">
        <f>IF(AND($J733&gt;=Scale!$F$2,$J733&lt;=Scale!$G$2),Scale!$E$2,IF(AND($J733&gt;=Scale!$F$3,$J733&lt;=Scale!$G$3),Scale!$E$3,IF(AND($J733&gt;=Scale!$F$4,$J733&lt;=Scale!$G$4),Scale!$E$4,IF(AND($J733&gt;=Scale!$F$5,$J733&lt;=Scale!$G$5),Scale!$E$5,IF(AND($J733&gt;=Scale!$F$6,$J733&lt;=Scale!$G$6),Scale!$E$6)))))</f>
        <v>1</v>
      </c>
      <c r="M733" s="7">
        <f t="shared" si="23"/>
        <v>18</v>
      </c>
      <c r="N733"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733" s="5" t="str">
        <f>IF(Table1[[#This Row],[Priority Rating]]="#N/A","#N/A",IF(Table1[[#This Row],[Priority Rating]]&gt;=Scale!$M$2,Scale!$L$2,IF(Table1[[#This Row],[Priority Rating]]&gt;=Scale!$M$3,Scale!$L$3,IF(Table1[[#This Row],[Priority Rating]]&gt;=Scale!$M$4,Scale!$L$4,"error1"))))</f>
        <v>Low (0-29)</v>
      </c>
    </row>
    <row r="734" spans="1:15" x14ac:dyDescent="0.3">
      <c r="A734" s="3">
        <f t="shared" ca="1" si="22"/>
        <v>733</v>
      </c>
      <c r="B734" t="s">
        <v>13</v>
      </c>
      <c r="C734" t="s">
        <v>32</v>
      </c>
      <c r="D734">
        <v>9805</v>
      </c>
      <c r="E734" t="s">
        <v>107</v>
      </c>
      <c r="F734" t="str">
        <f>VLOOKUP($C734,'Bus Profiles'!$A:$C,MATCH(F$1,'Bus Profiles'!$1:$1,0),FALSE)</f>
        <v>40 ft</v>
      </c>
      <c r="G734" t="str">
        <f>VLOOKUP($C734,'Bus Profiles'!$A:$C,MATCH(G$1,'Bus Profiles'!$1:$1,0),FALSE)</f>
        <v>Diesel</v>
      </c>
      <c r="H734">
        <v>2</v>
      </c>
      <c r="I734" s="1">
        <v>19657</v>
      </c>
      <c r="J734" s="16">
        <v>6552.333333333333</v>
      </c>
      <c r="K734" s="7">
        <f>IF(AND($H734&gt;=Scale!$B$2,$H734&lt;=Scale!$C$2),Scale!$A$2,IF(AND($H734&gt;=Scale!$B$3,$H734&lt;=Scale!$C$3),Scale!$A$3,IF(AND($H734&gt;=Scale!$B$4,$H734&lt;=Scale!$C$4),Scale!$A$4,IF(AND($H734&gt;=Scale!$B$5,$H734&lt;=Scale!$C$5),Scale!$A$5,IF(AND($H734&gt;=Scale!$B$6,$H734&lt;=Scale!$C$6),Scale!$A$6)))))</f>
        <v>2</v>
      </c>
      <c r="L734" s="7">
        <f>IF(AND($J734&gt;=Scale!$F$2,$J734&lt;=Scale!$G$2),Scale!$E$2,IF(AND($J734&gt;=Scale!$F$3,$J734&lt;=Scale!$G$3),Scale!$E$3,IF(AND($J734&gt;=Scale!$F$4,$J734&lt;=Scale!$G$4),Scale!$E$4,IF(AND($J734&gt;=Scale!$F$5,$J734&lt;=Scale!$G$5),Scale!$E$5,IF(AND($J734&gt;=Scale!$F$6,$J734&lt;=Scale!$G$6),Scale!$E$6)))))</f>
        <v>1</v>
      </c>
      <c r="M734" s="7">
        <f t="shared" si="23"/>
        <v>18</v>
      </c>
      <c r="N734"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34" s="5" t="str">
        <f>IF(Table1[[#This Row],[Priority Rating]]="#N/A","#N/A",IF(Table1[[#This Row],[Priority Rating]]&gt;=Scale!$M$2,Scale!$L$2,IF(Table1[[#This Row],[Priority Rating]]&gt;=Scale!$M$3,Scale!$L$3,IF(Table1[[#This Row],[Priority Rating]]&gt;=Scale!$M$4,Scale!$L$4,"error1"))))</f>
        <v>Low (0-29)</v>
      </c>
    </row>
    <row r="735" spans="1:15" x14ac:dyDescent="0.3">
      <c r="A735" s="3">
        <f t="shared" ca="1" si="22"/>
        <v>734</v>
      </c>
      <c r="B735" t="s">
        <v>13</v>
      </c>
      <c r="C735" t="s">
        <v>32</v>
      </c>
      <c r="D735">
        <v>9806</v>
      </c>
      <c r="E735" t="s">
        <v>107</v>
      </c>
      <c r="F735" t="str">
        <f>VLOOKUP($C735,'Bus Profiles'!$A:$C,MATCH(F$1,'Bus Profiles'!$1:$1,0),FALSE)</f>
        <v>40 ft</v>
      </c>
      <c r="G735" t="str">
        <f>VLOOKUP($C735,'Bus Profiles'!$A:$C,MATCH(G$1,'Bus Profiles'!$1:$1,0),FALSE)</f>
        <v>Diesel</v>
      </c>
      <c r="H735">
        <v>1</v>
      </c>
      <c r="I735" s="1">
        <v>10822</v>
      </c>
      <c r="J735" s="16">
        <v>3607.3333333333335</v>
      </c>
      <c r="K735" s="7">
        <f>IF(AND($H735&gt;=Scale!$B$2,$H735&lt;=Scale!$C$2),Scale!$A$2,IF(AND($H735&gt;=Scale!$B$3,$H735&lt;=Scale!$C$3),Scale!$A$3,IF(AND($H735&gt;=Scale!$B$4,$H735&lt;=Scale!$C$4),Scale!$A$4,IF(AND($H735&gt;=Scale!$B$5,$H735&lt;=Scale!$C$5),Scale!$A$5,IF(AND($H735&gt;=Scale!$B$6,$H735&lt;=Scale!$C$6),Scale!$A$6)))))</f>
        <v>1</v>
      </c>
      <c r="L735" s="7">
        <f>IF(AND($J735&gt;=Scale!$F$2,$J735&lt;=Scale!$G$2),Scale!$E$2,IF(AND($J735&gt;=Scale!$F$3,$J735&lt;=Scale!$G$3),Scale!$E$3,IF(AND($J735&gt;=Scale!$F$4,$J735&lt;=Scale!$G$4),Scale!$E$4,IF(AND($J735&gt;=Scale!$F$5,$J735&lt;=Scale!$G$5),Scale!$E$5,IF(AND($J735&gt;=Scale!$F$6,$J735&lt;=Scale!$G$6),Scale!$E$6)))))</f>
        <v>4</v>
      </c>
      <c r="M735" s="7">
        <f t="shared" si="23"/>
        <v>18</v>
      </c>
      <c r="N735"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29</v>
      </c>
      <c r="O735" s="5" t="str">
        <f>IF(Table1[[#This Row],[Priority Rating]]="#N/A","#N/A",IF(Table1[[#This Row],[Priority Rating]]&gt;=Scale!$M$2,Scale!$L$2,IF(Table1[[#This Row],[Priority Rating]]&gt;=Scale!$M$3,Scale!$L$3,IF(Table1[[#This Row],[Priority Rating]]&gt;=Scale!$M$4,Scale!$L$4,"error1"))))</f>
        <v>Low (0-29)</v>
      </c>
    </row>
    <row r="736" spans="1:15" x14ac:dyDescent="0.3">
      <c r="A736" s="3">
        <f t="shared" ca="1" si="22"/>
        <v>735</v>
      </c>
      <c r="B736" t="s">
        <v>13</v>
      </c>
      <c r="C736" t="s">
        <v>32</v>
      </c>
      <c r="D736">
        <v>9807</v>
      </c>
      <c r="E736" t="s">
        <v>107</v>
      </c>
      <c r="F736" t="str">
        <f>VLOOKUP($C736,'Bus Profiles'!$A:$C,MATCH(F$1,'Bus Profiles'!$1:$1,0),FALSE)</f>
        <v>40 ft</v>
      </c>
      <c r="G736" t="str">
        <f>VLOOKUP($C736,'Bus Profiles'!$A:$C,MATCH(G$1,'Bus Profiles'!$1:$1,0),FALSE)</f>
        <v>Diesel</v>
      </c>
      <c r="H736">
        <v>4</v>
      </c>
      <c r="I736" s="1">
        <v>13826</v>
      </c>
      <c r="J736" s="16">
        <v>2765.2</v>
      </c>
      <c r="K736" s="7">
        <f>IF(AND($H736&gt;=Scale!$B$2,$H736&lt;=Scale!$C$2),Scale!$A$2,IF(AND($H736&gt;=Scale!$B$3,$H736&lt;=Scale!$C$3),Scale!$A$3,IF(AND($H736&gt;=Scale!$B$4,$H736&lt;=Scale!$C$4),Scale!$A$4,IF(AND($H736&gt;=Scale!$B$5,$H736&lt;=Scale!$C$5),Scale!$A$5,IF(AND($H736&gt;=Scale!$B$6,$H736&lt;=Scale!$C$6),Scale!$A$6)))))</f>
        <v>3</v>
      </c>
      <c r="L736" s="7">
        <f>IF(AND($J736&gt;=Scale!$F$2,$J736&lt;=Scale!$G$2),Scale!$E$2,IF(AND($J736&gt;=Scale!$F$3,$J736&lt;=Scale!$G$3),Scale!$E$3,IF(AND($J736&gt;=Scale!$F$4,$J736&lt;=Scale!$G$4),Scale!$E$4,IF(AND($J736&gt;=Scale!$F$5,$J736&lt;=Scale!$G$5),Scale!$E$5,IF(AND($J736&gt;=Scale!$F$6,$J736&lt;=Scale!$G$6),Scale!$E$6)))))</f>
        <v>5</v>
      </c>
      <c r="M736" s="7">
        <f t="shared" si="23"/>
        <v>18</v>
      </c>
      <c r="N736"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37</v>
      </c>
      <c r="O736" s="5" t="str">
        <f>IF(Table1[[#This Row],[Priority Rating]]="#N/A","#N/A",IF(Table1[[#This Row],[Priority Rating]]&gt;=Scale!$M$2,Scale!$L$2,IF(Table1[[#This Row],[Priority Rating]]&gt;=Scale!$M$3,Scale!$L$3,IF(Table1[[#This Row],[Priority Rating]]&gt;=Scale!$M$4,Scale!$L$4,"error1"))))</f>
        <v>High (35-50)</v>
      </c>
    </row>
    <row r="737" spans="1:15" x14ac:dyDescent="0.3">
      <c r="A737" s="3">
        <f t="shared" ca="1" si="22"/>
        <v>736</v>
      </c>
      <c r="B737" t="s">
        <v>13</v>
      </c>
      <c r="C737" t="s">
        <v>32</v>
      </c>
      <c r="D737">
        <v>9810</v>
      </c>
      <c r="E737" t="s">
        <v>107</v>
      </c>
      <c r="F737" t="str">
        <f>VLOOKUP($C737,'Bus Profiles'!$A:$C,MATCH(F$1,'Bus Profiles'!$1:$1,0),FALSE)</f>
        <v>40 ft</v>
      </c>
      <c r="G737" t="str">
        <f>VLOOKUP($C737,'Bus Profiles'!$A:$C,MATCH(G$1,'Bus Profiles'!$1:$1,0),FALSE)</f>
        <v>Diesel</v>
      </c>
      <c r="H737">
        <v>4</v>
      </c>
      <c r="I737" s="1">
        <v>11345</v>
      </c>
      <c r="J737" s="16">
        <v>3781.6666666666665</v>
      </c>
      <c r="K737" s="7">
        <f>IF(AND($H737&gt;=Scale!$B$2,$H737&lt;=Scale!$C$2),Scale!$A$2,IF(AND($H737&gt;=Scale!$B$3,$H737&lt;=Scale!$C$3),Scale!$A$3,IF(AND($H737&gt;=Scale!$B$4,$H737&lt;=Scale!$C$4),Scale!$A$4,IF(AND($H737&gt;=Scale!$B$5,$H737&lt;=Scale!$C$5),Scale!$A$5,IF(AND($H737&gt;=Scale!$B$6,$H737&lt;=Scale!$C$6),Scale!$A$6)))))</f>
        <v>3</v>
      </c>
      <c r="L737" s="7">
        <f>IF(AND($J737&gt;=Scale!$F$2,$J737&lt;=Scale!$G$2),Scale!$E$2,IF(AND($J737&gt;=Scale!$F$3,$J737&lt;=Scale!$G$3),Scale!$E$3,IF(AND($J737&gt;=Scale!$F$4,$J737&lt;=Scale!$G$4),Scale!$E$4,IF(AND($J737&gt;=Scale!$F$5,$J737&lt;=Scale!$G$5),Scale!$E$5,IF(AND($J737&gt;=Scale!$F$6,$J737&lt;=Scale!$G$6),Scale!$E$6)))))</f>
        <v>4</v>
      </c>
      <c r="M737" s="7">
        <f t="shared" si="23"/>
        <v>18</v>
      </c>
      <c r="N737"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35</v>
      </c>
      <c r="O737" s="5" t="str">
        <f>IF(Table1[[#This Row],[Priority Rating]]="#N/A","#N/A",IF(Table1[[#This Row],[Priority Rating]]&gt;=Scale!$M$2,Scale!$L$2,IF(Table1[[#This Row],[Priority Rating]]&gt;=Scale!$M$3,Scale!$L$3,IF(Table1[[#This Row],[Priority Rating]]&gt;=Scale!$M$4,Scale!$L$4,"error1"))))</f>
        <v>High (35-50)</v>
      </c>
    </row>
    <row r="738" spans="1:15" x14ac:dyDescent="0.3">
      <c r="A738" s="3">
        <f t="shared" ca="1" si="22"/>
        <v>737</v>
      </c>
      <c r="B738" t="s">
        <v>13</v>
      </c>
      <c r="C738" t="s">
        <v>32</v>
      </c>
      <c r="D738">
        <v>9812</v>
      </c>
      <c r="E738" t="s">
        <v>107</v>
      </c>
      <c r="F738" t="str">
        <f>VLOOKUP($C738,'Bus Profiles'!$A:$C,MATCH(F$1,'Bus Profiles'!$1:$1,0),FALSE)</f>
        <v>40 ft</v>
      </c>
      <c r="G738" t="str">
        <f>VLOOKUP($C738,'Bus Profiles'!$A:$C,MATCH(G$1,'Bus Profiles'!$1:$1,0),FALSE)</f>
        <v>Diesel</v>
      </c>
      <c r="H738">
        <v>7</v>
      </c>
      <c r="I738" s="1">
        <v>10772</v>
      </c>
      <c r="J738" s="16">
        <v>2693</v>
      </c>
      <c r="K738" s="7">
        <f>IF(AND($H738&gt;=Scale!$B$2,$H738&lt;=Scale!$C$2),Scale!$A$2,IF(AND($H738&gt;=Scale!$B$3,$H738&lt;=Scale!$C$3),Scale!$A$3,IF(AND($H738&gt;=Scale!$B$4,$H738&lt;=Scale!$C$4),Scale!$A$4,IF(AND($H738&gt;=Scale!$B$5,$H738&lt;=Scale!$C$5),Scale!$A$5,IF(AND($H738&gt;=Scale!$B$6,$H738&lt;=Scale!$C$6),Scale!$A$6)))))</f>
        <v>4</v>
      </c>
      <c r="L738" s="7">
        <f>IF(AND($J738&gt;=Scale!$F$2,$J738&lt;=Scale!$G$2),Scale!$E$2,IF(AND($J738&gt;=Scale!$F$3,$J738&lt;=Scale!$G$3),Scale!$E$3,IF(AND($J738&gt;=Scale!$F$4,$J738&lt;=Scale!$G$4),Scale!$E$4,IF(AND($J738&gt;=Scale!$F$5,$J738&lt;=Scale!$G$5),Scale!$E$5,IF(AND($J738&gt;=Scale!$F$6,$J738&lt;=Scale!$G$6),Scale!$E$6)))))</f>
        <v>5</v>
      </c>
      <c r="M738" s="7">
        <f t="shared" si="23"/>
        <v>18</v>
      </c>
      <c r="N738"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40</v>
      </c>
      <c r="O738" s="5" t="str">
        <f>IF(Table1[[#This Row],[Priority Rating]]="#N/A","#N/A",IF(Table1[[#This Row],[Priority Rating]]&gt;=Scale!$M$2,Scale!$L$2,IF(Table1[[#This Row],[Priority Rating]]&gt;=Scale!$M$3,Scale!$L$3,IF(Table1[[#This Row],[Priority Rating]]&gt;=Scale!$M$4,Scale!$L$4,"error1"))))</f>
        <v>High (35-50)</v>
      </c>
    </row>
    <row r="739" spans="1:15" x14ac:dyDescent="0.3">
      <c r="A739" s="3">
        <f t="shared" ca="1" si="22"/>
        <v>738</v>
      </c>
      <c r="B739" t="s">
        <v>13</v>
      </c>
      <c r="C739" t="s">
        <v>32</v>
      </c>
      <c r="D739">
        <v>9813</v>
      </c>
      <c r="E739" t="s">
        <v>107</v>
      </c>
      <c r="F739" t="str">
        <f>VLOOKUP($C739,'Bus Profiles'!$A:$C,MATCH(F$1,'Bus Profiles'!$1:$1,0),FALSE)</f>
        <v>40 ft</v>
      </c>
      <c r="G739" t="str">
        <f>VLOOKUP($C739,'Bus Profiles'!$A:$C,MATCH(G$1,'Bus Profiles'!$1:$1,0),FALSE)</f>
        <v>Diesel</v>
      </c>
      <c r="H739">
        <v>2</v>
      </c>
      <c r="I739" s="1">
        <v>11084</v>
      </c>
      <c r="J739" s="16">
        <v>11084</v>
      </c>
      <c r="K739" s="7">
        <f>IF(AND($H739&gt;=Scale!$B$2,$H739&lt;=Scale!$C$2),Scale!$A$2,IF(AND($H739&gt;=Scale!$B$3,$H739&lt;=Scale!$C$3),Scale!$A$3,IF(AND($H739&gt;=Scale!$B$4,$H739&lt;=Scale!$C$4),Scale!$A$4,IF(AND($H739&gt;=Scale!$B$5,$H739&lt;=Scale!$C$5),Scale!$A$5,IF(AND($H739&gt;=Scale!$B$6,$H739&lt;=Scale!$C$6),Scale!$A$6)))))</f>
        <v>2</v>
      </c>
      <c r="L739" s="7">
        <f>IF(AND($J739&gt;=Scale!$F$2,$J739&lt;=Scale!$G$2),Scale!$E$2,IF(AND($J739&gt;=Scale!$F$3,$J739&lt;=Scale!$G$3),Scale!$E$3,IF(AND($J739&gt;=Scale!$F$4,$J739&lt;=Scale!$G$4),Scale!$E$4,IF(AND($J739&gt;=Scale!$F$5,$J739&lt;=Scale!$G$5),Scale!$E$5,IF(AND($J739&gt;=Scale!$F$6,$J739&lt;=Scale!$G$6),Scale!$E$6)))))</f>
        <v>1</v>
      </c>
      <c r="M739" s="7">
        <f t="shared" si="23"/>
        <v>18</v>
      </c>
      <c r="N739"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39" s="5" t="str">
        <f>IF(Table1[[#This Row],[Priority Rating]]="#N/A","#N/A",IF(Table1[[#This Row],[Priority Rating]]&gt;=Scale!$M$2,Scale!$L$2,IF(Table1[[#This Row],[Priority Rating]]&gt;=Scale!$M$3,Scale!$L$3,IF(Table1[[#This Row],[Priority Rating]]&gt;=Scale!$M$4,Scale!$L$4,"error1"))))</f>
        <v>Low (0-29)</v>
      </c>
    </row>
    <row r="740" spans="1:15" x14ac:dyDescent="0.3">
      <c r="A740" s="3">
        <f t="shared" ca="1" si="22"/>
        <v>739</v>
      </c>
      <c r="B740" t="s">
        <v>13</v>
      </c>
      <c r="C740" t="s">
        <v>32</v>
      </c>
      <c r="D740">
        <v>9814</v>
      </c>
      <c r="E740" t="s">
        <v>107</v>
      </c>
      <c r="F740" t="str">
        <f>VLOOKUP($C740,'Bus Profiles'!$A:$C,MATCH(F$1,'Bus Profiles'!$1:$1,0),FALSE)</f>
        <v>40 ft</v>
      </c>
      <c r="G740" t="str">
        <f>VLOOKUP($C740,'Bus Profiles'!$A:$C,MATCH(G$1,'Bus Profiles'!$1:$1,0),FALSE)</f>
        <v>Diesel</v>
      </c>
      <c r="H740">
        <v>2</v>
      </c>
      <c r="I740" s="1">
        <v>7265</v>
      </c>
      <c r="J740" s="16">
        <v>2421.6666666666665</v>
      </c>
      <c r="K740" s="7">
        <f>IF(AND($H740&gt;=Scale!$B$2,$H740&lt;=Scale!$C$2),Scale!$A$2,IF(AND($H740&gt;=Scale!$B$3,$H740&lt;=Scale!$C$3),Scale!$A$3,IF(AND($H740&gt;=Scale!$B$4,$H740&lt;=Scale!$C$4),Scale!$A$4,IF(AND($H740&gt;=Scale!$B$5,$H740&lt;=Scale!$C$5),Scale!$A$5,IF(AND($H740&gt;=Scale!$B$6,$H740&lt;=Scale!$C$6),Scale!$A$6)))))</f>
        <v>2</v>
      </c>
      <c r="L740" s="7">
        <f>IF(AND($J740&gt;=Scale!$F$2,$J740&lt;=Scale!$G$2),Scale!$E$2,IF(AND($J740&gt;=Scale!$F$3,$J740&lt;=Scale!$G$3),Scale!$E$3,IF(AND($J740&gt;=Scale!$F$4,$J740&lt;=Scale!$G$4),Scale!$E$4,IF(AND($J740&gt;=Scale!$F$5,$J740&lt;=Scale!$G$5),Scale!$E$5,IF(AND($J740&gt;=Scale!$F$6,$J740&lt;=Scale!$G$6),Scale!$E$6)))))</f>
        <v>5</v>
      </c>
      <c r="M740" s="7">
        <f t="shared" si="23"/>
        <v>18</v>
      </c>
      <c r="N740"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34</v>
      </c>
      <c r="O740" s="5" t="str">
        <f>IF(Table1[[#This Row],[Priority Rating]]="#N/A","#N/A",IF(Table1[[#This Row],[Priority Rating]]&gt;=Scale!$M$2,Scale!$L$2,IF(Table1[[#This Row],[Priority Rating]]&gt;=Scale!$M$3,Scale!$L$3,IF(Table1[[#This Row],[Priority Rating]]&gt;=Scale!$M$4,Scale!$L$4,"error1"))))</f>
        <v>Med (30-34)</v>
      </c>
    </row>
    <row r="741" spans="1:15" x14ac:dyDescent="0.3">
      <c r="A741" s="3">
        <f t="shared" ca="1" si="22"/>
        <v>740</v>
      </c>
      <c r="B741" t="s">
        <v>13</v>
      </c>
      <c r="C741" t="s">
        <v>32</v>
      </c>
      <c r="D741">
        <v>9815</v>
      </c>
      <c r="E741" t="s">
        <v>107</v>
      </c>
      <c r="F741" t="str">
        <f>VLOOKUP($C741,'Bus Profiles'!$A:$C,MATCH(F$1,'Bus Profiles'!$1:$1,0),FALSE)</f>
        <v>40 ft</v>
      </c>
      <c r="G741" t="str">
        <f>VLOOKUP($C741,'Bus Profiles'!$A:$C,MATCH(G$1,'Bus Profiles'!$1:$1,0),FALSE)</f>
        <v>Diesel</v>
      </c>
      <c r="H741">
        <v>3</v>
      </c>
      <c r="I741" s="1">
        <v>9650</v>
      </c>
      <c r="J741" s="16">
        <v>9650</v>
      </c>
      <c r="K741" s="7">
        <f>IF(AND($H741&gt;=Scale!$B$2,$H741&lt;=Scale!$C$2),Scale!$A$2,IF(AND($H741&gt;=Scale!$B$3,$H741&lt;=Scale!$C$3),Scale!$A$3,IF(AND($H741&gt;=Scale!$B$4,$H741&lt;=Scale!$C$4),Scale!$A$4,IF(AND($H741&gt;=Scale!$B$5,$H741&lt;=Scale!$C$5),Scale!$A$5,IF(AND($H741&gt;=Scale!$B$6,$H741&lt;=Scale!$C$6),Scale!$A$6)))))</f>
        <v>2</v>
      </c>
      <c r="L741" s="7">
        <f>IF(AND($J741&gt;=Scale!$F$2,$J741&lt;=Scale!$G$2),Scale!$E$2,IF(AND($J741&gt;=Scale!$F$3,$J741&lt;=Scale!$G$3),Scale!$E$3,IF(AND($J741&gt;=Scale!$F$4,$J741&lt;=Scale!$G$4),Scale!$E$4,IF(AND($J741&gt;=Scale!$F$5,$J741&lt;=Scale!$G$5),Scale!$E$5,IF(AND($J741&gt;=Scale!$F$6,$J741&lt;=Scale!$G$6),Scale!$E$6)))))</f>
        <v>1</v>
      </c>
      <c r="M741" s="7">
        <f t="shared" si="23"/>
        <v>18</v>
      </c>
      <c r="N741"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26</v>
      </c>
      <c r="O741" s="5" t="str">
        <f>IF(Table1[[#This Row],[Priority Rating]]="#N/A","#N/A",IF(Table1[[#This Row],[Priority Rating]]&gt;=Scale!$M$2,Scale!$L$2,IF(Table1[[#This Row],[Priority Rating]]&gt;=Scale!$M$3,Scale!$L$3,IF(Table1[[#This Row],[Priority Rating]]&gt;=Scale!$M$4,Scale!$L$4,"error1"))))</f>
        <v>Low (0-29)</v>
      </c>
    </row>
    <row r="742" spans="1:15" x14ac:dyDescent="0.3">
      <c r="A742" s="3">
        <f t="shared" ca="1" si="22"/>
        <v>741</v>
      </c>
      <c r="B742" t="s">
        <v>13</v>
      </c>
      <c r="C742" t="s">
        <v>32</v>
      </c>
      <c r="D742">
        <v>9816</v>
      </c>
      <c r="E742" t="s">
        <v>107</v>
      </c>
      <c r="F742" t="str">
        <f>VLOOKUP($C742,'Bus Profiles'!$A:$C,MATCH(F$1,'Bus Profiles'!$1:$1,0),FALSE)</f>
        <v>40 ft</v>
      </c>
      <c r="G742" t="str">
        <f>VLOOKUP($C742,'Bus Profiles'!$A:$C,MATCH(G$1,'Bus Profiles'!$1:$1,0),FALSE)</f>
        <v>Diesel</v>
      </c>
      <c r="H742">
        <v>0</v>
      </c>
      <c r="I742" s="1">
        <v>10196</v>
      </c>
      <c r="J742" s="16">
        <v>2039.2</v>
      </c>
      <c r="K742" s="7">
        <f>IF(AND($H742&gt;=Scale!$B$2,$H742&lt;=Scale!$C$2),Scale!$A$2,IF(AND($H742&gt;=Scale!$B$3,$H742&lt;=Scale!$C$3),Scale!$A$3,IF(AND($H742&gt;=Scale!$B$4,$H742&lt;=Scale!$C$4),Scale!$A$4,IF(AND($H742&gt;=Scale!$B$5,$H742&lt;=Scale!$C$5),Scale!$A$5,IF(AND($H742&gt;=Scale!$B$6,$H742&lt;=Scale!$C$6),Scale!$A$6)))))</f>
        <v>1</v>
      </c>
      <c r="L742" s="7">
        <f>IF(AND($J742&gt;=Scale!$F$2,$J742&lt;=Scale!$G$2),Scale!$E$2,IF(AND($J742&gt;=Scale!$F$3,$J742&lt;=Scale!$G$3),Scale!$E$3,IF(AND($J742&gt;=Scale!$F$4,$J742&lt;=Scale!$G$4),Scale!$E$4,IF(AND($J742&gt;=Scale!$F$5,$J742&lt;=Scale!$G$5),Scale!$E$5,IF(AND($J742&gt;=Scale!$F$6,$J742&lt;=Scale!$G$6),Scale!$E$6)))))</f>
        <v>5</v>
      </c>
      <c r="M742" s="7">
        <f t="shared" si="23"/>
        <v>18</v>
      </c>
      <c r="N742" s="17">
        <f>IF(Table1[[#This Row],[FY]]&lt;&gt;"FY16","#N/A",ROUND((Table1[[#This Row],[Safety Rating]]*VLOOKUP(Table1[[#Headers],[Safety Rating]],Table4[#All],MATCH("Weight",Table4[#Headers],0),FALSE))+(Table1[[#This Row],[Reliability Rating]]*VLOOKUP(Table1[[#Headers],[Reliability Rating]],Table4[#All],MATCH("Weight",Table4[#Headers],0),FALSE))+(Table1[[#This Row],[ULB Rating]]*VLOOKUP(Table1[[#Headers],[ULB Rating]],Table4[#All],MATCH("Weight",Table4[#Headers],0),FALSE)),0))</f>
        <v>31</v>
      </c>
      <c r="O742" s="5" t="str">
        <f>IF(Table1[[#This Row],[Priority Rating]]="#N/A","#N/A",IF(Table1[[#This Row],[Priority Rating]]&gt;=Scale!$M$2,Scale!$L$2,IF(Table1[[#This Row],[Priority Rating]]&gt;=Scale!$M$3,Scale!$L$3,IF(Table1[[#This Row],[Priority Rating]]&gt;=Scale!$M$4,Scale!$L$4,"error1"))))</f>
        <v>Med (30-34)</v>
      </c>
    </row>
  </sheetData>
  <pageMargins left="0.7" right="0.7" top="0.75" bottom="0.75" header="0.3" footer="0.3"/>
  <pageSetup orientation="landscape" r:id="rId1"/>
  <headerFooter>
    <oddHeader>&amp;L&amp;G&amp;C&amp;"-,Bold"&amp;A</oddHeader>
    <oddFooter>&amp;LChoi, Andrew&amp;CPage &amp;P of &amp;N&amp;R&amp;D</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File Description</vt:lpstr>
      <vt:lpstr>Miles &amp; Safety Work Orders</vt:lpstr>
      <vt:lpstr>Revenue Vehicle Performance</vt:lpstr>
      <vt:lpstr>Revenue Vehicle Priority Rating</vt:lpstr>
      <vt:lpstr>Rating by Bus</vt:lpstr>
      <vt:lpstr>ULB &amp; Performance</vt:lpstr>
      <vt:lpstr>Scale</vt:lpstr>
      <vt:lpstr>Color Scale</vt:lpstr>
      <vt:lpstr>Safety Sensitive Components</vt:lpstr>
      <vt:lpstr>Bus Profiles</vt:lpstr>
      <vt:lpstr>'Revenue Vehicle Data'!Print_Titles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Choi, Andrew</dc:creator>
  <cp:lastModifiedBy>Kolesinskas, Ian (VOLPE)</cp:lastModifiedBy>
  <cp:lastPrinted>2017-02-23T23:45:32Z</cp:lastPrinted>
  <dcterms:created xsi:type="dcterms:W3CDTF">2016-12-20T17:34:49Z</dcterms:created>
  <dcterms:modified xsi:type="dcterms:W3CDTF">2017-11-17T19:29:20Z</dcterms:modified>
</cp:coreProperties>
</file>