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0" yWindow="0" windowWidth="23040" windowHeight="9105" tabRatio="599" activeTab="1"/>
  </bookViews>
  <sheets>
    <sheet name="8a rail by type and program" sheetId="14" r:id="rId1"/>
    <sheet name="8b. Motor V. by Type and Progra" sheetId="13" r:id="rId2"/>
    <sheet name="8c. Motor V. by Fuel and Vehicl" sheetId="12" r:id="rId3"/>
    <sheet name="8d. Motor V. by Fuel and Progra" sheetId="1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3" l="1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D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R38" i="13"/>
  <c r="AB26" i="11" l="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C7" i="11"/>
  <c r="AC9" i="11"/>
  <c r="AC11" i="11"/>
  <c r="AC13" i="11"/>
  <c r="AC15" i="11"/>
  <c r="AC17" i="11"/>
  <c r="AC19" i="11"/>
  <c r="AC21" i="11"/>
  <c r="AC23" i="11"/>
  <c r="AD7" i="11"/>
  <c r="AD9" i="11"/>
  <c r="AD11" i="11"/>
  <c r="AD13" i="11"/>
  <c r="AD15" i="11"/>
  <c r="AD17" i="11"/>
  <c r="AD19" i="11"/>
  <c r="AD21" i="11"/>
  <c r="AD23" i="11"/>
  <c r="AC35" i="12"/>
  <c r="AD35" i="12"/>
  <c r="AC7" i="12"/>
  <c r="C35" i="12"/>
  <c r="AD9" i="12"/>
  <c r="AD11" i="12"/>
  <c r="AD13" i="12"/>
  <c r="AD15" i="12"/>
  <c r="AD17" i="12"/>
  <c r="AD19" i="12"/>
  <c r="AD21" i="12"/>
  <c r="AD23" i="12"/>
  <c r="AD25" i="12"/>
  <c r="AD27" i="12"/>
  <c r="AD29" i="12"/>
  <c r="AD31" i="12"/>
  <c r="AD33" i="12"/>
  <c r="AD7" i="12"/>
  <c r="AC9" i="12"/>
  <c r="AC11" i="12"/>
  <c r="AC13" i="12"/>
  <c r="AC15" i="12"/>
  <c r="AC17" i="12"/>
  <c r="AC19" i="12"/>
  <c r="AC21" i="12"/>
  <c r="AC23" i="12"/>
  <c r="AC25" i="12"/>
  <c r="AC27" i="12"/>
  <c r="AC29" i="12"/>
  <c r="AC31" i="12"/>
  <c r="AC33" i="12"/>
  <c r="Z35" i="12"/>
  <c r="Y35" i="12"/>
  <c r="I15" i="14"/>
  <c r="H15" i="14"/>
  <c r="G15" i="14"/>
  <c r="F15" i="14"/>
  <c r="E15" i="14"/>
  <c r="D15" i="14"/>
  <c r="C15" i="14"/>
  <c r="B15" i="14"/>
  <c r="AD26" i="11" l="1"/>
  <c r="AC26" i="11"/>
  <c r="K22" i="14"/>
  <c r="K23" i="14"/>
  <c r="K24" i="14"/>
  <c r="K25" i="14"/>
  <c r="K26" i="14"/>
  <c r="K27" i="14"/>
  <c r="J22" i="14"/>
  <c r="J23" i="14"/>
  <c r="J24" i="14"/>
  <c r="J25" i="14"/>
  <c r="J26" i="14"/>
  <c r="J27" i="14"/>
  <c r="K21" i="14"/>
  <c r="J21" i="14"/>
  <c r="C28" i="14"/>
  <c r="D28" i="14"/>
  <c r="E28" i="14"/>
  <c r="F28" i="14"/>
  <c r="G28" i="14"/>
  <c r="H28" i="14"/>
  <c r="I28" i="14"/>
  <c r="J7" i="14"/>
  <c r="J8" i="14"/>
  <c r="J9" i="14"/>
  <c r="J10" i="14"/>
  <c r="J11" i="14"/>
  <c r="J12" i="14"/>
  <c r="J14" i="14"/>
  <c r="J28" i="14" l="1"/>
  <c r="K28" i="14"/>
  <c r="K7" i="14" l="1"/>
  <c r="K8" i="14"/>
  <c r="K9" i="14"/>
  <c r="K10" i="14"/>
  <c r="K11" i="14"/>
  <c r="K12" i="14"/>
  <c r="K13" i="14"/>
  <c r="K14" i="14"/>
  <c r="K6" i="14"/>
  <c r="J6" i="14"/>
  <c r="J15" i="14" s="1"/>
  <c r="K15" i="14" l="1"/>
  <c r="B28" i="14"/>
  <c r="R7" i="13" l="1"/>
  <c r="R35" i="13"/>
  <c r="R34" i="13"/>
  <c r="R32" i="13"/>
  <c r="R31" i="13"/>
  <c r="R28" i="13"/>
  <c r="R27" i="13"/>
  <c r="R25" i="13"/>
  <c r="R24" i="13"/>
  <c r="R22" i="13"/>
  <c r="R21" i="13"/>
  <c r="R18" i="13"/>
  <c r="R17" i="13"/>
  <c r="R15" i="13"/>
  <c r="R14" i="13"/>
  <c r="R11" i="13"/>
  <c r="R10" i="13"/>
  <c r="R6" i="13"/>
  <c r="S11" i="13" l="1"/>
  <c r="S24" i="13"/>
  <c r="S22" i="13" l="1"/>
  <c r="S32" i="13"/>
  <c r="S18" i="13"/>
  <c r="S7" i="13"/>
  <c r="S25" i="13"/>
  <c r="S35" i="13"/>
  <c r="S28" i="13"/>
  <c r="S15" i="13"/>
  <c r="S34" i="13"/>
  <c r="S31" i="13"/>
  <c r="S6" i="13"/>
  <c r="S21" i="13"/>
  <c r="S10" i="13"/>
  <c r="S14" i="13"/>
  <c r="S27" i="13"/>
  <c r="S17" i="13"/>
  <c r="AB35" i="12"/>
  <c r="AA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6" i="12" l="1"/>
  <c r="L36" i="12" l="1"/>
  <c r="Z36" i="12"/>
  <c r="AB36" i="12"/>
  <c r="H36" i="12"/>
  <c r="J36" i="12"/>
  <c r="P36" i="12"/>
  <c r="N36" i="12"/>
  <c r="V36" i="12"/>
  <c r="F36" i="12"/>
  <c r="D36" i="12"/>
  <c r="R36" i="12"/>
  <c r="X36" i="12"/>
  <c r="T36" i="12"/>
  <c r="C27" i="11" l="1"/>
  <c r="Q27" i="11" l="1"/>
  <c r="O27" i="11"/>
  <c r="AA27" i="11"/>
  <c r="S27" i="11"/>
  <c r="K27" i="11"/>
  <c r="U27" i="11"/>
  <c r="M27" i="11"/>
  <c r="E27" i="11"/>
  <c r="I27" i="11"/>
  <c r="G27" i="11"/>
  <c r="W27" i="11"/>
  <c r="V27" i="11"/>
  <c r="F27" i="11"/>
  <c r="P27" i="11"/>
  <c r="R27" i="11"/>
  <c r="J27" i="11"/>
  <c r="H27" i="11"/>
  <c r="X27" i="11"/>
  <c r="N27" i="11"/>
  <c r="T27" i="11"/>
  <c r="L27" i="11"/>
  <c r="D27" i="11"/>
  <c r="AB27" i="11"/>
</calcChain>
</file>

<file path=xl/sharedStrings.xml><?xml version="1.0" encoding="utf-8"?>
<sst xmlns="http://schemas.openxmlformats.org/spreadsheetml/2006/main" count="252" uniqueCount="94">
  <si>
    <t>Ferry</t>
  </si>
  <si>
    <t>Non-Urbanized Area</t>
  </si>
  <si>
    <t>Gasoline</t>
  </si>
  <si>
    <t>Bus</t>
  </si>
  <si>
    <t>Vans</t>
  </si>
  <si>
    <t>Bus and Bus Facilities</t>
  </si>
  <si>
    <t>35 ft Bus</t>
  </si>
  <si>
    <t>&lt;30 ft Bus</t>
  </si>
  <si>
    <t>Urbanized Area</t>
  </si>
  <si>
    <t>40 ft Bus</t>
  </si>
  <si>
    <t>Elderly and Individuals with Disabilities</t>
  </si>
  <si>
    <t>Bus Trolley STD</t>
  </si>
  <si>
    <t>Bus Intercity</t>
  </si>
  <si>
    <t>State of Good Repair</t>
  </si>
  <si>
    <t>Light Rail Cars</t>
  </si>
  <si>
    <t>Heavy Rail Cars</t>
  </si>
  <si>
    <t>National Research</t>
  </si>
  <si>
    <t>Hybrid Electric</t>
  </si>
  <si>
    <t>Electric Propulsion</t>
  </si>
  <si>
    <t>Bus Commuter/Suburban</t>
  </si>
  <si>
    <t>Biodiesel</t>
  </si>
  <si>
    <t>Commuter Rail Self Propelled - Elec.</t>
  </si>
  <si>
    <t>Commuter Locomotive Diesel</t>
  </si>
  <si>
    <t>Sedan/Station Wagon</t>
  </si>
  <si>
    <t>Other</t>
  </si>
  <si>
    <t>TIGER</t>
  </si>
  <si>
    <t>Dual Mode</t>
  </si>
  <si>
    <t>Bus Dual Mode</t>
  </si>
  <si>
    <t>Rail Safety Improvement</t>
  </si>
  <si>
    <t>Ferry Boats</t>
  </si>
  <si>
    <t>Commuter Rail Car Trailer</t>
  </si>
  <si>
    <t>Miscellaneous FHWA Transfers</t>
  </si>
  <si>
    <t>New Starts</t>
  </si>
  <si>
    <t>Bus Trolley Artic.</t>
  </si>
  <si>
    <t>Bus Double Deck</t>
  </si>
  <si>
    <t>Grand Total</t>
  </si>
  <si>
    <t>Diesel</t>
  </si>
  <si>
    <t>Compressed</t>
  </si>
  <si>
    <t>Liquefied</t>
  </si>
  <si>
    <t xml:space="preserve">Dual Mode </t>
  </si>
  <si>
    <t>Battery-Powered</t>
  </si>
  <si>
    <t>Total</t>
  </si>
  <si>
    <t>Natural Gas</t>
  </si>
  <si>
    <t>Petrol. Gas</t>
  </si>
  <si>
    <t>(Diesel / Electric)</t>
  </si>
  <si>
    <t>(Particulate Trap)</t>
  </si>
  <si>
    <t>Program</t>
  </si>
  <si>
    <t>QTY</t>
  </si>
  <si>
    <t>$</t>
  </si>
  <si>
    <t>Percent of Total</t>
  </si>
  <si>
    <t>Electric Propolsion</t>
  </si>
  <si>
    <t>(diesel / electric)</t>
  </si>
  <si>
    <t>Vehicle  Type</t>
  </si>
  <si>
    <t>#</t>
  </si>
  <si>
    <t>The table does not include information for vehicles where no fuel type was identified.</t>
  </si>
  <si>
    <t>40 ft.</t>
  </si>
  <si>
    <t>35 ft.</t>
  </si>
  <si>
    <t>30 ft.</t>
  </si>
  <si>
    <t>&lt;30 ft.</t>
  </si>
  <si>
    <t>Articulated</t>
  </si>
  <si>
    <t>Van</t>
  </si>
  <si>
    <t>Sta. Wagon/</t>
  </si>
  <si>
    <t>Trolley</t>
  </si>
  <si>
    <t>Bus Commuter</t>
  </si>
  <si>
    <t>Bus Dual</t>
  </si>
  <si>
    <t>Intercity</t>
  </si>
  <si>
    <t>TOTAL</t>
  </si>
  <si>
    <t>Percent</t>
  </si>
  <si>
    <t xml:space="preserve"> Bus</t>
  </si>
  <si>
    <t>Sedan</t>
  </si>
  <si>
    <t>Suburban</t>
  </si>
  <si>
    <t xml:space="preserve"> Double Deck</t>
  </si>
  <si>
    <t xml:space="preserve"> Mode</t>
  </si>
  <si>
    <t xml:space="preserve"> Trolley Artic</t>
  </si>
  <si>
    <t xml:space="preserve"> Boat</t>
  </si>
  <si>
    <t>of Total</t>
  </si>
  <si>
    <t>NOTE:   A negative obligation indicates that a budget amendment shifted the commitment of previously obligated funds elsewhere.</t>
  </si>
  <si>
    <t xml:space="preserve">If quantity of cars = 0, funds are supplemental to a multi-year purchase agreement.  </t>
  </si>
  <si>
    <t xml:space="preserve">Rail Type </t>
  </si>
  <si>
    <t>Commuter Rail Cars Used</t>
  </si>
  <si>
    <t>Does not include leasing</t>
  </si>
  <si>
    <t>Rail Purchases Only by Type and Program</t>
  </si>
  <si>
    <t>Rail Purchases and Rehabilitation by Type and Program</t>
  </si>
  <si>
    <t xml:space="preserve">Motor Vehicle Purchases by Type and Program </t>
  </si>
  <si>
    <t>Motor Vehicle Purchases by Type of Fuel and Program</t>
  </si>
  <si>
    <t>Motor Vehicle Purchases by Type of Fuel and Type of Vehicle</t>
  </si>
  <si>
    <t>Commuter Rail Self Propelled - Diesel</t>
  </si>
  <si>
    <t>Table 8: FY 18 Funds Awarded for Bus and Rail Rolling Stock</t>
  </si>
  <si>
    <t>Cable Car</t>
  </si>
  <si>
    <t>Commuter Locomotive Used</t>
  </si>
  <si>
    <t>Table does not include Spare Parts/Associated Capital Maintenance Items ($27,694,014) or Leasing and Rehabilitation/Rebuild.</t>
  </si>
  <si>
    <t>Fuel Cell</t>
  </si>
  <si>
    <t>30 ft Bus</t>
  </si>
  <si>
    <t>Bus Articulated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</si>
</sst>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#,##0.0"/>
    <numFmt numFmtId="166" formatCode="&quot;$&quot;#,##0"/>
    <numFmt numFmtId="167" formatCode="&quot;$&quot;#,##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2" fillId="0" borderId="0" xfId="3"/>
    <xf numFmtId="0" fontId="2" fillId="0" borderId="1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3" fillId="0" borderId="10" xfId="3" applyFont="1" applyBorder="1"/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14" xfId="3" applyBorder="1"/>
    <xf numFmtId="0" fontId="2" fillId="0" borderId="6" xfId="3" applyBorder="1"/>
    <xf numFmtId="0" fontId="2" fillId="0" borderId="0" xfId="3" applyBorder="1"/>
    <xf numFmtId="0" fontId="2" fillId="0" borderId="7" xfId="3" applyBorder="1"/>
    <xf numFmtId="0" fontId="2" fillId="0" borderId="8" xfId="3" applyBorder="1"/>
    <xf numFmtId="0" fontId="2" fillId="0" borderId="9" xfId="3" applyBorder="1"/>
    <xf numFmtId="3" fontId="2" fillId="0" borderId="6" xfId="3" applyNumberFormat="1" applyBorder="1"/>
    <xf numFmtId="3" fontId="2" fillId="0" borderId="0" xfId="3" applyNumberFormat="1" applyBorder="1"/>
    <xf numFmtId="3" fontId="2" fillId="0" borderId="7" xfId="3" applyNumberFormat="1" applyBorder="1"/>
    <xf numFmtId="3" fontId="2" fillId="0" borderId="8" xfId="3" applyNumberFormat="1" applyBorder="1"/>
    <xf numFmtId="3" fontId="2" fillId="0" borderId="9" xfId="3" applyNumberFormat="1" applyBorder="1"/>
    <xf numFmtId="3" fontId="2" fillId="0" borderId="15" xfId="3" applyNumberFormat="1" applyBorder="1"/>
    <xf numFmtId="3" fontId="2" fillId="0" borderId="16" xfId="3" applyNumberFormat="1" applyBorder="1"/>
    <xf numFmtId="3" fontId="2" fillId="0" borderId="17" xfId="3" applyNumberFormat="1" applyBorder="1"/>
    <xf numFmtId="3" fontId="2" fillId="0" borderId="18" xfId="3" applyNumberFormat="1" applyBorder="1"/>
    <xf numFmtId="3" fontId="2" fillId="0" borderId="19" xfId="3" applyNumberFormat="1" applyBorder="1"/>
    <xf numFmtId="0" fontId="3" fillId="0" borderId="6" xfId="3" applyFont="1" applyBorder="1"/>
    <xf numFmtId="0" fontId="2" fillId="0" borderId="20" xfId="3" applyBorder="1"/>
    <xf numFmtId="0" fontId="2" fillId="0" borderId="21" xfId="3" applyBorder="1"/>
    <xf numFmtId="0" fontId="2" fillId="0" borderId="22" xfId="3" applyBorder="1"/>
    <xf numFmtId="0" fontId="2" fillId="0" borderId="23" xfId="3" applyBorder="1"/>
    <xf numFmtId="0" fontId="2" fillId="0" borderId="24" xfId="3" applyBorder="1"/>
    <xf numFmtId="0" fontId="3" fillId="0" borderId="0" xfId="3" applyFont="1"/>
    <xf numFmtId="3" fontId="2" fillId="0" borderId="0" xfId="3" applyNumberFormat="1"/>
    <xf numFmtId="165" fontId="4" fillId="0" borderId="0" xfId="3" applyNumberFormat="1" applyFont="1"/>
    <xf numFmtId="0" fontId="5" fillId="0" borderId="1" xfId="3" applyFont="1" applyBorder="1"/>
    <xf numFmtId="0" fontId="6" fillId="0" borderId="4" xfId="3" applyFont="1" applyBorder="1"/>
    <xf numFmtId="0" fontId="6" fillId="0" borderId="3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0" xfId="3" applyFont="1"/>
    <xf numFmtId="165" fontId="6" fillId="0" borderId="0" xfId="3" applyNumberFormat="1" applyFont="1"/>
    <xf numFmtId="0" fontId="5" fillId="0" borderId="6" xfId="3" applyFont="1" applyBorder="1"/>
    <xf numFmtId="0" fontId="6" fillId="0" borderId="7" xfId="3" applyFont="1" applyBorder="1"/>
    <xf numFmtId="0" fontId="6" fillId="0" borderId="0" xfId="3" applyFont="1" applyBorder="1" applyAlignment="1">
      <alignment horizontal="left"/>
    </xf>
    <xf numFmtId="0" fontId="6" fillId="0" borderId="7" xfId="3" applyFont="1" applyBorder="1" applyAlignment="1">
      <alignment horizontal="left"/>
    </xf>
    <xf numFmtId="0" fontId="6" fillId="0" borderId="8" xfId="3" applyFont="1" applyBorder="1" applyAlignment="1">
      <alignment horizontal="left"/>
    </xf>
    <xf numFmtId="0" fontId="6" fillId="0" borderId="9" xfId="3" applyFont="1" applyBorder="1" applyAlignment="1">
      <alignment horizontal="left"/>
    </xf>
    <xf numFmtId="0" fontId="5" fillId="0" borderId="10" xfId="3" applyFont="1" applyBorder="1"/>
    <xf numFmtId="0" fontId="6" fillId="0" borderId="13" xfId="3" applyFont="1" applyBorder="1"/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6" fillId="0" borderId="14" xfId="3" applyFont="1" applyBorder="1" applyAlignment="1">
      <alignment horizontal="center"/>
    </xf>
    <xf numFmtId="0" fontId="6" fillId="0" borderId="6" xfId="3" applyFont="1" applyBorder="1"/>
    <xf numFmtId="3" fontId="6" fillId="0" borderId="7" xfId="3" applyNumberFormat="1" applyFont="1" applyBorder="1"/>
    <xf numFmtId="3" fontId="6" fillId="0" borderId="8" xfId="3" applyNumberFormat="1" applyFont="1" applyBorder="1"/>
    <xf numFmtId="3" fontId="6" fillId="0" borderId="0" xfId="3" applyNumberFormat="1" applyFont="1"/>
    <xf numFmtId="3" fontId="6" fillId="0" borderId="0" xfId="3" applyNumberFormat="1" applyFont="1" applyBorder="1"/>
    <xf numFmtId="3" fontId="6" fillId="0" borderId="9" xfId="3" applyNumberFormat="1" applyFont="1" applyBorder="1"/>
    <xf numFmtId="166" fontId="6" fillId="0" borderId="8" xfId="3" applyNumberFormat="1" applyFont="1" applyBorder="1"/>
    <xf numFmtId="166" fontId="6" fillId="0" borderId="0" xfId="3" applyNumberFormat="1" applyFont="1"/>
    <xf numFmtId="1" fontId="6" fillId="0" borderId="0" xfId="3" applyNumberFormat="1" applyFont="1" applyBorder="1"/>
    <xf numFmtId="166" fontId="6" fillId="0" borderId="0" xfId="3" applyNumberFormat="1" applyFont="1" applyBorder="1"/>
    <xf numFmtId="1" fontId="6" fillId="0" borderId="7" xfId="3" applyNumberFormat="1" applyFont="1" applyBorder="1"/>
    <xf numFmtId="167" fontId="6" fillId="0" borderId="7" xfId="3" applyNumberFormat="1" applyFont="1" applyBorder="1"/>
    <xf numFmtId="0" fontId="6" fillId="0" borderId="8" xfId="3" applyFont="1" applyBorder="1"/>
    <xf numFmtId="3" fontId="6" fillId="0" borderId="23" xfId="3" applyNumberFormat="1" applyFont="1" applyBorder="1"/>
    <xf numFmtId="0" fontId="5" fillId="0" borderId="15" xfId="3" applyFont="1" applyBorder="1"/>
    <xf numFmtId="0" fontId="6" fillId="0" borderId="16" xfId="3" applyFont="1" applyBorder="1"/>
    <xf numFmtId="0" fontId="6" fillId="0" borderId="17" xfId="3" applyFont="1" applyBorder="1"/>
    <xf numFmtId="165" fontId="5" fillId="0" borderId="16" xfId="3" applyNumberFormat="1" applyFont="1" applyBorder="1"/>
    <xf numFmtId="3" fontId="5" fillId="0" borderId="17" xfId="3" applyNumberFormat="1" applyFont="1" applyBorder="1"/>
    <xf numFmtId="165" fontId="5" fillId="0" borderId="18" xfId="3" applyNumberFormat="1" applyFont="1" applyBorder="1"/>
    <xf numFmtId="165" fontId="5" fillId="0" borderId="17" xfId="3" applyNumberFormat="1" applyFont="1" applyBorder="1"/>
    <xf numFmtId="1" fontId="5" fillId="0" borderId="16" xfId="3" applyNumberFormat="1" applyFont="1" applyBorder="1"/>
    <xf numFmtId="1" fontId="5" fillId="0" borderId="17" xfId="3" applyNumberFormat="1" applyFont="1" applyBorder="1"/>
    <xf numFmtId="3" fontId="5" fillId="0" borderId="19" xfId="3" applyNumberFormat="1" applyFont="1" applyBorder="1"/>
    <xf numFmtId="3" fontId="5" fillId="0" borderId="0" xfId="3" applyNumberFormat="1" applyFont="1"/>
    <xf numFmtId="164" fontId="6" fillId="0" borderId="7" xfId="3" applyNumberFormat="1" applyFont="1" applyBorder="1"/>
    <xf numFmtId="165" fontId="6" fillId="0" borderId="8" xfId="3" applyNumberFormat="1" applyFont="1" applyBorder="1"/>
    <xf numFmtId="165" fontId="6" fillId="0" borderId="0" xfId="3" applyNumberFormat="1" applyFont="1" applyBorder="1"/>
    <xf numFmtId="165" fontId="6" fillId="0" borderId="7" xfId="3" applyNumberFormat="1" applyFont="1" applyBorder="1"/>
    <xf numFmtId="165" fontId="6" fillId="0" borderId="9" xfId="3" applyNumberFormat="1" applyFont="1" applyBorder="1"/>
    <xf numFmtId="0" fontId="6" fillId="0" borderId="20" xfId="3" applyFont="1" applyBorder="1"/>
    <xf numFmtId="0" fontId="6" fillId="0" borderId="21" xfId="3" applyFont="1" applyBorder="1"/>
    <xf numFmtId="0" fontId="6" fillId="0" borderId="22" xfId="3" applyFont="1" applyBorder="1"/>
    <xf numFmtId="165" fontId="6" fillId="0" borderId="21" xfId="3" applyNumberFormat="1" applyFont="1" applyBorder="1"/>
    <xf numFmtId="165" fontId="6" fillId="0" borderId="22" xfId="3" applyNumberFormat="1" applyFont="1" applyBorder="1"/>
    <xf numFmtId="165" fontId="6" fillId="0" borderId="23" xfId="3" applyNumberFormat="1" applyFont="1" applyBorder="1"/>
    <xf numFmtId="165" fontId="6" fillId="0" borderId="24" xfId="3" applyNumberFormat="1" applyFont="1" applyBorder="1"/>
    <xf numFmtId="0" fontId="6" fillId="0" borderId="0" xfId="3" applyFont="1" applyBorder="1"/>
    <xf numFmtId="0" fontId="3" fillId="0" borderId="0" xfId="3" applyFont="1" applyAlignment="1">
      <alignment horizontal="left" indent="1"/>
    </xf>
    <xf numFmtId="0" fontId="5" fillId="0" borderId="0" xfId="3" applyFont="1" applyBorder="1" applyAlignment="1">
      <alignment horizontal="left" indent="1"/>
    </xf>
    <xf numFmtId="0" fontId="5" fillId="0" borderId="0" xfId="3" applyFont="1" applyBorder="1"/>
    <xf numFmtId="165" fontId="3" fillId="0" borderId="0" xfId="3" applyNumberFormat="1" applyFont="1" applyBorder="1" applyAlignment="1">
      <alignment horizontal="left"/>
    </xf>
    <xf numFmtId="165" fontId="2" fillId="0" borderId="0" xfId="3" applyNumberFormat="1" applyFont="1" applyBorder="1" applyAlignment="1">
      <alignment horizontal="left"/>
    </xf>
    <xf numFmtId="165" fontId="4" fillId="0" borderId="0" xfId="3" applyNumberFormat="1" applyFont="1" applyBorder="1"/>
    <xf numFmtId="0" fontId="7" fillId="0" borderId="0" xfId="0" applyFont="1"/>
    <xf numFmtId="0" fontId="2" fillId="0" borderId="0" xfId="3" applyFont="1"/>
    <xf numFmtId="166" fontId="7" fillId="0" borderId="0" xfId="0" applyNumberFormat="1" applyFont="1"/>
    <xf numFmtId="0" fontId="2" fillId="0" borderId="0" xfId="3" applyFont="1" applyBorder="1"/>
    <xf numFmtId="166" fontId="2" fillId="0" borderId="0" xfId="3" applyNumberFormat="1" applyFont="1"/>
    <xf numFmtId="0" fontId="8" fillId="0" borderId="15" xfId="0" applyFont="1" applyBorder="1"/>
    <xf numFmtId="0" fontId="8" fillId="0" borderId="16" xfId="0" applyFont="1" applyBorder="1"/>
    <xf numFmtId="0" fontId="8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8" fillId="0" borderId="11" xfId="0" applyFont="1" applyBorder="1"/>
    <xf numFmtId="0" fontId="8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/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 applyAlignment="1">
      <alignment horizontal="right"/>
    </xf>
    <xf numFmtId="3" fontId="8" fillId="0" borderId="27" xfId="0" applyNumberFormat="1" applyFont="1" applyBorder="1"/>
    <xf numFmtId="164" fontId="8" fillId="0" borderId="9" xfId="2" applyNumberFormat="1" applyFont="1" applyBorder="1"/>
    <xf numFmtId="166" fontId="8" fillId="0" borderId="27" xfId="0" applyNumberFormat="1" applyFont="1" applyBorder="1"/>
    <xf numFmtId="166" fontId="8" fillId="0" borderId="0" xfId="0" applyNumberFormat="1" applyFont="1" applyBorder="1"/>
    <xf numFmtId="165" fontId="8" fillId="0" borderId="9" xfId="0" applyNumberFormat="1" applyFont="1" applyBorder="1"/>
    <xf numFmtId="3" fontId="8" fillId="0" borderId="0" xfId="0" applyNumberFormat="1" applyFont="1" applyBorder="1"/>
    <xf numFmtId="0" fontId="2" fillId="0" borderId="6" xfId="0" applyFont="1" applyBorder="1"/>
    <xf numFmtId="166" fontId="2" fillId="0" borderId="6" xfId="0" applyNumberFormat="1" applyFont="1" applyBorder="1"/>
    <xf numFmtId="166" fontId="8" fillId="0" borderId="0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0" xfId="0" applyNumberFormat="1" applyFont="1" applyBorder="1" applyAlignment="1">
      <alignment horizontal="right"/>
    </xf>
    <xf numFmtId="0" fontId="8" fillId="0" borderId="27" xfId="0" applyNumberFormat="1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65" fontId="9" fillId="0" borderId="27" xfId="2" applyNumberFormat="1" applyFont="1" applyBorder="1"/>
    <xf numFmtId="165" fontId="9" fillId="0" borderId="9" xfId="2" applyNumberFormat="1" applyFont="1" applyBorder="1"/>
    <xf numFmtId="0" fontId="9" fillId="0" borderId="20" xfId="0" applyFont="1" applyBorder="1"/>
    <xf numFmtId="0" fontId="9" fillId="0" borderId="21" xfId="0" applyFont="1" applyBorder="1" applyAlignment="1">
      <alignment horizontal="right"/>
    </xf>
    <xf numFmtId="0" fontId="9" fillId="0" borderId="21" xfId="0" applyFont="1" applyBorder="1"/>
    <xf numFmtId="165" fontId="9" fillId="0" borderId="28" xfId="0" applyNumberFormat="1" applyFont="1" applyBorder="1"/>
    <xf numFmtId="0" fontId="9" fillId="0" borderId="24" xfId="0" applyFont="1" applyBorder="1"/>
    <xf numFmtId="0" fontId="8" fillId="0" borderId="0" xfId="0" applyFont="1"/>
    <xf numFmtId="0" fontId="3" fillId="0" borderId="0" xfId="0" applyFont="1" applyAlignment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3" fillId="0" borderId="0" xfId="0" applyFont="1"/>
    <xf numFmtId="0" fontId="0" fillId="0" borderId="6" xfId="0" applyBorder="1"/>
    <xf numFmtId="10" fontId="0" fillId="0" borderId="0" xfId="0" applyNumberFormat="1"/>
    <xf numFmtId="0" fontId="10" fillId="0" borderId="0" xfId="0" applyFont="1"/>
    <xf numFmtId="0" fontId="0" fillId="0" borderId="4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1" fillId="0" borderId="0" xfId="0" applyFont="1"/>
    <xf numFmtId="0" fontId="2" fillId="0" borderId="26" xfId="0" applyFont="1" applyBorder="1" applyAlignment="1"/>
    <xf numFmtId="0" fontId="2" fillId="0" borderId="0" xfId="0" applyFont="1" applyBorder="1" applyAlignment="1"/>
    <xf numFmtId="1" fontId="0" fillId="0" borderId="39" xfId="0" applyNumberFormat="1" applyBorder="1" applyAlignment="1">
      <alignment horizontal="right"/>
    </xf>
    <xf numFmtId="168" fontId="0" fillId="0" borderId="39" xfId="1" applyNumberFormat="1" applyFont="1" applyBorder="1" applyAlignment="1">
      <alignment horizontal="right"/>
    </xf>
    <xf numFmtId="168" fontId="0" fillId="0" borderId="40" xfId="1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" fontId="0" fillId="0" borderId="43" xfId="0" applyNumberFormat="1" applyBorder="1" applyAlignment="1">
      <alignment horizontal="right"/>
    </xf>
    <xf numFmtId="37" fontId="0" fillId="0" borderId="44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3" fontId="0" fillId="0" borderId="45" xfId="0" applyNumberForma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1" fillId="0" borderId="0" xfId="3" applyFont="1" applyBorder="1" applyAlignment="1">
      <alignment horizontal="left" indent="1"/>
    </xf>
    <xf numFmtId="3" fontId="3" fillId="0" borderId="6" xfId="3" applyNumberFormat="1" applyFont="1" applyBorder="1"/>
    <xf numFmtId="3" fontId="3" fillId="0" borderId="0" xfId="3" applyNumberFormat="1" applyFont="1" applyBorder="1"/>
    <xf numFmtId="3" fontId="3" fillId="0" borderId="7" xfId="3" applyNumberFormat="1" applyFont="1" applyBorder="1"/>
    <xf numFmtId="0" fontId="3" fillId="0" borderId="0" xfId="3" applyFont="1" applyBorder="1"/>
    <xf numFmtId="0" fontId="3" fillId="0" borderId="7" xfId="3" applyFont="1" applyBorder="1"/>
    <xf numFmtId="0" fontId="3" fillId="0" borderId="9" xfId="3" applyFont="1" applyBorder="1"/>
    <xf numFmtId="3" fontId="0" fillId="0" borderId="11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NumberFormat="1"/>
    <xf numFmtId="10" fontId="3" fillId="0" borderId="7" xfId="2" applyNumberFormat="1" applyFont="1" applyBorder="1"/>
    <xf numFmtId="10" fontId="3" fillId="0" borderId="0" xfId="2" applyNumberFormat="1" applyFont="1" applyBorder="1"/>
    <xf numFmtId="10" fontId="3" fillId="0" borderId="8" xfId="2" applyNumberFormat="1" applyFont="1" applyBorder="1"/>
    <xf numFmtId="3" fontId="0" fillId="0" borderId="47" xfId="0" applyNumberForma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48" xfId="0" applyBorder="1" applyAlignment="1">
      <alignment horizontal="left"/>
    </xf>
    <xf numFmtId="3" fontId="0" fillId="0" borderId="49" xfId="0" applyNumberFormat="1" applyBorder="1" applyAlignment="1">
      <alignment horizontal="right"/>
    </xf>
    <xf numFmtId="3" fontId="0" fillId="0" borderId="50" xfId="0" applyNumberFormat="1" applyBorder="1" applyAlignment="1">
      <alignment horizontal="right"/>
    </xf>
    <xf numFmtId="0" fontId="0" fillId="0" borderId="51" xfId="0" applyBorder="1" applyAlignment="1">
      <alignment horizontal="left"/>
    </xf>
    <xf numFmtId="0" fontId="2" fillId="0" borderId="52" xfId="0" applyFont="1" applyBorder="1" applyAlignment="1"/>
    <xf numFmtId="0" fontId="2" fillId="0" borderId="53" xfId="0" applyFont="1" applyBorder="1" applyAlignment="1"/>
    <xf numFmtId="0" fontId="2" fillId="0" borderId="54" xfId="0" applyFont="1" applyBorder="1" applyAlignment="1"/>
    <xf numFmtId="3" fontId="3" fillId="0" borderId="8" xfId="3" applyNumberFormat="1" applyFont="1" applyBorder="1"/>
    <xf numFmtId="3" fontId="3" fillId="0" borderId="9" xfId="3" applyNumberFormat="1" applyFont="1" applyBorder="1"/>
    <xf numFmtId="0" fontId="3" fillId="0" borderId="0" xfId="0" applyFont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6" fillId="0" borderId="3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2" fillId="0" borderId="4" xfId="3" applyFont="1" applyBorder="1" applyAlignment="1"/>
    <xf numFmtId="0" fontId="6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8" xfId="3" applyFont="1" applyBorder="1" applyAlignment="1"/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8" xfId="3" applyBorder="1" applyAlignment="1">
      <alignment horizontal="center"/>
    </xf>
    <xf numFmtId="168" fontId="0" fillId="0" borderId="42" xfId="1" applyNumberFormat="1" applyFont="1" applyBorder="1" applyAlignment="1">
      <alignment horizontal="right"/>
    </xf>
    <xf numFmtId="1" fontId="0" fillId="0" borderId="55" xfId="0" applyNumberFormat="1" applyBorder="1" applyAlignment="1">
      <alignment horizontal="right"/>
    </xf>
    <xf numFmtId="168" fontId="0" fillId="0" borderId="55" xfId="1" applyNumberFormat="1" applyFont="1" applyBorder="1" applyAlignment="1">
      <alignment horizontal="right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N32" sqref="N32"/>
    </sheetView>
  </sheetViews>
  <sheetFormatPr defaultRowHeight="15" x14ac:dyDescent="0.25"/>
  <cols>
    <col min="1" max="1" width="40.7109375" customWidth="1"/>
    <col min="3" max="4" width="13.7109375" customWidth="1"/>
    <col min="5" max="5" width="14.7109375" bestFit="1" customWidth="1"/>
    <col min="6" max="6" width="9.140625" bestFit="1" customWidth="1"/>
    <col min="7" max="7" width="15.140625" customWidth="1"/>
    <col min="9" max="9" width="14.28515625" bestFit="1" customWidth="1"/>
    <col min="10" max="10" width="9.140625" bestFit="1" customWidth="1"/>
    <col min="11" max="11" width="14.28515625" bestFit="1" customWidth="1"/>
    <col min="13" max="13" width="14.7109375" customWidth="1"/>
    <col min="15" max="15" width="14.7109375" customWidth="1"/>
  </cols>
  <sheetData>
    <row r="1" spans="1:15" ht="20.25" x14ac:dyDescent="0.3">
      <c r="A1" s="150" t="s">
        <v>87</v>
      </c>
    </row>
    <row r="2" spans="1:15" ht="15.75" thickBot="1" x14ac:dyDescent="0.3">
      <c r="A2" s="210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ht="15.75" hidden="1" thickBot="1" x14ac:dyDescent="0.3"/>
    <row r="4" spans="1:15" ht="15.75" thickBot="1" x14ac:dyDescent="0.3">
      <c r="A4" s="155"/>
      <c r="B4" s="211" t="s">
        <v>32</v>
      </c>
      <c r="C4" s="212"/>
      <c r="D4" s="211" t="s">
        <v>28</v>
      </c>
      <c r="E4" s="213"/>
      <c r="F4" s="213" t="s">
        <v>13</v>
      </c>
      <c r="G4" s="214"/>
      <c r="H4" s="215" t="s">
        <v>8</v>
      </c>
      <c r="I4" s="214"/>
      <c r="J4" s="216" t="s">
        <v>41</v>
      </c>
      <c r="K4" s="217"/>
    </row>
    <row r="5" spans="1:15" x14ac:dyDescent="0.25">
      <c r="A5" s="204" t="s">
        <v>78</v>
      </c>
      <c r="B5" s="205" t="s">
        <v>53</v>
      </c>
      <c r="C5" s="206" t="s">
        <v>48</v>
      </c>
      <c r="D5" s="207" t="s">
        <v>53</v>
      </c>
      <c r="E5" s="207" t="s">
        <v>48</v>
      </c>
      <c r="F5" s="205" t="s">
        <v>53</v>
      </c>
      <c r="G5" s="207" t="s">
        <v>48</v>
      </c>
      <c r="H5" s="205" t="s">
        <v>53</v>
      </c>
      <c r="I5" s="206" t="s">
        <v>48</v>
      </c>
      <c r="J5" s="159" t="s">
        <v>53</v>
      </c>
      <c r="K5" s="160" t="s">
        <v>48</v>
      </c>
      <c r="L5" s="148"/>
    </row>
    <row r="6" spans="1:15" x14ac:dyDescent="0.25">
      <c r="A6" s="152" t="s">
        <v>88</v>
      </c>
      <c r="B6" s="164"/>
      <c r="C6" s="165"/>
      <c r="D6" s="166"/>
      <c r="E6" s="202"/>
      <c r="F6" s="166">
        <v>0</v>
      </c>
      <c r="G6" s="166">
        <v>1018464</v>
      </c>
      <c r="H6" s="164"/>
      <c r="I6" s="167"/>
      <c r="J6" s="168">
        <f>SUM(H6,F6,D6,B6)</f>
        <v>0</v>
      </c>
      <c r="K6" s="169">
        <f t="shared" ref="K6:K14" si="0">SUM(C6,E6,G6,I6,)</f>
        <v>1018464</v>
      </c>
    </row>
    <row r="7" spans="1:15" x14ac:dyDescent="0.25">
      <c r="A7" s="156" t="s">
        <v>22</v>
      </c>
      <c r="B7" s="164">
        <v>2</v>
      </c>
      <c r="C7" s="165">
        <v>-89812</v>
      </c>
      <c r="D7" s="166"/>
      <c r="E7" s="202"/>
      <c r="F7" s="166">
        <v>7</v>
      </c>
      <c r="G7" s="166">
        <v>2900000</v>
      </c>
      <c r="H7" s="164">
        <v>13</v>
      </c>
      <c r="I7" s="167">
        <v>13404264</v>
      </c>
      <c r="J7" s="168">
        <f t="shared" ref="J7:J14" si="1">SUM(H7,F7,D7,B7)</f>
        <v>22</v>
      </c>
      <c r="K7" s="170">
        <f t="shared" si="0"/>
        <v>16214452</v>
      </c>
    </row>
    <row r="8" spans="1:15" x14ac:dyDescent="0.25">
      <c r="A8" s="156" t="s">
        <v>89</v>
      </c>
      <c r="B8" s="164"/>
      <c r="C8" s="165"/>
      <c r="D8" s="166"/>
      <c r="E8" s="202"/>
      <c r="F8" s="166">
        <v>1</v>
      </c>
      <c r="G8" s="166">
        <v>1875223</v>
      </c>
      <c r="H8" s="164">
        <v>2</v>
      </c>
      <c r="I8" s="167">
        <v>1200363</v>
      </c>
      <c r="J8" s="168">
        <f t="shared" si="1"/>
        <v>3</v>
      </c>
      <c r="K8" s="170">
        <f t="shared" si="0"/>
        <v>3075586</v>
      </c>
    </row>
    <row r="9" spans="1:15" x14ac:dyDescent="0.25">
      <c r="A9" s="157" t="s">
        <v>30</v>
      </c>
      <c r="B9" s="164">
        <v>4</v>
      </c>
      <c r="C9" s="165">
        <v>0</v>
      </c>
      <c r="D9" s="166"/>
      <c r="E9" s="202"/>
      <c r="F9" s="166">
        <v>43</v>
      </c>
      <c r="G9" s="166">
        <v>47077716</v>
      </c>
      <c r="H9" s="164">
        <v>72</v>
      </c>
      <c r="I9" s="167">
        <v>119785647</v>
      </c>
      <c r="J9" s="168">
        <f t="shared" si="1"/>
        <v>119</v>
      </c>
      <c r="K9" s="170">
        <f t="shared" si="0"/>
        <v>166863363</v>
      </c>
    </row>
    <row r="10" spans="1:15" x14ac:dyDescent="0.25">
      <c r="A10" s="152" t="s">
        <v>79</v>
      </c>
      <c r="B10" s="164"/>
      <c r="C10" s="165"/>
      <c r="D10" s="166"/>
      <c r="E10" s="202"/>
      <c r="F10" s="166">
        <v>7</v>
      </c>
      <c r="G10" s="166">
        <v>11858600</v>
      </c>
      <c r="H10" s="171">
        <v>0</v>
      </c>
      <c r="I10" s="167">
        <v>348048</v>
      </c>
      <c r="J10" s="168">
        <f t="shared" si="1"/>
        <v>7</v>
      </c>
      <c r="K10" s="170">
        <f t="shared" si="0"/>
        <v>12206648</v>
      </c>
    </row>
    <row r="11" spans="1:15" x14ac:dyDescent="0.25">
      <c r="A11" s="152" t="s">
        <v>86</v>
      </c>
      <c r="B11" s="164">
        <v>8</v>
      </c>
      <c r="C11" s="165">
        <v>3000000</v>
      </c>
      <c r="D11" s="166"/>
      <c r="E11" s="202"/>
      <c r="F11" s="166"/>
      <c r="G11" s="166"/>
      <c r="H11" s="171"/>
      <c r="I11" s="167"/>
      <c r="J11" s="168">
        <f t="shared" si="1"/>
        <v>8</v>
      </c>
      <c r="K11" s="170">
        <f t="shared" si="0"/>
        <v>3000000</v>
      </c>
    </row>
    <row r="12" spans="1:15" x14ac:dyDescent="0.25">
      <c r="A12" s="152" t="s">
        <v>21</v>
      </c>
      <c r="B12" s="164"/>
      <c r="C12" s="165"/>
      <c r="D12" s="166"/>
      <c r="E12" s="202"/>
      <c r="F12" s="166">
        <v>4</v>
      </c>
      <c r="G12" s="166">
        <v>2628254</v>
      </c>
      <c r="H12" s="164">
        <v>98</v>
      </c>
      <c r="I12" s="167">
        <v>31805399</v>
      </c>
      <c r="J12" s="168">
        <f t="shared" si="1"/>
        <v>102</v>
      </c>
      <c r="K12" s="170">
        <f t="shared" si="0"/>
        <v>34433653</v>
      </c>
    </row>
    <row r="13" spans="1:15" x14ac:dyDescent="0.25">
      <c r="A13" s="152" t="s">
        <v>15</v>
      </c>
      <c r="B13" s="164">
        <v>126</v>
      </c>
      <c r="C13" s="165">
        <v>25502149</v>
      </c>
      <c r="D13" s="166">
        <v>620</v>
      </c>
      <c r="E13" s="202">
        <v>113654186</v>
      </c>
      <c r="F13" s="166">
        <v>536</v>
      </c>
      <c r="G13" s="166">
        <v>775434273</v>
      </c>
      <c r="H13" s="164">
        <v>1456</v>
      </c>
      <c r="I13" s="167">
        <v>753410598</v>
      </c>
      <c r="J13" s="168">
        <v>2738</v>
      </c>
      <c r="K13" s="170">
        <f t="shared" si="0"/>
        <v>1668001206</v>
      </c>
    </row>
    <row r="14" spans="1:15" x14ac:dyDescent="0.25">
      <c r="A14" s="152" t="s">
        <v>14</v>
      </c>
      <c r="B14" s="203">
        <v>162</v>
      </c>
      <c r="C14" s="202">
        <v>89788549</v>
      </c>
      <c r="D14" s="203"/>
      <c r="E14" s="202"/>
      <c r="F14" s="166">
        <v>3</v>
      </c>
      <c r="G14" s="165">
        <v>1657502</v>
      </c>
      <c r="H14" s="164">
        <v>63</v>
      </c>
      <c r="I14" s="167">
        <v>69397165</v>
      </c>
      <c r="J14" s="168">
        <f t="shared" si="1"/>
        <v>228</v>
      </c>
      <c r="K14" s="170">
        <f t="shared" si="0"/>
        <v>160843216</v>
      </c>
    </row>
    <row r="15" spans="1:15" ht="15.75" thickBot="1" x14ac:dyDescent="0.3">
      <c r="A15" s="154" t="s">
        <v>35</v>
      </c>
      <c r="B15" s="237">
        <f>SUM(B6:B14)</f>
        <v>302</v>
      </c>
      <c r="C15" s="238">
        <f>SUM(C6:C14)</f>
        <v>118200886</v>
      </c>
      <c r="D15" s="236">
        <f>SUM(D6:D14)</f>
        <v>620</v>
      </c>
      <c r="E15" s="162">
        <f>SUM(E6:E14)</f>
        <v>113654186</v>
      </c>
      <c r="F15" s="162">
        <f>SUM(F6:F14)</f>
        <v>601</v>
      </c>
      <c r="G15" s="162">
        <f>SUM(G6:G14)</f>
        <v>844450032</v>
      </c>
      <c r="H15" s="161">
        <f>SUM(H6:H14)</f>
        <v>1704</v>
      </c>
      <c r="I15" s="162">
        <f>SUM(I6:I14)</f>
        <v>989351484</v>
      </c>
      <c r="J15" s="162">
        <f>SUM(J6:J14)</f>
        <v>3227</v>
      </c>
      <c r="K15" s="163">
        <f>SUM(K6:K14)</f>
        <v>2065656588</v>
      </c>
    </row>
    <row r="16" spans="1:15" x14ac:dyDescent="0.25">
      <c r="A16" s="158" t="s">
        <v>80</v>
      </c>
    </row>
    <row r="18" spans="1:15" ht="15.75" thickBot="1" x14ac:dyDescent="0.3">
      <c r="A18" s="210" t="s">
        <v>81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</row>
    <row r="19" spans="1:15" ht="15.75" thickBot="1" x14ac:dyDescent="0.3">
      <c r="A19" s="151"/>
      <c r="B19" s="213" t="s">
        <v>32</v>
      </c>
      <c r="C19" s="212"/>
      <c r="D19" s="211" t="s">
        <v>28</v>
      </c>
      <c r="E19" s="212"/>
      <c r="F19" s="211" t="s">
        <v>13</v>
      </c>
      <c r="G19" s="218"/>
      <c r="H19" s="215" t="s">
        <v>8</v>
      </c>
      <c r="I19" s="218"/>
      <c r="J19" s="215" t="s">
        <v>41</v>
      </c>
      <c r="K19" s="219"/>
    </row>
    <row r="20" spans="1:15" x14ac:dyDescent="0.25">
      <c r="A20" s="201" t="s">
        <v>78</v>
      </c>
      <c r="B20" s="175" t="s">
        <v>53</v>
      </c>
      <c r="C20" s="200" t="s">
        <v>48</v>
      </c>
      <c r="D20" s="175" t="s">
        <v>53</v>
      </c>
      <c r="E20" s="200" t="s">
        <v>48</v>
      </c>
      <c r="F20" s="175" t="s">
        <v>53</v>
      </c>
      <c r="G20" s="175" t="s">
        <v>48</v>
      </c>
      <c r="H20" s="174" t="s">
        <v>53</v>
      </c>
      <c r="I20" s="175" t="s">
        <v>48</v>
      </c>
      <c r="J20" s="174" t="s">
        <v>53</v>
      </c>
      <c r="K20" s="176" t="s">
        <v>48</v>
      </c>
    </row>
    <row r="21" spans="1:15" x14ac:dyDescent="0.25">
      <c r="A21" s="152" t="s">
        <v>22</v>
      </c>
      <c r="B21" s="164">
        <v>2</v>
      </c>
      <c r="C21" s="165">
        <v>-89812</v>
      </c>
      <c r="D21" s="166"/>
      <c r="E21" s="165"/>
      <c r="F21" s="166"/>
      <c r="G21" s="166"/>
      <c r="H21" s="164"/>
      <c r="I21" s="167"/>
      <c r="J21" s="164">
        <f>SUM(H21,F21,D21,B21)</f>
        <v>2</v>
      </c>
      <c r="K21" s="170">
        <f>SUM(C21,E21,I21,G21)</f>
        <v>-89812</v>
      </c>
      <c r="N21" s="149"/>
    </row>
    <row r="22" spans="1:15" x14ac:dyDescent="0.25">
      <c r="A22" s="153" t="s">
        <v>89</v>
      </c>
      <c r="B22" s="164"/>
      <c r="C22" s="165"/>
      <c r="D22" s="166"/>
      <c r="E22" s="165"/>
      <c r="F22" s="166"/>
      <c r="G22" s="166"/>
      <c r="H22" s="164">
        <v>2</v>
      </c>
      <c r="I22" s="167">
        <v>1200363</v>
      </c>
      <c r="J22" s="164">
        <f t="shared" ref="J22:J27" si="2">SUM(H22,F22,D22,B22)</f>
        <v>2</v>
      </c>
      <c r="K22" s="170">
        <f t="shared" ref="K22:K27" si="3">SUM(C22,E22,I22,G22)</f>
        <v>1200363</v>
      </c>
      <c r="N22" s="149"/>
    </row>
    <row r="23" spans="1:15" x14ac:dyDescent="0.25">
      <c r="A23" s="153" t="s">
        <v>30</v>
      </c>
      <c r="B23" s="164">
        <v>4</v>
      </c>
      <c r="C23" s="165">
        <v>0</v>
      </c>
      <c r="D23" s="166"/>
      <c r="E23" s="165"/>
      <c r="F23" s="166">
        <v>9</v>
      </c>
      <c r="G23" s="166">
        <v>36211866</v>
      </c>
      <c r="H23" s="164">
        <v>66</v>
      </c>
      <c r="I23" s="167">
        <v>114755647</v>
      </c>
      <c r="J23" s="164">
        <f t="shared" si="2"/>
        <v>79</v>
      </c>
      <c r="K23" s="170">
        <f t="shared" si="3"/>
        <v>150967513</v>
      </c>
      <c r="N23" s="149"/>
    </row>
    <row r="24" spans="1:15" x14ac:dyDescent="0.25">
      <c r="A24" s="153" t="s">
        <v>86</v>
      </c>
      <c r="B24" s="164">
        <v>8</v>
      </c>
      <c r="C24" s="165">
        <v>3000000</v>
      </c>
      <c r="D24" s="166"/>
      <c r="E24" s="165"/>
      <c r="F24" s="166"/>
      <c r="G24" s="166"/>
      <c r="H24" s="164"/>
      <c r="I24" s="167"/>
      <c r="J24" s="164">
        <f t="shared" si="2"/>
        <v>8</v>
      </c>
      <c r="K24" s="170">
        <f t="shared" si="3"/>
        <v>3000000</v>
      </c>
      <c r="N24" s="149"/>
    </row>
    <row r="25" spans="1:15" x14ac:dyDescent="0.25">
      <c r="A25" s="152" t="s">
        <v>21</v>
      </c>
      <c r="B25" s="164"/>
      <c r="C25" s="165"/>
      <c r="D25" s="166"/>
      <c r="E25" s="165"/>
      <c r="F25" s="166"/>
      <c r="G25" s="166"/>
      <c r="H25" s="164">
        <v>98</v>
      </c>
      <c r="I25" s="167">
        <v>31805399</v>
      </c>
      <c r="J25" s="164">
        <f t="shared" si="2"/>
        <v>98</v>
      </c>
      <c r="K25" s="170">
        <f t="shared" si="3"/>
        <v>31805399</v>
      </c>
      <c r="N25" s="149"/>
    </row>
    <row r="26" spans="1:15" x14ac:dyDescent="0.25">
      <c r="A26" s="152" t="s">
        <v>15</v>
      </c>
      <c r="B26" s="164">
        <v>126</v>
      </c>
      <c r="C26" s="165">
        <v>25502149</v>
      </c>
      <c r="D26" s="166">
        <v>620</v>
      </c>
      <c r="E26" s="165">
        <v>113654186</v>
      </c>
      <c r="F26" s="166">
        <v>478</v>
      </c>
      <c r="G26" s="166">
        <v>769721884</v>
      </c>
      <c r="H26" s="164">
        <v>1330</v>
      </c>
      <c r="I26" s="167">
        <v>738541675</v>
      </c>
      <c r="J26" s="164">
        <f t="shared" si="2"/>
        <v>2554</v>
      </c>
      <c r="K26" s="170">
        <f t="shared" si="3"/>
        <v>1647419894</v>
      </c>
      <c r="N26" s="149"/>
    </row>
    <row r="27" spans="1:15" x14ac:dyDescent="0.25">
      <c r="A27" s="152" t="s">
        <v>14</v>
      </c>
      <c r="B27" s="172">
        <v>162</v>
      </c>
      <c r="C27" s="173">
        <v>89788549</v>
      </c>
      <c r="D27" s="193"/>
      <c r="E27" s="173"/>
      <c r="F27" s="193"/>
      <c r="G27" s="173"/>
      <c r="H27" s="164">
        <v>52</v>
      </c>
      <c r="I27" s="167">
        <v>56897165</v>
      </c>
      <c r="J27" s="164">
        <f t="shared" si="2"/>
        <v>214</v>
      </c>
      <c r="K27" s="170">
        <f t="shared" si="3"/>
        <v>146685714</v>
      </c>
      <c r="N27" s="149"/>
    </row>
    <row r="28" spans="1:15" ht="15.75" thickBot="1" x14ac:dyDescent="0.3">
      <c r="A28" s="154" t="s">
        <v>35</v>
      </c>
      <c r="B28" s="177">
        <f t="shared" ref="B28:K28" si="4">SUM(B21:B27)</f>
        <v>302</v>
      </c>
      <c r="C28" s="178">
        <f t="shared" si="4"/>
        <v>118200886</v>
      </c>
      <c r="D28" s="179">
        <f t="shared" si="4"/>
        <v>620</v>
      </c>
      <c r="E28" s="199">
        <f t="shared" si="4"/>
        <v>113654186</v>
      </c>
      <c r="F28" s="179">
        <f t="shared" si="4"/>
        <v>487</v>
      </c>
      <c r="G28" s="179">
        <f t="shared" si="4"/>
        <v>805933750</v>
      </c>
      <c r="H28" s="180">
        <f t="shared" si="4"/>
        <v>1548</v>
      </c>
      <c r="I28" s="181">
        <f t="shared" si="4"/>
        <v>943200249</v>
      </c>
      <c r="J28" s="182">
        <f t="shared" si="4"/>
        <v>2957</v>
      </c>
      <c r="K28" s="183">
        <f t="shared" si="4"/>
        <v>1980989071</v>
      </c>
    </row>
    <row r="29" spans="1:15" x14ac:dyDescent="0.25">
      <c r="J29" s="194"/>
    </row>
  </sheetData>
  <mergeCells count="12">
    <mergeCell ref="A18:O18"/>
    <mergeCell ref="B19:C19"/>
    <mergeCell ref="F19:G19"/>
    <mergeCell ref="H19:I19"/>
    <mergeCell ref="J19:K19"/>
    <mergeCell ref="D19:E19"/>
    <mergeCell ref="A2:O2"/>
    <mergeCell ref="B4:C4"/>
    <mergeCell ref="F4:G4"/>
    <mergeCell ref="H4:I4"/>
    <mergeCell ref="J4:K4"/>
    <mergeCell ref="D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U37" sqref="U37"/>
    </sheetView>
  </sheetViews>
  <sheetFormatPr defaultRowHeight="15" x14ac:dyDescent="0.25"/>
  <cols>
    <col min="1" max="1" width="32.7109375" customWidth="1"/>
    <col min="2" max="2" width="4.140625" customWidth="1"/>
    <col min="3" max="3" width="2.140625" customWidth="1"/>
    <col min="4" max="4" width="12.7109375" bestFit="1" customWidth="1"/>
    <col min="5" max="8" width="12.140625" bestFit="1" customWidth="1"/>
    <col min="9" max="9" width="11.140625" bestFit="1" customWidth="1"/>
    <col min="10" max="10" width="11.28515625" bestFit="1" customWidth="1"/>
    <col min="11" max="11" width="12.140625" bestFit="1" customWidth="1"/>
    <col min="12" max="12" width="13.140625" bestFit="1" customWidth="1"/>
    <col min="13" max="13" width="12" bestFit="1" customWidth="1"/>
    <col min="14" max="14" width="11.140625" bestFit="1" customWidth="1"/>
    <col min="15" max="15" width="10.140625" bestFit="1" customWidth="1"/>
    <col min="16" max="16" width="11.28515625" bestFit="1" customWidth="1"/>
    <col min="17" max="17" width="12.140625" bestFit="1" customWidth="1"/>
    <col min="18" max="18" width="12.7109375" bestFit="1" customWidth="1"/>
  </cols>
  <sheetData>
    <row r="1" spans="1:19" ht="20.25" x14ac:dyDescent="0.3">
      <c r="A1" s="150" t="s">
        <v>87</v>
      </c>
    </row>
    <row r="2" spans="1:19" s="185" customFormat="1" ht="13.5" thickBot="1" x14ac:dyDescent="0.25">
      <c r="A2" s="184" t="s">
        <v>83</v>
      </c>
    </row>
    <row r="3" spans="1:19" x14ac:dyDescent="0.25">
      <c r="A3" s="104"/>
      <c r="B3" s="105"/>
      <c r="C3" s="105"/>
      <c r="D3" s="106" t="s">
        <v>55</v>
      </c>
      <c r="E3" s="106" t="s">
        <v>56</v>
      </c>
      <c r="F3" s="106" t="s">
        <v>57</v>
      </c>
      <c r="G3" s="106" t="s">
        <v>58</v>
      </c>
      <c r="H3" s="106" t="s">
        <v>59</v>
      </c>
      <c r="I3" s="106" t="s">
        <v>60</v>
      </c>
      <c r="J3" s="106" t="s">
        <v>61</v>
      </c>
      <c r="K3" s="106" t="s">
        <v>62</v>
      </c>
      <c r="L3" s="106" t="s">
        <v>63</v>
      </c>
      <c r="M3" s="106" t="s">
        <v>3</v>
      </c>
      <c r="N3" s="106" t="s">
        <v>64</v>
      </c>
      <c r="O3" s="106" t="s">
        <v>65</v>
      </c>
      <c r="P3" s="106" t="s">
        <v>3</v>
      </c>
      <c r="Q3" s="106" t="s">
        <v>0</v>
      </c>
      <c r="R3" s="106" t="s">
        <v>66</v>
      </c>
      <c r="S3" s="107" t="s">
        <v>67</v>
      </c>
    </row>
    <row r="4" spans="1:19" x14ac:dyDescent="0.25">
      <c r="A4" s="108" t="s">
        <v>46</v>
      </c>
      <c r="B4" s="109"/>
      <c r="C4" s="110"/>
      <c r="D4" s="111" t="s">
        <v>3</v>
      </c>
      <c r="E4" s="111" t="s">
        <v>3</v>
      </c>
      <c r="F4" s="111" t="s">
        <v>3</v>
      </c>
      <c r="G4" s="111" t="s">
        <v>68</v>
      </c>
      <c r="H4" s="111" t="s">
        <v>3</v>
      </c>
      <c r="I4" s="111"/>
      <c r="J4" s="111" t="s">
        <v>69</v>
      </c>
      <c r="K4" s="111" t="s">
        <v>3</v>
      </c>
      <c r="L4" s="111" t="s">
        <v>70</v>
      </c>
      <c r="M4" s="111" t="s">
        <v>71</v>
      </c>
      <c r="N4" s="111" t="s">
        <v>72</v>
      </c>
      <c r="O4" s="111" t="s">
        <v>3</v>
      </c>
      <c r="P4" s="111" t="s">
        <v>73</v>
      </c>
      <c r="Q4" s="111" t="s">
        <v>74</v>
      </c>
      <c r="R4" s="111"/>
      <c r="S4" s="112" t="s">
        <v>75</v>
      </c>
    </row>
    <row r="5" spans="1:19" ht="12.75" customHeight="1" x14ac:dyDescent="0.25">
      <c r="A5" s="113"/>
      <c r="B5" s="114"/>
      <c r="C5" s="114"/>
      <c r="D5" s="115"/>
      <c r="E5" s="115"/>
      <c r="F5" s="115"/>
      <c r="G5" s="116"/>
      <c r="H5" s="115"/>
      <c r="I5" s="116"/>
      <c r="J5" s="115"/>
      <c r="K5" s="115"/>
      <c r="L5" s="115"/>
      <c r="M5" s="115"/>
      <c r="N5" s="115"/>
      <c r="O5" s="115"/>
      <c r="P5" s="115"/>
      <c r="Q5" s="115"/>
      <c r="R5" s="117"/>
      <c r="S5" s="118"/>
    </row>
    <row r="6" spans="1:19" ht="12.75" customHeight="1" x14ac:dyDescent="0.25">
      <c r="A6" s="113" t="s">
        <v>5</v>
      </c>
      <c r="B6" s="119" t="s">
        <v>53</v>
      </c>
      <c r="C6" s="119"/>
      <c r="D6" s="120">
        <v>578</v>
      </c>
      <c r="E6" s="120">
        <v>207</v>
      </c>
      <c r="F6" s="195">
        <v>127</v>
      </c>
      <c r="G6" s="114">
        <v>1300</v>
      </c>
      <c r="H6" s="120">
        <v>117</v>
      </c>
      <c r="I6" s="120">
        <v>981</v>
      </c>
      <c r="J6" s="120">
        <v>24</v>
      </c>
      <c r="K6" s="120">
        <v>2</v>
      </c>
      <c r="L6" s="120">
        <v>8</v>
      </c>
      <c r="M6" s="120">
        <v>2</v>
      </c>
      <c r="N6" s="120">
        <v>8</v>
      </c>
      <c r="O6" s="120">
        <v>1</v>
      </c>
      <c r="P6" s="120"/>
      <c r="Q6" s="120"/>
      <c r="R6" s="120">
        <f>SUM(D6:Q6)</f>
        <v>3355</v>
      </c>
      <c r="S6" s="121">
        <f>(R6/$R$37)*100</f>
        <v>25.764091537398247</v>
      </c>
    </row>
    <row r="7" spans="1:19" ht="12.75" customHeight="1" x14ac:dyDescent="0.25">
      <c r="A7" s="113"/>
      <c r="B7" s="119" t="s">
        <v>48</v>
      </c>
      <c r="C7" s="119"/>
      <c r="D7" s="122">
        <v>218320590</v>
      </c>
      <c r="E7" s="122">
        <v>56298911</v>
      </c>
      <c r="F7" s="122">
        <v>22740184</v>
      </c>
      <c r="G7" s="123">
        <v>71156848</v>
      </c>
      <c r="H7" s="122">
        <v>21053068</v>
      </c>
      <c r="I7" s="122">
        <v>30415684</v>
      </c>
      <c r="J7" s="122">
        <v>425861</v>
      </c>
      <c r="K7" s="122">
        <v>0</v>
      </c>
      <c r="L7" s="122">
        <v>3695793</v>
      </c>
      <c r="M7" s="122">
        <v>279623</v>
      </c>
      <c r="N7" s="122">
        <v>4657731</v>
      </c>
      <c r="O7" s="122">
        <v>571200</v>
      </c>
      <c r="P7" s="122"/>
      <c r="Q7" s="122"/>
      <c r="R7" s="120">
        <f>SUM(D7:Q7)</f>
        <v>429615493</v>
      </c>
      <c r="S7" s="124">
        <f>(R7/$R$38)*100</f>
        <v>24.462239159229359</v>
      </c>
    </row>
    <row r="8" spans="1:19" ht="7.5" customHeight="1" x14ac:dyDescent="0.25">
      <c r="A8" s="113"/>
      <c r="B8" s="119"/>
      <c r="C8" s="119"/>
      <c r="D8" s="122"/>
      <c r="E8" s="122"/>
      <c r="F8" s="122"/>
      <c r="G8" s="123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0"/>
      <c r="S8" s="118"/>
    </row>
    <row r="9" spans="1:19" ht="7.5" customHeight="1" x14ac:dyDescent="0.25">
      <c r="A9" s="113"/>
      <c r="B9" s="119"/>
      <c r="C9" s="119"/>
      <c r="D9" s="122"/>
      <c r="E9" s="122"/>
      <c r="F9" s="122"/>
      <c r="G9" s="123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0"/>
      <c r="S9" s="118"/>
    </row>
    <row r="10" spans="1:19" ht="12.75" customHeight="1" x14ac:dyDescent="0.25">
      <c r="A10" s="113" t="s">
        <v>10</v>
      </c>
      <c r="B10" s="119" t="s">
        <v>53</v>
      </c>
      <c r="C10" s="119"/>
      <c r="D10" s="120"/>
      <c r="E10" s="120">
        <v>13</v>
      </c>
      <c r="F10" s="120">
        <v>35</v>
      </c>
      <c r="G10" s="125">
        <v>1708</v>
      </c>
      <c r="H10" s="120"/>
      <c r="I10" s="120">
        <v>1088</v>
      </c>
      <c r="J10" s="120">
        <v>31</v>
      </c>
      <c r="K10" s="120"/>
      <c r="L10" s="120"/>
      <c r="M10" s="120"/>
      <c r="N10" s="120"/>
      <c r="O10" s="120"/>
      <c r="P10" s="120"/>
      <c r="Q10" s="120"/>
      <c r="R10" s="120">
        <f t="shared" ref="R10:R35" si="0">SUM(D10:Q10)</f>
        <v>2875</v>
      </c>
      <c r="S10" s="121">
        <f>(R10/$R$37)*100</f>
        <v>22.07802180924589</v>
      </c>
    </row>
    <row r="11" spans="1:19" ht="12.75" customHeight="1" x14ac:dyDescent="0.25">
      <c r="A11" s="113"/>
      <c r="B11" s="119" t="s">
        <v>48</v>
      </c>
      <c r="C11" s="114"/>
      <c r="D11" s="122"/>
      <c r="E11" s="122">
        <v>1326656</v>
      </c>
      <c r="F11" s="122">
        <v>2996193</v>
      </c>
      <c r="G11" s="123">
        <v>87677766</v>
      </c>
      <c r="H11" s="122"/>
      <c r="I11" s="122">
        <v>40538504</v>
      </c>
      <c r="J11" s="122">
        <v>565891</v>
      </c>
      <c r="K11" s="122"/>
      <c r="L11" s="122"/>
      <c r="M11" s="122"/>
      <c r="N11" s="122"/>
      <c r="O11" s="122"/>
      <c r="P11" s="122"/>
      <c r="Q11" s="122"/>
      <c r="R11" s="120">
        <f t="shared" si="0"/>
        <v>133105010</v>
      </c>
      <c r="S11" s="124">
        <f>(R11/$R$38)*100</f>
        <v>7.5789785074432032</v>
      </c>
    </row>
    <row r="12" spans="1:19" ht="7.5" customHeight="1" x14ac:dyDescent="0.25">
      <c r="A12" s="113"/>
      <c r="B12" s="119"/>
      <c r="C12" s="114"/>
      <c r="D12" s="122"/>
      <c r="E12" s="122"/>
      <c r="F12" s="122"/>
      <c r="G12" s="123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0"/>
      <c r="S12" s="118"/>
    </row>
    <row r="13" spans="1:19" ht="7.5" customHeight="1" x14ac:dyDescent="0.25">
      <c r="A13" s="126"/>
      <c r="B13" s="119"/>
      <c r="C13" s="119"/>
      <c r="D13" s="122"/>
      <c r="E13" s="122"/>
      <c r="F13" s="122"/>
      <c r="G13" s="123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0"/>
      <c r="S13" s="118"/>
    </row>
    <row r="14" spans="1:19" ht="12.75" customHeight="1" x14ac:dyDescent="0.25">
      <c r="A14" s="127" t="s">
        <v>31</v>
      </c>
      <c r="B14" s="128" t="s">
        <v>53</v>
      </c>
      <c r="C14" s="128"/>
      <c r="D14" s="120">
        <v>0</v>
      </c>
      <c r="E14" s="120">
        <v>0</v>
      </c>
      <c r="F14" s="120">
        <v>0</v>
      </c>
      <c r="G14" s="125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1</v>
      </c>
      <c r="R14" s="120">
        <f t="shared" si="0"/>
        <v>1</v>
      </c>
      <c r="S14" s="121">
        <f>(R14/$R$37)*100</f>
        <v>7.6793119336507456E-3</v>
      </c>
    </row>
    <row r="15" spans="1:19" ht="12.75" customHeight="1" x14ac:dyDescent="0.25">
      <c r="A15" s="113"/>
      <c r="B15" s="119" t="s">
        <v>48</v>
      </c>
      <c r="C15" s="119"/>
      <c r="D15" s="122">
        <v>0</v>
      </c>
      <c r="E15" s="122">
        <v>0</v>
      </c>
      <c r="F15" s="122">
        <v>0</v>
      </c>
      <c r="G15" s="123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5299862</v>
      </c>
      <c r="R15" s="120">
        <f t="shared" si="0"/>
        <v>5299862</v>
      </c>
      <c r="S15" s="124">
        <f>(R15/$R$38)*100</f>
        <v>0.30177331559807513</v>
      </c>
    </row>
    <row r="16" spans="1:19" ht="7.5" customHeight="1" x14ac:dyDescent="0.25">
      <c r="A16" s="126"/>
      <c r="B16" s="119"/>
      <c r="C16" s="119"/>
      <c r="D16" s="120"/>
      <c r="E16" s="120"/>
      <c r="F16" s="120"/>
      <c r="G16" s="114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18"/>
    </row>
    <row r="17" spans="1:19" ht="12.75" customHeight="1" x14ac:dyDescent="0.25">
      <c r="A17" s="113" t="s">
        <v>16</v>
      </c>
      <c r="B17" s="119" t="s">
        <v>53</v>
      </c>
      <c r="C17" s="119"/>
      <c r="D17" s="120">
        <v>0</v>
      </c>
      <c r="E17" s="120">
        <v>0</v>
      </c>
      <c r="F17" s="120">
        <v>0</v>
      </c>
      <c r="G17" s="125">
        <v>0</v>
      </c>
      <c r="H17" s="120">
        <v>0</v>
      </c>
      <c r="I17" s="120">
        <v>0</v>
      </c>
      <c r="J17" s="120">
        <v>0</v>
      </c>
      <c r="K17" s="120">
        <v>8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f t="shared" ref="R17:R18" si="1">SUM(D17:Q17)</f>
        <v>8</v>
      </c>
      <c r="S17" s="121">
        <f>(R17/$R$37)*100</f>
        <v>6.1434495469205964E-2</v>
      </c>
    </row>
    <row r="18" spans="1:19" ht="12.75" customHeight="1" x14ac:dyDescent="0.25">
      <c r="A18" s="113"/>
      <c r="B18" s="119" t="s">
        <v>48</v>
      </c>
      <c r="C18" s="119"/>
      <c r="D18" s="122">
        <v>0</v>
      </c>
      <c r="E18" s="122">
        <v>0</v>
      </c>
      <c r="F18" s="122">
        <v>0</v>
      </c>
      <c r="G18" s="123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0">
        <f t="shared" si="1"/>
        <v>0</v>
      </c>
      <c r="S18" s="124">
        <f>(R18/$R$38)*100</f>
        <v>0</v>
      </c>
    </row>
    <row r="19" spans="1:19" ht="7.5" customHeight="1" x14ac:dyDescent="0.25">
      <c r="A19" s="113"/>
      <c r="B19" s="119"/>
      <c r="C19" s="119"/>
      <c r="D19" s="120"/>
      <c r="E19" s="120"/>
      <c r="F19" s="120"/>
      <c r="G19" s="114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18"/>
    </row>
    <row r="20" spans="1:19" ht="7.5" customHeight="1" x14ac:dyDescent="0.25">
      <c r="A20" s="113"/>
      <c r="B20" s="119"/>
      <c r="C20" s="119"/>
      <c r="D20" s="122"/>
      <c r="E20" s="122"/>
      <c r="F20" s="122"/>
      <c r="G20" s="123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0"/>
      <c r="S20" s="118"/>
    </row>
    <row r="21" spans="1:19" ht="12.75" customHeight="1" x14ac:dyDescent="0.25">
      <c r="A21" s="113" t="s">
        <v>32</v>
      </c>
      <c r="B21" s="119" t="s">
        <v>53</v>
      </c>
      <c r="C21" s="119"/>
      <c r="D21" s="120">
        <v>25</v>
      </c>
      <c r="E21" s="120"/>
      <c r="F21" s="120"/>
      <c r="G21" s="125"/>
      <c r="H21" s="120">
        <v>35</v>
      </c>
      <c r="I21" s="120"/>
      <c r="J21" s="120">
        <v>1</v>
      </c>
      <c r="K21" s="120"/>
      <c r="L21" s="120"/>
      <c r="M21" s="120"/>
      <c r="N21" s="120"/>
      <c r="O21" s="120"/>
      <c r="P21" s="120"/>
      <c r="Q21" s="120"/>
      <c r="R21" s="120">
        <f t="shared" si="0"/>
        <v>61</v>
      </c>
      <c r="S21" s="121">
        <f>(R21/$R$37)*100</f>
        <v>0.46843802795269546</v>
      </c>
    </row>
    <row r="22" spans="1:19" ht="12.75" customHeight="1" x14ac:dyDescent="0.25">
      <c r="A22" s="126"/>
      <c r="B22" s="119" t="s">
        <v>48</v>
      </c>
      <c r="C22" s="119"/>
      <c r="D22" s="122">
        <v>8877814</v>
      </c>
      <c r="E22" s="122"/>
      <c r="F22" s="122"/>
      <c r="G22" s="123"/>
      <c r="H22" s="122">
        <v>24652143</v>
      </c>
      <c r="I22" s="122"/>
      <c r="J22" s="122">
        <v>217350</v>
      </c>
      <c r="K22" s="122"/>
      <c r="L22" s="122"/>
      <c r="M22" s="122"/>
      <c r="N22" s="122"/>
      <c r="O22" s="122"/>
      <c r="P22" s="122"/>
      <c r="Q22" s="122"/>
      <c r="R22" s="120">
        <f t="shared" si="0"/>
        <v>33747307</v>
      </c>
      <c r="S22" s="124">
        <f>(R22/$R$38)*100</f>
        <v>1.9215663966148797</v>
      </c>
    </row>
    <row r="23" spans="1:19" ht="7.5" customHeight="1" x14ac:dyDescent="0.25">
      <c r="A23" s="126"/>
      <c r="B23" s="119"/>
      <c r="C23" s="119"/>
      <c r="D23" s="120"/>
      <c r="E23" s="120"/>
      <c r="F23" s="120"/>
      <c r="G23" s="114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18"/>
    </row>
    <row r="24" spans="1:19" ht="12.75" customHeight="1" x14ac:dyDescent="0.25">
      <c r="A24" s="126" t="s">
        <v>1</v>
      </c>
      <c r="B24" s="119" t="s">
        <v>53</v>
      </c>
      <c r="C24" s="119"/>
      <c r="D24" s="120">
        <v>31</v>
      </c>
      <c r="E24" s="120">
        <v>81</v>
      </c>
      <c r="F24" s="120">
        <v>37</v>
      </c>
      <c r="G24" s="125">
        <v>624</v>
      </c>
      <c r="H24" s="120"/>
      <c r="I24" s="120">
        <v>548</v>
      </c>
      <c r="J24" s="120">
        <v>5</v>
      </c>
      <c r="K24" s="120">
        <v>3</v>
      </c>
      <c r="L24" s="120">
        <v>5</v>
      </c>
      <c r="M24" s="120"/>
      <c r="N24" s="120"/>
      <c r="O24" s="120">
        <v>31</v>
      </c>
      <c r="P24" s="120"/>
      <c r="Q24" s="120"/>
      <c r="R24" s="120">
        <f t="shared" si="0"/>
        <v>1365</v>
      </c>
      <c r="S24" s="121">
        <f>(R24/$R$37)*100</f>
        <v>10.482260789433266</v>
      </c>
    </row>
    <row r="25" spans="1:19" ht="12.75" customHeight="1" x14ac:dyDescent="0.25">
      <c r="A25" s="113"/>
      <c r="B25" s="119" t="s">
        <v>48</v>
      </c>
      <c r="C25" s="119"/>
      <c r="D25" s="122">
        <v>3583552</v>
      </c>
      <c r="E25" s="122">
        <v>12508875</v>
      </c>
      <c r="F25" s="122">
        <v>5550912</v>
      </c>
      <c r="G25" s="123">
        <v>27749163</v>
      </c>
      <c r="H25" s="122"/>
      <c r="I25" s="122">
        <v>17239548</v>
      </c>
      <c r="J25" s="122">
        <v>120460</v>
      </c>
      <c r="K25" s="122">
        <v>763389</v>
      </c>
      <c r="L25" s="122">
        <v>512915</v>
      </c>
      <c r="M25" s="122"/>
      <c r="N25" s="122"/>
      <c r="O25" s="122">
        <v>8421040</v>
      </c>
      <c r="P25" s="122"/>
      <c r="Q25" s="122"/>
      <c r="R25" s="120">
        <f t="shared" si="0"/>
        <v>76449854</v>
      </c>
      <c r="S25" s="124">
        <f>(R25/$R$38)*100</f>
        <v>4.3530427619754564</v>
      </c>
    </row>
    <row r="26" spans="1:19" ht="5.45" customHeight="1" x14ac:dyDescent="0.25">
      <c r="A26" s="113"/>
      <c r="B26" s="119"/>
      <c r="C26" s="119"/>
      <c r="D26" s="122"/>
      <c r="E26" s="122"/>
      <c r="F26" s="122"/>
      <c r="G26" s="123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0"/>
      <c r="S26" s="124"/>
    </row>
    <row r="27" spans="1:19" ht="12.75" customHeight="1" x14ac:dyDescent="0.25">
      <c r="A27" s="129" t="s">
        <v>13</v>
      </c>
      <c r="B27" s="130" t="s">
        <v>53</v>
      </c>
      <c r="C27" s="130"/>
      <c r="D27" s="120">
        <v>39</v>
      </c>
      <c r="E27" s="120"/>
      <c r="F27" s="120"/>
      <c r="G27" s="125">
        <v>48</v>
      </c>
      <c r="H27" s="120">
        <v>24</v>
      </c>
      <c r="I27" s="120"/>
      <c r="J27" s="120"/>
      <c r="K27" s="120">
        <v>105</v>
      </c>
      <c r="L27" s="120">
        <v>5</v>
      </c>
      <c r="M27" s="120">
        <v>1</v>
      </c>
      <c r="N27" s="120">
        <v>4</v>
      </c>
      <c r="O27" s="120"/>
      <c r="P27" s="120">
        <v>27</v>
      </c>
      <c r="Q27" s="120"/>
      <c r="R27" s="120">
        <f t="shared" si="0"/>
        <v>253</v>
      </c>
      <c r="S27" s="121">
        <f>(R27/$R$37)*100</f>
        <v>1.9428659192136384</v>
      </c>
    </row>
    <row r="28" spans="1:19" ht="12.75" customHeight="1" x14ac:dyDescent="0.25">
      <c r="A28" s="126"/>
      <c r="B28" s="119" t="s">
        <v>48</v>
      </c>
      <c r="C28" s="119"/>
      <c r="D28" s="122">
        <v>15628180</v>
      </c>
      <c r="E28" s="122"/>
      <c r="F28" s="122"/>
      <c r="G28" s="123">
        <v>3287520</v>
      </c>
      <c r="H28" s="122">
        <v>4029690</v>
      </c>
      <c r="I28" s="122"/>
      <c r="J28" s="122"/>
      <c r="K28" s="122">
        <v>98874310</v>
      </c>
      <c r="L28" s="122">
        <v>2051017</v>
      </c>
      <c r="M28" s="122">
        <v>679938</v>
      </c>
      <c r="N28" s="122">
        <v>4316000</v>
      </c>
      <c r="O28" s="122"/>
      <c r="P28" s="122">
        <v>0</v>
      </c>
      <c r="Q28" s="122"/>
      <c r="R28" s="120">
        <f t="shared" si="0"/>
        <v>128866655</v>
      </c>
      <c r="S28" s="124">
        <f>(R28/$R$38)*100</f>
        <v>7.3376472348493733</v>
      </c>
    </row>
    <row r="29" spans="1:19" ht="7.5" customHeight="1" x14ac:dyDescent="0.25">
      <c r="A29" s="126"/>
      <c r="B29" s="119"/>
      <c r="C29" s="119"/>
      <c r="D29" s="122"/>
      <c r="E29" s="122"/>
      <c r="F29" s="122"/>
      <c r="G29" s="114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0"/>
      <c r="S29" s="118"/>
    </row>
    <row r="30" spans="1:19" ht="7.5" customHeight="1" x14ac:dyDescent="0.25">
      <c r="A30" s="113"/>
      <c r="B30" s="119"/>
      <c r="C30" s="119"/>
      <c r="D30" s="131"/>
      <c r="E30" s="120"/>
      <c r="F30" s="131"/>
      <c r="G30" s="114"/>
      <c r="H30" s="131"/>
      <c r="I30" s="120"/>
      <c r="J30" s="120"/>
      <c r="K30" s="120"/>
      <c r="L30" s="120"/>
      <c r="M30" s="131"/>
      <c r="N30" s="131"/>
      <c r="O30" s="120"/>
      <c r="P30" s="120"/>
      <c r="Q30" s="120"/>
      <c r="R30" s="120"/>
      <c r="S30" s="118"/>
    </row>
    <row r="31" spans="1:19" ht="12.75" customHeight="1" x14ac:dyDescent="0.25">
      <c r="A31" s="126" t="s">
        <v>25</v>
      </c>
      <c r="B31" s="119" t="s">
        <v>53</v>
      </c>
      <c r="C31" s="119"/>
      <c r="D31" s="120">
        <v>0</v>
      </c>
      <c r="E31" s="120">
        <v>0</v>
      </c>
      <c r="F31" s="120">
        <v>0</v>
      </c>
      <c r="G31" s="125">
        <v>0</v>
      </c>
      <c r="H31" s="120">
        <v>23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f t="shared" si="0"/>
        <v>23</v>
      </c>
      <c r="S31" s="121">
        <f>(R31/$R$37)*100</f>
        <v>0.17662417447396714</v>
      </c>
    </row>
    <row r="32" spans="1:19" ht="12.75" customHeight="1" x14ac:dyDescent="0.25">
      <c r="A32" s="113"/>
      <c r="B32" s="119" t="s">
        <v>48</v>
      </c>
      <c r="C32" s="119"/>
      <c r="D32" s="122">
        <v>0</v>
      </c>
      <c r="E32" s="122">
        <v>0</v>
      </c>
      <c r="F32" s="122">
        <v>0</v>
      </c>
      <c r="G32" s="123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0">
        <f t="shared" si="0"/>
        <v>0</v>
      </c>
      <c r="S32" s="124">
        <f>(R32/$R$38)*100</f>
        <v>0</v>
      </c>
    </row>
    <row r="33" spans="1:19" ht="7.5" customHeight="1" x14ac:dyDescent="0.25">
      <c r="A33" s="113"/>
      <c r="B33" s="119"/>
      <c r="C33" s="119"/>
      <c r="D33" s="122"/>
      <c r="E33" s="122"/>
      <c r="F33" s="122"/>
      <c r="G33" s="114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0"/>
      <c r="S33" s="118"/>
    </row>
    <row r="34" spans="1:19" ht="12.75" customHeight="1" x14ac:dyDescent="0.25">
      <c r="A34" s="113" t="s">
        <v>8</v>
      </c>
      <c r="B34" s="119" t="s">
        <v>53</v>
      </c>
      <c r="C34" s="119"/>
      <c r="D34" s="120">
        <v>1370</v>
      </c>
      <c r="E34" s="120">
        <v>337</v>
      </c>
      <c r="F34" s="120">
        <v>201</v>
      </c>
      <c r="G34" s="125">
        <v>1194</v>
      </c>
      <c r="H34" s="120">
        <v>128</v>
      </c>
      <c r="I34" s="120">
        <v>854</v>
      </c>
      <c r="J34" s="120">
        <v>615</v>
      </c>
      <c r="K34" s="120">
        <v>18</v>
      </c>
      <c r="L34" s="120">
        <v>349</v>
      </c>
      <c r="M34" s="120">
        <v>12</v>
      </c>
      <c r="N34" s="120"/>
      <c r="O34" s="120"/>
      <c r="P34" s="120"/>
      <c r="Q34" s="120">
        <v>3</v>
      </c>
      <c r="R34" s="120">
        <f t="shared" si="0"/>
        <v>5081</v>
      </c>
      <c r="S34" s="121">
        <f>(R34/$R$37)*100</f>
        <v>39.018583934879437</v>
      </c>
    </row>
    <row r="35" spans="1:19" ht="12.75" customHeight="1" x14ac:dyDescent="0.25">
      <c r="A35" s="113"/>
      <c r="B35" s="119" t="s">
        <v>48</v>
      </c>
      <c r="C35" s="119"/>
      <c r="D35" s="122">
        <v>547653842</v>
      </c>
      <c r="E35" s="122">
        <v>116590994</v>
      </c>
      <c r="F35" s="122">
        <v>46302260</v>
      </c>
      <c r="G35" s="123">
        <v>79277747</v>
      </c>
      <c r="H35" s="122">
        <v>69184841</v>
      </c>
      <c r="I35" s="122">
        <v>38506580</v>
      </c>
      <c r="J35" s="122">
        <v>4339130</v>
      </c>
      <c r="K35" s="122">
        <v>6519767</v>
      </c>
      <c r="L35" s="122">
        <v>33059337</v>
      </c>
      <c r="M35" s="122">
        <v>6480765</v>
      </c>
      <c r="N35" s="122"/>
      <c r="O35" s="122"/>
      <c r="P35" s="122"/>
      <c r="Q35" s="122">
        <v>1240000</v>
      </c>
      <c r="R35" s="120">
        <f t="shared" si="0"/>
        <v>949155263</v>
      </c>
      <c r="S35" s="124">
        <f>(R35/$R$38)*100</f>
        <v>54.04475262428965</v>
      </c>
    </row>
    <row r="36" spans="1:19" ht="7.5" customHeight="1" x14ac:dyDescent="0.25">
      <c r="A36" s="113"/>
      <c r="B36" s="119"/>
      <c r="C36" s="119"/>
      <c r="D36" s="122"/>
      <c r="E36" s="122"/>
      <c r="F36" s="122"/>
      <c r="G36" s="114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18"/>
    </row>
    <row r="37" spans="1:19" ht="12.75" customHeight="1" x14ac:dyDescent="0.25">
      <c r="A37" s="132" t="s">
        <v>41</v>
      </c>
      <c r="B37" s="119" t="s">
        <v>53</v>
      </c>
      <c r="C37" s="119"/>
      <c r="D37" s="120">
        <f>D6+D10+D14+D17+D21+D24+D27+D31+D34</f>
        <v>2043</v>
      </c>
      <c r="E37" s="120">
        <f t="shared" ref="E37:Q37" si="2">E6+E10+E14+E17+E21+E24+E27+E31+E34</f>
        <v>638</v>
      </c>
      <c r="F37" s="120">
        <f t="shared" si="2"/>
        <v>400</v>
      </c>
      <c r="G37" s="120">
        <f t="shared" si="2"/>
        <v>4874</v>
      </c>
      <c r="H37" s="120">
        <f t="shared" si="2"/>
        <v>327</v>
      </c>
      <c r="I37" s="120">
        <f t="shared" si="2"/>
        <v>3471</v>
      </c>
      <c r="J37" s="120">
        <f t="shared" si="2"/>
        <v>676</v>
      </c>
      <c r="K37" s="120">
        <f t="shared" si="2"/>
        <v>136</v>
      </c>
      <c r="L37" s="120">
        <f t="shared" si="2"/>
        <v>367</v>
      </c>
      <c r="M37" s="120">
        <f t="shared" si="2"/>
        <v>15</v>
      </c>
      <c r="N37" s="120">
        <f t="shared" si="2"/>
        <v>12</v>
      </c>
      <c r="O37" s="120">
        <f t="shared" si="2"/>
        <v>32</v>
      </c>
      <c r="P37" s="120">
        <f t="shared" si="2"/>
        <v>27</v>
      </c>
      <c r="Q37" s="120">
        <f t="shared" si="2"/>
        <v>4</v>
      </c>
      <c r="R37" s="120">
        <f>SUM(R6,R10,,R14,R17,R21,R24,R27,R31,R34)</f>
        <v>13022</v>
      </c>
      <c r="S37" s="121">
        <v>100</v>
      </c>
    </row>
    <row r="38" spans="1:19" ht="12.75" customHeight="1" x14ac:dyDescent="0.25">
      <c r="A38" s="126"/>
      <c r="B38" s="119" t="s">
        <v>48</v>
      </c>
      <c r="C38" s="119"/>
      <c r="D38" s="120">
        <f>D7+D11+D15+D18+D22+D25+D28+D32+D35</f>
        <v>794063978</v>
      </c>
      <c r="E38" s="120">
        <f t="shared" ref="E38:Q38" si="3">E7+E11+E15+E18+E22+E25+E28+E32+E35</f>
        <v>186725436</v>
      </c>
      <c r="F38" s="120">
        <f t="shared" si="3"/>
        <v>77589549</v>
      </c>
      <c r="G38" s="120">
        <f t="shared" si="3"/>
        <v>269149044</v>
      </c>
      <c r="H38" s="120">
        <f t="shared" si="3"/>
        <v>118919742</v>
      </c>
      <c r="I38" s="120">
        <f t="shared" si="3"/>
        <v>126700316</v>
      </c>
      <c r="J38" s="120">
        <f t="shared" si="3"/>
        <v>5668692</v>
      </c>
      <c r="K38" s="120">
        <f t="shared" si="3"/>
        <v>106157466</v>
      </c>
      <c r="L38" s="120">
        <f t="shared" si="3"/>
        <v>39319062</v>
      </c>
      <c r="M38" s="120">
        <f t="shared" si="3"/>
        <v>7440326</v>
      </c>
      <c r="N38" s="120">
        <f t="shared" si="3"/>
        <v>8973731</v>
      </c>
      <c r="O38" s="120">
        <f t="shared" si="3"/>
        <v>8992240</v>
      </c>
      <c r="P38" s="120">
        <f t="shared" si="3"/>
        <v>0</v>
      </c>
      <c r="Q38" s="120">
        <f t="shared" si="3"/>
        <v>6539862</v>
      </c>
      <c r="R38" s="120">
        <f>SUM(R7,R11,T44,R15,R18,R22,R25,,R28,R32,R35)</f>
        <v>1756239444</v>
      </c>
      <c r="S38" s="124">
        <v>100</v>
      </c>
    </row>
    <row r="39" spans="1:19" ht="12.75" customHeight="1" x14ac:dyDescent="0.25">
      <c r="A39" s="133" t="s">
        <v>49</v>
      </c>
      <c r="B39" s="134" t="s">
        <v>53</v>
      </c>
      <c r="C39" s="135"/>
      <c r="D39" s="136">
        <v>16.192187647782085</v>
      </c>
      <c r="E39" s="136">
        <v>4.2844982502600963</v>
      </c>
      <c r="F39" s="136">
        <v>2.4212617043412465</v>
      </c>
      <c r="G39" s="136">
        <v>37.434975881963489</v>
      </c>
      <c r="H39" s="136">
        <v>2.3455972760805825</v>
      </c>
      <c r="I39" s="136">
        <v>33.736876950723541</v>
      </c>
      <c r="J39" s="136">
        <v>0.9836375673886314</v>
      </c>
      <c r="K39" s="136">
        <v>0.53910905135723064</v>
      </c>
      <c r="L39" s="136">
        <v>1.2484630663009553</v>
      </c>
      <c r="M39" s="136">
        <v>7.5664428260663955E-2</v>
      </c>
      <c r="N39" s="136">
        <v>0.24590939184715785</v>
      </c>
      <c r="O39" s="136">
        <v>0.32157382010782182</v>
      </c>
      <c r="P39" s="136">
        <v>3.7832214130331977E-2</v>
      </c>
      <c r="Q39" s="136">
        <v>0.13241274945616191</v>
      </c>
      <c r="R39" s="136">
        <v>100</v>
      </c>
      <c r="S39" s="137"/>
    </row>
    <row r="40" spans="1:19" ht="12.75" customHeight="1" thickBot="1" x14ac:dyDescent="0.3">
      <c r="A40" s="138"/>
      <c r="B40" s="139" t="s">
        <v>48</v>
      </c>
      <c r="C40" s="140"/>
      <c r="D40" s="141">
        <v>45.955122302886139</v>
      </c>
      <c r="E40" s="141">
        <v>8.0169592889019778</v>
      </c>
      <c r="F40" s="141">
        <v>3.0408008717953612</v>
      </c>
      <c r="G40" s="141">
        <v>14.851237272433965</v>
      </c>
      <c r="H40" s="141">
        <v>12.366549826727107</v>
      </c>
      <c r="I40" s="141">
        <v>9.1936129745359949</v>
      </c>
      <c r="J40" s="141">
        <v>0.17777160565299141</v>
      </c>
      <c r="K40" s="141">
        <v>1.904415358631899</v>
      </c>
      <c r="L40" s="141">
        <v>1.7934242171935775</v>
      </c>
      <c r="M40" s="141">
        <v>0.39675072443652221</v>
      </c>
      <c r="N40" s="141">
        <v>0.70906466908243004</v>
      </c>
      <c r="O40" s="141">
        <v>0.5996128721537014</v>
      </c>
      <c r="P40" s="141">
        <v>0.22393887268663229</v>
      </c>
      <c r="Q40" s="141">
        <v>0.7707391428816911</v>
      </c>
      <c r="R40" s="141">
        <v>100</v>
      </c>
      <c r="S40" s="142"/>
    </row>
    <row r="41" spans="1:19" ht="12.75" customHeight="1" x14ac:dyDescent="0.25">
      <c r="A41" s="143"/>
      <c r="B41" s="143"/>
      <c r="C41" s="143"/>
      <c r="D41" s="143"/>
      <c r="E41" s="143"/>
      <c r="F41" s="143"/>
      <c r="G41" s="143"/>
      <c r="H41" s="143"/>
      <c r="I41" s="143"/>
    </row>
    <row r="42" spans="1:19" ht="12.75" customHeight="1" x14ac:dyDescent="0.25">
      <c r="A42" s="144" t="s">
        <v>76</v>
      </c>
      <c r="B42" s="145"/>
      <c r="C42" s="145"/>
      <c r="D42" s="145"/>
      <c r="E42" s="146"/>
      <c r="F42" s="145"/>
      <c r="G42" s="145"/>
      <c r="H42" s="145"/>
      <c r="I42" s="145"/>
    </row>
    <row r="43" spans="1:19" ht="12.75" customHeight="1" x14ac:dyDescent="0.25">
      <c r="A43" s="147" t="s">
        <v>77</v>
      </c>
      <c r="B43" s="143"/>
      <c r="C43" s="145"/>
      <c r="D43" s="145"/>
      <c r="E43" s="146"/>
      <c r="F43" s="145"/>
      <c r="G43" s="145"/>
      <c r="H43" s="145"/>
      <c r="I43" s="145"/>
    </row>
    <row r="44" spans="1:19" ht="12.75" customHeight="1" x14ac:dyDescent="0.25">
      <c r="A44" s="147" t="s">
        <v>90</v>
      </c>
      <c r="B44" s="143"/>
      <c r="C44" s="143"/>
      <c r="D44" s="143"/>
      <c r="E44" s="143"/>
      <c r="F44" s="143"/>
      <c r="G44" s="143"/>
      <c r="H44" s="143"/>
      <c r="I44" s="1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workbookViewId="0">
      <pane ySplit="5" topLeftCell="A6" activePane="bottomLeft" state="frozen"/>
      <selection pane="bottomLeft" activeCell="Z35" sqref="Z35"/>
    </sheetView>
  </sheetViews>
  <sheetFormatPr defaultColWidth="8.85546875" defaultRowHeight="14.25" x14ac:dyDescent="0.2"/>
  <cols>
    <col min="1" max="1" width="8.85546875" style="99"/>
    <col min="2" max="2" width="17.7109375" style="99" customWidth="1"/>
    <col min="3" max="3" width="8.85546875" style="99"/>
    <col min="4" max="4" width="14.28515625" style="99" customWidth="1"/>
    <col min="5" max="5" width="8.85546875" style="99"/>
    <col min="6" max="6" width="15" style="99" customWidth="1"/>
    <col min="7" max="7" width="8.85546875" style="99"/>
    <col min="8" max="8" width="13.28515625" style="99" customWidth="1"/>
    <col min="9" max="9" width="8.85546875" style="99"/>
    <col min="10" max="10" width="12.28515625" style="99" customWidth="1"/>
    <col min="11" max="11" width="8.85546875" style="99"/>
    <col min="12" max="12" width="12.28515625" style="99" customWidth="1"/>
    <col min="13" max="13" width="8.85546875" style="99"/>
    <col min="14" max="14" width="13.28515625" style="99" customWidth="1"/>
    <col min="15" max="15" width="8.85546875" style="99"/>
    <col min="16" max="16" width="11" style="99" bestFit="1" customWidth="1"/>
    <col min="17" max="17" width="8.85546875" style="99"/>
    <col min="18" max="18" width="13.5703125" style="99" customWidth="1"/>
    <col min="19" max="19" width="8.85546875" style="99"/>
    <col min="20" max="20" width="13.28515625" style="99" customWidth="1"/>
    <col min="21" max="21" width="8.85546875" style="99"/>
    <col min="22" max="22" width="12.42578125" style="99" bestFit="1" customWidth="1"/>
    <col min="23" max="23" width="8.85546875" style="99"/>
    <col min="24" max="26" width="15.85546875" style="99" customWidth="1"/>
    <col min="27" max="27" width="8.85546875" style="99"/>
    <col min="28" max="28" width="12.140625" style="99" customWidth="1"/>
    <col min="29" max="29" width="8.85546875" style="99"/>
    <col min="30" max="30" width="15" style="99" customWidth="1"/>
    <col min="31" max="16384" width="8.85546875" style="99"/>
  </cols>
  <sheetData>
    <row r="1" spans="1:34" customFormat="1" ht="20.25" x14ac:dyDescent="0.3">
      <c r="A1" s="150" t="s">
        <v>87</v>
      </c>
    </row>
    <row r="2" spans="1:34" ht="15" thickBot="1" x14ac:dyDescent="0.25">
      <c r="A2" s="184" t="s">
        <v>85</v>
      </c>
    </row>
    <row r="3" spans="1:34" ht="15.75" thickTop="1" x14ac:dyDescent="0.25">
      <c r="A3" s="37"/>
      <c r="B3" s="38"/>
      <c r="C3" s="220" t="s">
        <v>36</v>
      </c>
      <c r="D3" s="221"/>
      <c r="E3" s="220" t="s">
        <v>2</v>
      </c>
      <c r="F3" s="221"/>
      <c r="G3" s="220" t="s">
        <v>37</v>
      </c>
      <c r="H3" s="223"/>
      <c r="I3" s="220" t="s">
        <v>38</v>
      </c>
      <c r="J3" s="223"/>
      <c r="K3" s="220" t="s">
        <v>38</v>
      </c>
      <c r="L3" s="221"/>
      <c r="M3" s="220" t="s">
        <v>20</v>
      </c>
      <c r="N3" s="221"/>
      <c r="O3" s="220" t="s">
        <v>26</v>
      </c>
      <c r="P3" s="221"/>
      <c r="Q3" s="220" t="s">
        <v>36</v>
      </c>
      <c r="R3" s="221"/>
      <c r="S3" s="220" t="s">
        <v>17</v>
      </c>
      <c r="T3" s="221"/>
      <c r="U3" s="220" t="s">
        <v>40</v>
      </c>
      <c r="V3" s="222"/>
      <c r="W3" s="220" t="s">
        <v>18</v>
      </c>
      <c r="X3" s="222"/>
      <c r="Y3" s="220" t="s">
        <v>91</v>
      </c>
      <c r="Z3" s="222"/>
      <c r="AA3" s="220" t="s">
        <v>24</v>
      </c>
      <c r="AB3" s="221"/>
      <c r="AC3" s="39"/>
      <c r="AD3" s="40" t="s">
        <v>41</v>
      </c>
      <c r="AE3" s="41"/>
      <c r="AF3" s="41"/>
      <c r="AG3" s="41"/>
      <c r="AH3" s="42"/>
    </row>
    <row r="4" spans="1:34" ht="15" x14ac:dyDescent="0.25">
      <c r="A4" s="43"/>
      <c r="B4" s="41"/>
      <c r="C4" s="44"/>
      <c r="D4" s="45"/>
      <c r="E4" s="46"/>
      <c r="F4" s="47"/>
      <c r="G4" s="224" t="s">
        <v>42</v>
      </c>
      <c r="H4" s="227"/>
      <c r="I4" s="224" t="s">
        <v>42</v>
      </c>
      <c r="J4" s="227"/>
      <c r="K4" s="224" t="s">
        <v>43</v>
      </c>
      <c r="L4" s="227"/>
      <c r="M4" s="46"/>
      <c r="N4" s="47"/>
      <c r="O4" s="224" t="s">
        <v>51</v>
      </c>
      <c r="P4" s="225"/>
      <c r="Q4" s="224" t="s">
        <v>45</v>
      </c>
      <c r="R4" s="225"/>
      <c r="S4" s="46"/>
      <c r="T4" s="47"/>
      <c r="U4" s="45"/>
      <c r="V4" s="45"/>
      <c r="W4" s="46"/>
      <c r="X4" s="45"/>
      <c r="Y4" s="46"/>
      <c r="Z4" s="45"/>
      <c r="AA4" s="46"/>
      <c r="AB4" s="47"/>
      <c r="AC4" s="46"/>
      <c r="AD4" s="48"/>
      <c r="AE4" s="41"/>
      <c r="AF4" s="41"/>
      <c r="AG4" s="41"/>
      <c r="AH4" s="42"/>
    </row>
    <row r="5" spans="1:34" ht="15" x14ac:dyDescent="0.25">
      <c r="A5" s="49" t="s">
        <v>52</v>
      </c>
      <c r="B5" s="50"/>
      <c r="C5" s="51" t="s">
        <v>53</v>
      </c>
      <c r="D5" s="52" t="s">
        <v>48</v>
      </c>
      <c r="E5" s="51" t="s">
        <v>53</v>
      </c>
      <c r="F5" s="53" t="s">
        <v>48</v>
      </c>
      <c r="G5" s="51" t="s">
        <v>53</v>
      </c>
      <c r="H5" s="53" t="s">
        <v>48</v>
      </c>
      <c r="I5" s="51" t="s">
        <v>53</v>
      </c>
      <c r="J5" s="53" t="s">
        <v>48</v>
      </c>
      <c r="K5" s="51" t="s">
        <v>53</v>
      </c>
      <c r="L5" s="52" t="s">
        <v>48</v>
      </c>
      <c r="M5" s="51" t="s">
        <v>53</v>
      </c>
      <c r="N5" s="53" t="s">
        <v>48</v>
      </c>
      <c r="O5" s="51" t="s">
        <v>53</v>
      </c>
      <c r="P5" s="53" t="s">
        <v>48</v>
      </c>
      <c r="Q5" s="51" t="s">
        <v>53</v>
      </c>
      <c r="R5" s="53" t="s">
        <v>48</v>
      </c>
      <c r="S5" s="51" t="s">
        <v>53</v>
      </c>
      <c r="T5" s="53" t="s">
        <v>48</v>
      </c>
      <c r="U5" s="51" t="s">
        <v>53</v>
      </c>
      <c r="V5" s="53" t="s">
        <v>48</v>
      </c>
      <c r="W5" s="51" t="s">
        <v>53</v>
      </c>
      <c r="X5" s="53" t="s">
        <v>48</v>
      </c>
      <c r="Y5" s="51" t="s">
        <v>53</v>
      </c>
      <c r="Z5" s="53" t="s">
        <v>48</v>
      </c>
      <c r="AA5" s="51" t="s">
        <v>53</v>
      </c>
      <c r="AB5" s="53" t="s">
        <v>48</v>
      </c>
      <c r="AC5" s="51" t="s">
        <v>53</v>
      </c>
      <c r="AD5" s="54" t="s">
        <v>48</v>
      </c>
      <c r="AE5" s="41"/>
      <c r="AF5" s="41"/>
      <c r="AG5" s="41"/>
      <c r="AH5" s="42"/>
    </row>
    <row r="6" spans="1:34" x14ac:dyDescent="0.2">
      <c r="A6" s="55"/>
      <c r="B6" s="41"/>
      <c r="C6" s="44"/>
      <c r="E6" s="56"/>
      <c r="F6" s="57"/>
      <c r="G6" s="56"/>
      <c r="H6" s="57"/>
      <c r="I6" s="56"/>
      <c r="J6" s="57"/>
      <c r="K6" s="56"/>
      <c r="L6" s="58"/>
      <c r="M6" s="56"/>
      <c r="N6" s="57"/>
      <c r="O6" s="56"/>
      <c r="P6" s="57"/>
      <c r="Q6" s="56"/>
      <c r="R6" s="57"/>
      <c r="S6" s="56"/>
      <c r="T6" s="57"/>
      <c r="U6" s="59"/>
      <c r="V6" s="59"/>
      <c r="W6" s="56"/>
      <c r="X6" s="59"/>
      <c r="Y6" s="56"/>
      <c r="Z6" s="59"/>
      <c r="AA6" s="56"/>
      <c r="AB6" s="57"/>
      <c r="AC6" s="56"/>
      <c r="AD6" s="60"/>
      <c r="AE6" s="58"/>
      <c r="AF6" s="58"/>
      <c r="AG6" s="58"/>
      <c r="AH6" s="42"/>
    </row>
    <row r="7" spans="1:34" x14ac:dyDescent="0.2">
      <c r="A7" s="55" t="s">
        <v>9</v>
      </c>
      <c r="B7" s="41"/>
      <c r="C7" s="56">
        <v>980</v>
      </c>
      <c r="D7" s="101">
        <v>236180200</v>
      </c>
      <c r="E7" s="56">
        <v>5</v>
      </c>
      <c r="F7" s="61">
        <v>1268160</v>
      </c>
      <c r="G7" s="56">
        <v>818</v>
      </c>
      <c r="H7" s="61">
        <v>285140332</v>
      </c>
      <c r="I7" s="56">
        <v>0</v>
      </c>
      <c r="J7" s="61">
        <v>0</v>
      </c>
      <c r="K7" s="56">
        <v>0</v>
      </c>
      <c r="L7" s="62">
        <v>0</v>
      </c>
      <c r="M7" s="56">
        <v>65</v>
      </c>
      <c r="N7" s="61">
        <v>27668712</v>
      </c>
      <c r="O7" s="56">
        <v>0</v>
      </c>
      <c r="P7" s="61">
        <v>0</v>
      </c>
      <c r="Q7" s="56">
        <v>24</v>
      </c>
      <c r="R7" s="61">
        <v>8464698</v>
      </c>
      <c r="S7" s="56">
        <v>232</v>
      </c>
      <c r="T7" s="61">
        <v>140083922</v>
      </c>
      <c r="U7" s="63">
        <v>36</v>
      </c>
      <c r="V7" s="64">
        <v>24983520</v>
      </c>
      <c r="W7" s="65">
        <v>58</v>
      </c>
      <c r="X7" s="64">
        <v>40198262</v>
      </c>
      <c r="Y7" s="65">
        <v>9</v>
      </c>
      <c r="Z7" s="64">
        <v>2590920</v>
      </c>
      <c r="AA7" s="56">
        <v>70</v>
      </c>
      <c r="AB7" s="64">
        <v>27408670</v>
      </c>
      <c r="AC7" s="56">
        <f>SUM(C7,E7,G7,I7,K7,M7,O7,Q7,S7,U7,W7,Y7,AA7,)</f>
        <v>2297</v>
      </c>
      <c r="AD7" s="60">
        <f>SUM(D7,F7,H7,J7,L7,N7,P7,R7,T7,V7,X7,Z7,AB7,)</f>
        <v>793987396</v>
      </c>
      <c r="AE7" s="58"/>
      <c r="AF7" s="58"/>
      <c r="AG7" s="58"/>
      <c r="AH7" s="42"/>
    </row>
    <row r="8" spans="1:34" x14ac:dyDescent="0.2">
      <c r="A8" s="55"/>
      <c r="B8" s="41"/>
      <c r="C8" s="44"/>
      <c r="E8" s="56"/>
      <c r="F8" s="57"/>
      <c r="G8" s="56"/>
      <c r="H8" s="57"/>
      <c r="I8" s="56"/>
      <c r="J8" s="57"/>
      <c r="K8" s="56"/>
      <c r="L8" s="58"/>
      <c r="M8" s="56"/>
      <c r="N8" s="57"/>
      <c r="O8" s="56"/>
      <c r="P8" s="57"/>
      <c r="Q8" s="56"/>
      <c r="R8" s="57"/>
      <c r="S8" s="56"/>
      <c r="T8" s="57"/>
      <c r="U8" s="63"/>
      <c r="V8" s="59"/>
      <c r="W8" s="65"/>
      <c r="X8" s="59"/>
      <c r="Y8" s="65"/>
      <c r="Z8" s="59"/>
      <c r="AA8" s="56"/>
      <c r="AB8" s="57"/>
      <c r="AC8" s="56"/>
      <c r="AD8" s="60"/>
      <c r="AE8" s="58"/>
      <c r="AF8" s="58"/>
      <c r="AG8" s="58"/>
      <c r="AH8" s="42"/>
    </row>
    <row r="9" spans="1:34" x14ac:dyDescent="0.2">
      <c r="A9" s="55" t="s">
        <v>6</v>
      </c>
      <c r="B9" s="41"/>
      <c r="C9" s="56">
        <v>280</v>
      </c>
      <c r="D9" s="58">
        <v>69807118</v>
      </c>
      <c r="E9" s="56">
        <v>38</v>
      </c>
      <c r="F9" s="57">
        <v>2515769</v>
      </c>
      <c r="G9" s="56">
        <v>130</v>
      </c>
      <c r="H9" s="57">
        <v>43266157</v>
      </c>
      <c r="I9" s="56">
        <v>0</v>
      </c>
      <c r="J9" s="57">
        <v>0</v>
      </c>
      <c r="K9" s="56">
        <v>0</v>
      </c>
      <c r="L9" s="58">
        <v>0</v>
      </c>
      <c r="M9" s="56">
        <v>10</v>
      </c>
      <c r="N9" s="57">
        <v>3014233</v>
      </c>
      <c r="O9" s="56">
        <v>0</v>
      </c>
      <c r="P9" s="57">
        <v>0</v>
      </c>
      <c r="Q9" s="56">
        <v>44</v>
      </c>
      <c r="R9" s="57">
        <v>16730961</v>
      </c>
      <c r="S9" s="56">
        <v>24</v>
      </c>
      <c r="T9" s="57">
        <v>14656301</v>
      </c>
      <c r="U9" s="63">
        <v>40</v>
      </c>
      <c r="V9" s="59">
        <v>15502604</v>
      </c>
      <c r="W9" s="65">
        <v>34</v>
      </c>
      <c r="X9" s="59">
        <v>16016180</v>
      </c>
      <c r="Y9" s="65">
        <v>0</v>
      </c>
      <c r="Z9" s="59">
        <v>0</v>
      </c>
      <c r="AA9" s="56">
        <v>0</v>
      </c>
      <c r="AB9" s="57">
        <v>0</v>
      </c>
      <c r="AC9" s="56">
        <f t="shared" ref="AC9:AC33" si="0">SUM(C9,E9,G9,I9,K9,M9,O9,Q9,S9,U9,W9,Y9,AA9,)</f>
        <v>600</v>
      </c>
      <c r="AD9" s="60">
        <f t="shared" ref="AD9:AD33" si="1">SUM(D9,F9,H9,J9,L9,N9,P9,R9,T9,V9,X9,Z9,AB9,)</f>
        <v>181509323</v>
      </c>
      <c r="AE9" s="58"/>
      <c r="AF9" s="58"/>
      <c r="AG9" s="58"/>
      <c r="AH9" s="42"/>
    </row>
    <row r="10" spans="1:34" x14ac:dyDescent="0.2">
      <c r="A10" s="55"/>
      <c r="B10" s="41"/>
      <c r="C10" s="44"/>
      <c r="D10" s="58"/>
      <c r="E10" s="66"/>
      <c r="F10" s="57"/>
      <c r="G10" s="56"/>
      <c r="H10" s="57"/>
      <c r="I10" s="56"/>
      <c r="J10" s="57"/>
      <c r="K10" s="66"/>
      <c r="L10" s="58"/>
      <c r="M10" s="66"/>
      <c r="N10" s="57"/>
      <c r="O10" s="66"/>
      <c r="P10" s="57"/>
      <c r="Q10" s="66"/>
      <c r="R10" s="57"/>
      <c r="S10" s="66"/>
      <c r="T10" s="57"/>
      <c r="U10" s="63"/>
      <c r="V10" s="59"/>
      <c r="W10" s="65"/>
      <c r="X10" s="59"/>
      <c r="Y10" s="65"/>
      <c r="Z10" s="59"/>
      <c r="AA10" s="56"/>
      <c r="AB10" s="57"/>
      <c r="AC10" s="56"/>
      <c r="AD10" s="60"/>
      <c r="AE10" s="41"/>
      <c r="AF10" s="41"/>
      <c r="AG10" s="41"/>
      <c r="AH10" s="42"/>
    </row>
    <row r="11" spans="1:34" x14ac:dyDescent="0.2">
      <c r="A11" s="55" t="s">
        <v>92</v>
      </c>
      <c r="B11" s="41"/>
      <c r="C11" s="44">
        <v>170</v>
      </c>
      <c r="D11" s="58">
        <v>33600658</v>
      </c>
      <c r="E11" s="56">
        <v>63</v>
      </c>
      <c r="F11" s="57">
        <v>5674284</v>
      </c>
      <c r="G11" s="56">
        <v>82</v>
      </c>
      <c r="H11" s="57">
        <v>15028307</v>
      </c>
      <c r="I11" s="56">
        <v>0</v>
      </c>
      <c r="J11" s="57">
        <v>0</v>
      </c>
      <c r="K11" s="56">
        <v>4</v>
      </c>
      <c r="L11" s="58">
        <v>0</v>
      </c>
      <c r="M11" s="56">
        <v>1</v>
      </c>
      <c r="N11" s="57">
        <v>96000</v>
      </c>
      <c r="O11" s="56">
        <v>0</v>
      </c>
      <c r="P11" s="57">
        <v>0</v>
      </c>
      <c r="Q11" s="56">
        <v>28</v>
      </c>
      <c r="R11" s="57">
        <v>8135824</v>
      </c>
      <c r="S11" s="56">
        <v>9</v>
      </c>
      <c r="T11" s="57">
        <v>5264068</v>
      </c>
      <c r="U11" s="63">
        <v>20</v>
      </c>
      <c r="V11" s="59">
        <v>6149833</v>
      </c>
      <c r="W11" s="65">
        <v>4</v>
      </c>
      <c r="X11" s="59">
        <v>1221645</v>
      </c>
      <c r="Y11" s="65">
        <v>0</v>
      </c>
      <c r="Z11" s="59">
        <v>0</v>
      </c>
      <c r="AA11" s="56">
        <v>3</v>
      </c>
      <c r="AB11" s="57">
        <v>0</v>
      </c>
      <c r="AC11" s="56">
        <f t="shared" si="0"/>
        <v>384</v>
      </c>
      <c r="AD11" s="60">
        <f t="shared" si="1"/>
        <v>75170619</v>
      </c>
      <c r="AE11" s="41"/>
      <c r="AF11" s="41"/>
      <c r="AG11" s="41"/>
      <c r="AH11" s="42"/>
    </row>
    <row r="12" spans="1:34" x14ac:dyDescent="0.2">
      <c r="A12" s="55"/>
      <c r="B12" s="41"/>
      <c r="C12" s="44"/>
      <c r="D12" s="58"/>
      <c r="E12" s="65"/>
      <c r="F12" s="57"/>
      <c r="G12" s="56"/>
      <c r="H12" s="57"/>
      <c r="I12" s="56"/>
      <c r="J12" s="57"/>
      <c r="K12" s="56"/>
      <c r="L12" s="58"/>
      <c r="M12" s="56"/>
      <c r="N12" s="57"/>
      <c r="O12" s="56"/>
      <c r="P12" s="57"/>
      <c r="Q12" s="56"/>
      <c r="R12" s="57"/>
      <c r="S12" s="56"/>
      <c r="T12" s="57"/>
      <c r="U12" s="63"/>
      <c r="V12" s="59"/>
      <c r="W12" s="65"/>
      <c r="X12" s="59"/>
      <c r="Y12" s="65"/>
      <c r="Z12" s="59"/>
      <c r="AA12" s="56"/>
      <c r="AB12" s="57"/>
      <c r="AC12" s="56"/>
      <c r="AD12" s="60"/>
      <c r="AE12" s="41"/>
      <c r="AF12" s="41"/>
      <c r="AG12" s="41"/>
      <c r="AH12" s="42"/>
    </row>
    <row r="13" spans="1:34" x14ac:dyDescent="0.2">
      <c r="A13" s="55" t="s">
        <v>7</v>
      </c>
      <c r="B13" s="67"/>
      <c r="C13" s="59">
        <v>443</v>
      </c>
      <c r="D13" s="58">
        <v>33247296</v>
      </c>
      <c r="E13" s="65">
        <v>3089</v>
      </c>
      <c r="F13" s="57">
        <v>155566782</v>
      </c>
      <c r="G13" s="56">
        <v>162</v>
      </c>
      <c r="H13" s="57">
        <v>13697100</v>
      </c>
      <c r="I13" s="56">
        <v>0</v>
      </c>
      <c r="J13" s="57">
        <v>0</v>
      </c>
      <c r="K13" s="56">
        <v>70</v>
      </c>
      <c r="L13" s="58">
        <v>4948917</v>
      </c>
      <c r="M13" s="56">
        <v>150</v>
      </c>
      <c r="N13" s="57">
        <v>8881350</v>
      </c>
      <c r="O13" s="56">
        <v>4</v>
      </c>
      <c r="P13" s="57">
        <v>243100</v>
      </c>
      <c r="Q13" s="56">
        <v>24</v>
      </c>
      <c r="R13" s="57">
        <v>879926</v>
      </c>
      <c r="S13" s="56">
        <v>7</v>
      </c>
      <c r="T13" s="57">
        <v>2290223</v>
      </c>
      <c r="U13" s="63">
        <v>2</v>
      </c>
      <c r="V13" s="59">
        <v>949089</v>
      </c>
      <c r="W13" s="65">
        <v>1</v>
      </c>
      <c r="X13" s="59">
        <v>146075</v>
      </c>
      <c r="Y13" s="65">
        <v>3</v>
      </c>
      <c r="Z13" s="59">
        <v>610022</v>
      </c>
      <c r="AA13" s="56">
        <v>36</v>
      </c>
      <c r="AB13" s="57">
        <v>416611</v>
      </c>
      <c r="AC13" s="56">
        <f t="shared" si="0"/>
        <v>3991</v>
      </c>
      <c r="AD13" s="60">
        <f t="shared" si="1"/>
        <v>221876491</v>
      </c>
      <c r="AE13" s="41"/>
      <c r="AF13" s="41"/>
      <c r="AG13" s="41"/>
      <c r="AH13" s="42"/>
    </row>
    <row r="14" spans="1:34" x14ac:dyDescent="0.2">
      <c r="A14" s="55"/>
      <c r="B14" s="41"/>
      <c r="C14" s="56"/>
      <c r="D14" s="58"/>
      <c r="E14" s="65"/>
      <c r="F14" s="57"/>
      <c r="G14" s="56"/>
      <c r="H14" s="57"/>
      <c r="I14" s="56"/>
      <c r="J14" s="57"/>
      <c r="K14" s="56"/>
      <c r="L14" s="58"/>
      <c r="M14" s="56"/>
      <c r="N14" s="57"/>
      <c r="O14" s="56"/>
      <c r="P14" s="57"/>
      <c r="Q14" s="56"/>
      <c r="R14" s="57"/>
      <c r="S14" s="56"/>
      <c r="T14" s="57"/>
      <c r="U14" s="63"/>
      <c r="V14" s="59"/>
      <c r="W14" s="65"/>
      <c r="X14" s="59"/>
      <c r="Y14" s="65"/>
      <c r="Z14" s="59"/>
      <c r="AA14" s="56"/>
      <c r="AB14" s="57"/>
      <c r="AC14" s="56"/>
      <c r="AD14" s="60"/>
      <c r="AE14" s="41"/>
      <c r="AF14" s="41"/>
      <c r="AG14" s="41"/>
      <c r="AH14" s="42"/>
    </row>
    <row r="15" spans="1:34" x14ac:dyDescent="0.2">
      <c r="A15" s="55" t="s">
        <v>93</v>
      </c>
      <c r="B15" s="41"/>
      <c r="C15" s="56">
        <v>281</v>
      </c>
      <c r="D15" s="58">
        <v>54723972</v>
      </c>
      <c r="E15" s="65">
        <v>0</v>
      </c>
      <c r="F15" s="57">
        <v>0</v>
      </c>
      <c r="G15" s="56">
        <v>41</v>
      </c>
      <c r="H15" s="57">
        <v>24867177</v>
      </c>
      <c r="I15" s="56">
        <v>0</v>
      </c>
      <c r="J15" s="57">
        <v>0</v>
      </c>
      <c r="K15" s="56">
        <v>0</v>
      </c>
      <c r="L15" s="58">
        <v>0</v>
      </c>
      <c r="M15" s="56">
        <v>0</v>
      </c>
      <c r="N15" s="57">
        <v>0</v>
      </c>
      <c r="O15" s="56">
        <v>0</v>
      </c>
      <c r="P15" s="57">
        <v>0</v>
      </c>
      <c r="Q15" s="56">
        <v>2</v>
      </c>
      <c r="R15" s="57">
        <v>-53751</v>
      </c>
      <c r="S15" s="56">
        <v>63</v>
      </c>
      <c r="T15" s="57">
        <v>25386259</v>
      </c>
      <c r="U15" s="63">
        <v>10</v>
      </c>
      <c r="V15" s="59">
        <v>11499063</v>
      </c>
      <c r="W15" s="65">
        <v>10</v>
      </c>
      <c r="X15" s="59">
        <v>2285736</v>
      </c>
      <c r="Y15" s="65">
        <v>0</v>
      </c>
      <c r="Z15" s="59">
        <v>0</v>
      </c>
      <c r="AA15" s="56">
        <v>0</v>
      </c>
      <c r="AB15" s="57">
        <v>0</v>
      </c>
      <c r="AC15" s="56">
        <f t="shared" si="0"/>
        <v>407</v>
      </c>
      <c r="AD15" s="60">
        <f t="shared" si="1"/>
        <v>118708456</v>
      </c>
      <c r="AE15" s="41"/>
      <c r="AF15" s="41"/>
      <c r="AG15" s="41"/>
      <c r="AH15" s="42"/>
    </row>
    <row r="16" spans="1:34" x14ac:dyDescent="0.2">
      <c r="A16" s="55"/>
      <c r="B16" s="41"/>
      <c r="C16" s="56"/>
      <c r="D16" s="58"/>
      <c r="E16" s="65"/>
      <c r="F16" s="57"/>
      <c r="G16" s="56"/>
      <c r="H16" s="57"/>
      <c r="I16" s="56"/>
      <c r="J16" s="57"/>
      <c r="K16" s="56"/>
      <c r="L16" s="58"/>
      <c r="M16" s="56"/>
      <c r="N16" s="57"/>
      <c r="O16" s="56"/>
      <c r="P16" s="57"/>
      <c r="Q16" s="56"/>
      <c r="R16" s="57"/>
      <c r="S16" s="56"/>
      <c r="T16" s="57"/>
      <c r="U16" s="63"/>
      <c r="V16" s="59"/>
      <c r="W16" s="65"/>
      <c r="X16" s="59"/>
      <c r="Y16" s="65"/>
      <c r="Z16" s="59"/>
      <c r="AA16" s="56"/>
      <c r="AB16" s="57"/>
      <c r="AC16" s="56"/>
      <c r="AD16" s="60"/>
      <c r="AE16" s="41"/>
      <c r="AF16" s="41"/>
      <c r="AG16" s="41"/>
      <c r="AH16" s="42"/>
    </row>
    <row r="17" spans="1:34" x14ac:dyDescent="0.2">
      <c r="A17" s="55" t="s">
        <v>4</v>
      </c>
      <c r="B17" s="41"/>
      <c r="C17" s="56">
        <v>114</v>
      </c>
      <c r="D17" s="58">
        <v>8518241</v>
      </c>
      <c r="E17" s="65">
        <v>2779</v>
      </c>
      <c r="F17" s="57">
        <v>92468318</v>
      </c>
      <c r="G17" s="56">
        <v>2</v>
      </c>
      <c r="H17" s="57">
        <v>44768</v>
      </c>
      <c r="I17" s="56">
        <v>0</v>
      </c>
      <c r="J17" s="57">
        <v>0</v>
      </c>
      <c r="K17" s="56">
        <v>27</v>
      </c>
      <c r="L17" s="58">
        <v>2268816</v>
      </c>
      <c r="M17" s="56">
        <v>2</v>
      </c>
      <c r="N17" s="57">
        <v>60000</v>
      </c>
      <c r="O17" s="56">
        <v>0</v>
      </c>
      <c r="P17" s="57">
        <v>0</v>
      </c>
      <c r="Q17" s="56">
        <v>8</v>
      </c>
      <c r="R17" s="57">
        <v>752894</v>
      </c>
      <c r="S17" s="56">
        <v>0</v>
      </c>
      <c r="T17" s="57">
        <v>0</v>
      </c>
      <c r="U17" s="63">
        <v>0</v>
      </c>
      <c r="V17" s="59">
        <v>0</v>
      </c>
      <c r="W17" s="65">
        <v>0</v>
      </c>
      <c r="X17" s="59">
        <v>0</v>
      </c>
      <c r="Y17" s="65">
        <v>0</v>
      </c>
      <c r="Z17" s="59">
        <v>0</v>
      </c>
      <c r="AA17" s="56">
        <v>14</v>
      </c>
      <c r="AB17" s="57">
        <v>1445265</v>
      </c>
      <c r="AC17" s="56">
        <f t="shared" si="0"/>
        <v>2946</v>
      </c>
      <c r="AD17" s="60">
        <f t="shared" si="1"/>
        <v>105558302</v>
      </c>
      <c r="AE17" s="41"/>
      <c r="AF17" s="41"/>
      <c r="AG17" s="41"/>
      <c r="AH17" s="42"/>
    </row>
    <row r="18" spans="1:34" x14ac:dyDescent="0.2">
      <c r="A18" s="55"/>
      <c r="B18" s="41"/>
      <c r="C18" s="56"/>
      <c r="D18" s="58"/>
      <c r="E18" s="65"/>
      <c r="F18" s="57"/>
      <c r="G18" s="56"/>
      <c r="H18" s="57"/>
      <c r="I18" s="56"/>
      <c r="J18" s="57"/>
      <c r="K18" s="56"/>
      <c r="L18" s="58"/>
      <c r="M18" s="56"/>
      <c r="N18" s="57"/>
      <c r="O18" s="56"/>
      <c r="P18" s="57"/>
      <c r="Q18" s="56"/>
      <c r="R18" s="57"/>
      <c r="S18" s="56"/>
      <c r="T18" s="57"/>
      <c r="U18" s="63"/>
      <c r="V18" s="59"/>
      <c r="W18" s="65"/>
      <c r="X18" s="59"/>
      <c r="Y18" s="65"/>
      <c r="Z18" s="59"/>
      <c r="AA18" s="56"/>
      <c r="AB18" s="57"/>
      <c r="AC18" s="56"/>
      <c r="AD18" s="60"/>
      <c r="AE18" s="41"/>
      <c r="AF18" s="41"/>
      <c r="AG18" s="41"/>
      <c r="AH18" s="42"/>
    </row>
    <row r="19" spans="1:34" x14ac:dyDescent="0.2">
      <c r="A19" s="55" t="s">
        <v>23</v>
      </c>
      <c r="B19" s="41"/>
      <c r="C19" s="56">
        <v>0</v>
      </c>
      <c r="D19" s="58">
        <v>0</v>
      </c>
      <c r="E19" s="65">
        <v>136</v>
      </c>
      <c r="F19" s="57">
        <v>4971557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8">
        <v>0</v>
      </c>
      <c r="M19" s="56">
        <v>0</v>
      </c>
      <c r="N19" s="57">
        <v>0</v>
      </c>
      <c r="O19" s="56">
        <v>0</v>
      </c>
      <c r="P19" s="57">
        <v>0</v>
      </c>
      <c r="Q19" s="56">
        <v>0</v>
      </c>
      <c r="R19" s="57">
        <v>0</v>
      </c>
      <c r="S19" s="56">
        <v>2</v>
      </c>
      <c r="T19" s="57">
        <v>54360</v>
      </c>
      <c r="U19" s="63">
        <v>0</v>
      </c>
      <c r="V19" s="59">
        <v>0</v>
      </c>
      <c r="W19" s="65">
        <v>2</v>
      </c>
      <c r="X19" s="59">
        <v>242950</v>
      </c>
      <c r="Y19" s="65">
        <v>0</v>
      </c>
      <c r="Z19" s="59">
        <v>0</v>
      </c>
      <c r="AA19" s="56">
        <v>0</v>
      </c>
      <c r="AB19" s="57">
        <v>0</v>
      </c>
      <c r="AC19" s="56">
        <f t="shared" si="0"/>
        <v>140</v>
      </c>
      <c r="AD19" s="60">
        <f t="shared" si="1"/>
        <v>5268867</v>
      </c>
      <c r="AE19" s="41"/>
      <c r="AF19" s="41"/>
      <c r="AG19" s="41"/>
      <c r="AH19" s="42"/>
    </row>
    <row r="20" spans="1:34" x14ac:dyDescent="0.2">
      <c r="A20" s="55"/>
      <c r="B20" s="41"/>
      <c r="C20" s="56"/>
      <c r="D20" s="58"/>
      <c r="E20" s="65"/>
      <c r="F20" s="57"/>
      <c r="G20" s="56"/>
      <c r="H20" s="57"/>
      <c r="I20" s="56"/>
      <c r="J20" s="57"/>
      <c r="K20" s="56"/>
      <c r="L20" s="58"/>
      <c r="M20" s="56"/>
      <c r="N20" s="57"/>
      <c r="O20" s="56"/>
      <c r="P20" s="57"/>
      <c r="Q20" s="56"/>
      <c r="R20" s="57"/>
      <c r="S20" s="56"/>
      <c r="T20" s="57"/>
      <c r="U20" s="63"/>
      <c r="V20" s="59"/>
      <c r="W20" s="65"/>
      <c r="X20" s="59"/>
      <c r="Y20" s="65"/>
      <c r="Z20" s="59"/>
      <c r="AA20" s="56"/>
      <c r="AB20" s="57"/>
      <c r="AC20" s="56"/>
      <c r="AD20" s="60"/>
      <c r="AE20" s="41"/>
      <c r="AF20" s="41"/>
      <c r="AG20" s="41"/>
      <c r="AH20" s="42"/>
    </row>
    <row r="21" spans="1:34" x14ac:dyDescent="0.2">
      <c r="A21" s="55" t="s">
        <v>11</v>
      </c>
      <c r="B21" s="41"/>
      <c r="C21" s="56">
        <v>13</v>
      </c>
      <c r="D21" s="58">
        <v>2411626</v>
      </c>
      <c r="E21" s="65">
        <v>3</v>
      </c>
      <c r="F21" s="57">
        <v>743517</v>
      </c>
      <c r="G21" s="56">
        <v>0</v>
      </c>
      <c r="H21" s="57">
        <v>0</v>
      </c>
      <c r="I21" s="56">
        <v>0</v>
      </c>
      <c r="J21" s="57">
        <v>0</v>
      </c>
      <c r="K21" s="56">
        <v>0</v>
      </c>
      <c r="L21" s="58">
        <v>0</v>
      </c>
      <c r="M21" s="56">
        <v>0</v>
      </c>
      <c r="N21" s="57">
        <v>0</v>
      </c>
      <c r="O21" s="56">
        <v>6</v>
      </c>
      <c r="P21" s="57">
        <v>3486000</v>
      </c>
      <c r="Q21" s="56">
        <v>0</v>
      </c>
      <c r="R21" s="57">
        <v>0</v>
      </c>
      <c r="S21" s="56">
        <v>0</v>
      </c>
      <c r="T21" s="57">
        <v>0</v>
      </c>
      <c r="U21" s="63">
        <v>8</v>
      </c>
      <c r="V21" s="59">
        <v>0</v>
      </c>
      <c r="W21" s="65">
        <v>105</v>
      </c>
      <c r="X21" s="59">
        <v>98874310</v>
      </c>
      <c r="Y21" s="65">
        <v>0</v>
      </c>
      <c r="Z21" s="59">
        <v>0</v>
      </c>
      <c r="AA21" s="56">
        <v>0</v>
      </c>
      <c r="AB21" s="57">
        <v>0</v>
      </c>
      <c r="AC21" s="56">
        <f t="shared" si="0"/>
        <v>135</v>
      </c>
      <c r="AD21" s="60">
        <f t="shared" si="1"/>
        <v>105515453</v>
      </c>
      <c r="AE21" s="41"/>
      <c r="AF21" s="41"/>
      <c r="AG21" s="41"/>
      <c r="AH21" s="42"/>
    </row>
    <row r="22" spans="1:34" x14ac:dyDescent="0.2">
      <c r="A22" s="55"/>
      <c r="B22" s="41"/>
      <c r="C22" s="56"/>
      <c r="D22" s="58"/>
      <c r="E22" s="65"/>
      <c r="F22" s="57"/>
      <c r="G22" s="56"/>
      <c r="H22" s="57"/>
      <c r="I22" s="56"/>
      <c r="J22" s="57"/>
      <c r="K22" s="56"/>
      <c r="L22" s="58"/>
      <c r="M22" s="56"/>
      <c r="N22" s="57"/>
      <c r="O22" s="56"/>
      <c r="P22" s="57"/>
      <c r="Q22" s="56"/>
      <c r="R22" s="57"/>
      <c r="S22" s="56"/>
      <c r="T22" s="57"/>
      <c r="U22" s="63"/>
      <c r="V22" s="59"/>
      <c r="W22" s="65"/>
      <c r="X22" s="59"/>
      <c r="Y22" s="65"/>
      <c r="Z22" s="59"/>
      <c r="AA22" s="56"/>
      <c r="AB22" s="57"/>
      <c r="AC22" s="56"/>
      <c r="AD22" s="60"/>
      <c r="AE22" s="41"/>
      <c r="AF22" s="41"/>
      <c r="AG22" s="41"/>
      <c r="AH22" s="42"/>
    </row>
    <row r="23" spans="1:34" x14ac:dyDescent="0.2">
      <c r="A23" s="55" t="s">
        <v>19</v>
      </c>
      <c r="B23" s="41"/>
      <c r="C23" s="56">
        <v>310</v>
      </c>
      <c r="D23" s="58">
        <v>18785790</v>
      </c>
      <c r="E23" s="56">
        <v>1</v>
      </c>
      <c r="F23" s="57">
        <v>637500</v>
      </c>
      <c r="G23" s="56">
        <v>10</v>
      </c>
      <c r="H23" s="57">
        <v>6536268</v>
      </c>
      <c r="I23" s="56">
        <v>0</v>
      </c>
      <c r="J23" s="57">
        <v>0</v>
      </c>
      <c r="K23" s="56">
        <v>0</v>
      </c>
      <c r="L23" s="58">
        <v>0</v>
      </c>
      <c r="M23" s="56">
        <v>0</v>
      </c>
      <c r="N23" s="57">
        <v>0</v>
      </c>
      <c r="O23" s="56">
        <v>0</v>
      </c>
      <c r="P23" s="57">
        <v>0</v>
      </c>
      <c r="Q23" s="56">
        <v>40</v>
      </c>
      <c r="R23" s="57">
        <v>7610503</v>
      </c>
      <c r="S23" s="56">
        <v>0</v>
      </c>
      <c r="T23" s="57">
        <v>0</v>
      </c>
      <c r="U23" s="63">
        <v>6</v>
      </c>
      <c r="V23" s="59">
        <v>4552290</v>
      </c>
      <c r="W23" s="65">
        <v>0</v>
      </c>
      <c r="X23" s="59">
        <v>0</v>
      </c>
      <c r="Y23" s="65">
        <v>0</v>
      </c>
      <c r="Z23" s="59">
        <v>0</v>
      </c>
      <c r="AA23" s="56">
        <v>0</v>
      </c>
      <c r="AB23" s="57">
        <v>0</v>
      </c>
      <c r="AC23" s="56">
        <f t="shared" si="0"/>
        <v>367</v>
      </c>
      <c r="AD23" s="60">
        <f t="shared" si="1"/>
        <v>38122351</v>
      </c>
      <c r="AE23" s="41"/>
      <c r="AF23" s="41"/>
      <c r="AG23" s="41"/>
      <c r="AH23" s="42"/>
    </row>
    <row r="24" spans="1:34" x14ac:dyDescent="0.2">
      <c r="A24" s="55"/>
      <c r="B24" s="41"/>
      <c r="C24" s="56"/>
      <c r="D24" s="58"/>
      <c r="E24" s="56"/>
      <c r="F24" s="57"/>
      <c r="G24" s="56"/>
      <c r="H24" s="57"/>
      <c r="I24" s="56"/>
      <c r="J24" s="57"/>
      <c r="K24" s="56"/>
      <c r="L24" s="58"/>
      <c r="M24" s="56"/>
      <c r="N24" s="57"/>
      <c r="O24" s="56"/>
      <c r="P24" s="57"/>
      <c r="Q24" s="56"/>
      <c r="R24" s="57"/>
      <c r="S24" s="56"/>
      <c r="T24" s="57"/>
      <c r="U24" s="63"/>
      <c r="V24" s="59"/>
      <c r="W24" s="65"/>
      <c r="X24" s="59"/>
      <c r="Y24" s="65"/>
      <c r="Z24" s="59"/>
      <c r="AA24" s="56"/>
      <c r="AB24" s="57"/>
      <c r="AC24" s="56"/>
      <c r="AD24" s="60"/>
      <c r="AE24" s="41"/>
      <c r="AF24" s="41"/>
      <c r="AG24" s="41"/>
      <c r="AH24" s="42"/>
    </row>
    <row r="25" spans="1:34" x14ac:dyDescent="0.2">
      <c r="A25" s="55" t="s">
        <v>34</v>
      </c>
      <c r="B25" s="41"/>
      <c r="C25" s="56">
        <v>13</v>
      </c>
      <c r="D25" s="58">
        <v>5940326</v>
      </c>
      <c r="E25" s="65">
        <v>0</v>
      </c>
      <c r="F25" s="57"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58">
        <v>0</v>
      </c>
      <c r="M25" s="56">
        <v>0</v>
      </c>
      <c r="N25" s="57">
        <v>0</v>
      </c>
      <c r="O25" s="56">
        <v>0</v>
      </c>
      <c r="P25" s="57">
        <v>0</v>
      </c>
      <c r="Q25" s="56">
        <v>2</v>
      </c>
      <c r="R25" s="57">
        <v>1500000</v>
      </c>
      <c r="S25" s="56">
        <v>0</v>
      </c>
      <c r="T25" s="57">
        <v>0</v>
      </c>
      <c r="U25" s="63">
        <v>0</v>
      </c>
      <c r="V25" s="59">
        <v>0</v>
      </c>
      <c r="W25" s="65">
        <v>0</v>
      </c>
      <c r="X25" s="59">
        <v>0</v>
      </c>
      <c r="Y25" s="65">
        <v>0</v>
      </c>
      <c r="Z25" s="59">
        <v>0</v>
      </c>
      <c r="AA25" s="56">
        <v>0</v>
      </c>
      <c r="AB25" s="57">
        <v>0</v>
      </c>
      <c r="AC25" s="56">
        <f t="shared" si="0"/>
        <v>15</v>
      </c>
      <c r="AD25" s="60">
        <f t="shared" si="1"/>
        <v>7440326</v>
      </c>
      <c r="AE25" s="41"/>
      <c r="AF25" s="41"/>
      <c r="AG25" s="41"/>
      <c r="AH25" s="42"/>
    </row>
    <row r="26" spans="1:34" x14ac:dyDescent="0.2">
      <c r="A26" s="55"/>
      <c r="B26" s="41"/>
      <c r="C26" s="56"/>
      <c r="D26" s="58"/>
      <c r="E26" s="65"/>
      <c r="F26" s="57"/>
      <c r="G26" s="56"/>
      <c r="H26" s="57"/>
      <c r="I26" s="56"/>
      <c r="J26" s="57"/>
      <c r="K26" s="56"/>
      <c r="L26" s="58"/>
      <c r="M26" s="56"/>
      <c r="N26" s="57"/>
      <c r="O26" s="56"/>
      <c r="P26" s="57"/>
      <c r="Q26" s="56"/>
      <c r="R26" s="57"/>
      <c r="S26" s="56"/>
      <c r="T26" s="57"/>
      <c r="U26" s="63"/>
      <c r="V26" s="59"/>
      <c r="W26" s="65"/>
      <c r="X26" s="59"/>
      <c r="Y26" s="65"/>
      <c r="Z26" s="59"/>
      <c r="AA26" s="56"/>
      <c r="AB26" s="57"/>
      <c r="AC26" s="56"/>
      <c r="AD26" s="60"/>
      <c r="AE26" s="41"/>
      <c r="AF26" s="41"/>
      <c r="AG26" s="41"/>
      <c r="AH26" s="42"/>
    </row>
    <row r="27" spans="1:34" x14ac:dyDescent="0.2">
      <c r="A27" s="55" t="s">
        <v>27</v>
      </c>
      <c r="B27" s="41"/>
      <c r="C27" s="56">
        <v>0</v>
      </c>
      <c r="D27" s="58">
        <v>0</v>
      </c>
      <c r="E27" s="65">
        <v>0</v>
      </c>
      <c r="F27" s="57">
        <v>0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8">
        <v>0</v>
      </c>
      <c r="M27" s="56">
        <v>0</v>
      </c>
      <c r="N27" s="57">
        <v>0</v>
      </c>
      <c r="O27" s="56">
        <v>4</v>
      </c>
      <c r="P27" s="57">
        <v>18170348</v>
      </c>
      <c r="Q27" s="56">
        <v>0</v>
      </c>
      <c r="R27" s="57">
        <v>0</v>
      </c>
      <c r="S27" s="56">
        <v>8</v>
      </c>
      <c r="T27" s="57">
        <v>4657731</v>
      </c>
      <c r="U27" s="63">
        <v>0</v>
      </c>
      <c r="V27" s="59">
        <v>0</v>
      </c>
      <c r="W27" s="65">
        <v>0</v>
      </c>
      <c r="X27" s="59">
        <v>0</v>
      </c>
      <c r="Y27" s="65">
        <v>0</v>
      </c>
      <c r="Z27" s="59">
        <v>0</v>
      </c>
      <c r="AA27" s="56">
        <v>0</v>
      </c>
      <c r="AB27" s="57">
        <v>0</v>
      </c>
      <c r="AC27" s="56">
        <f t="shared" si="0"/>
        <v>12</v>
      </c>
      <c r="AD27" s="60">
        <f t="shared" si="1"/>
        <v>22828079</v>
      </c>
      <c r="AE27" s="41"/>
      <c r="AF27" s="41"/>
      <c r="AG27" s="41"/>
      <c r="AH27" s="42"/>
    </row>
    <row r="28" spans="1:34" x14ac:dyDescent="0.2">
      <c r="A28" s="55"/>
      <c r="B28" s="41"/>
      <c r="C28" s="56"/>
      <c r="D28" s="58"/>
      <c r="E28" s="65"/>
      <c r="F28" s="57"/>
      <c r="G28" s="56"/>
      <c r="H28" s="57"/>
      <c r="I28" s="56"/>
      <c r="J28" s="57"/>
      <c r="K28" s="56"/>
      <c r="L28" s="58"/>
      <c r="M28" s="56"/>
      <c r="N28" s="57"/>
      <c r="O28" s="56"/>
      <c r="P28" s="57"/>
      <c r="Q28" s="56"/>
      <c r="R28" s="57"/>
      <c r="S28" s="56"/>
      <c r="T28" s="57"/>
      <c r="U28" s="63"/>
      <c r="V28" s="59"/>
      <c r="W28" s="65"/>
      <c r="X28" s="59"/>
      <c r="Y28" s="65"/>
      <c r="Z28" s="59"/>
      <c r="AA28" s="56"/>
      <c r="AB28" s="57"/>
      <c r="AC28" s="56"/>
      <c r="AD28" s="60"/>
      <c r="AE28" s="41"/>
      <c r="AF28" s="41"/>
      <c r="AG28" s="41"/>
      <c r="AH28" s="42"/>
    </row>
    <row r="29" spans="1:34" x14ac:dyDescent="0.2">
      <c r="A29" s="55" t="s">
        <v>12</v>
      </c>
      <c r="B29" s="41"/>
      <c r="C29" s="56">
        <v>4</v>
      </c>
      <c r="D29" s="58">
        <v>1618914</v>
      </c>
      <c r="E29" s="65">
        <v>5</v>
      </c>
      <c r="F29" s="57">
        <v>200000</v>
      </c>
      <c r="G29" s="56">
        <v>1</v>
      </c>
      <c r="H29" s="57">
        <v>571200</v>
      </c>
      <c r="I29" s="56">
        <v>0</v>
      </c>
      <c r="J29" s="57">
        <v>0</v>
      </c>
      <c r="K29" s="56">
        <v>0</v>
      </c>
      <c r="L29" s="58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0</v>
      </c>
      <c r="T29" s="57">
        <v>0</v>
      </c>
      <c r="U29" s="63">
        <v>0</v>
      </c>
      <c r="V29" s="59">
        <v>0</v>
      </c>
      <c r="W29" s="65">
        <v>0</v>
      </c>
      <c r="X29" s="59">
        <v>0</v>
      </c>
      <c r="Y29" s="65">
        <v>0</v>
      </c>
      <c r="Z29" s="59">
        <v>0</v>
      </c>
      <c r="AA29" s="56">
        <v>0</v>
      </c>
      <c r="AB29" s="57">
        <v>0</v>
      </c>
      <c r="AC29" s="56">
        <f t="shared" si="0"/>
        <v>10</v>
      </c>
      <c r="AD29" s="60">
        <f t="shared" si="1"/>
        <v>2390114</v>
      </c>
      <c r="AE29" s="41"/>
      <c r="AF29" s="41"/>
      <c r="AG29" s="41"/>
      <c r="AH29" s="42"/>
    </row>
    <row r="30" spans="1:34" x14ac:dyDescent="0.2">
      <c r="A30" s="55"/>
      <c r="B30" s="41"/>
      <c r="C30" s="56"/>
      <c r="D30" s="58"/>
      <c r="E30" s="65"/>
      <c r="F30" s="57"/>
      <c r="G30" s="56"/>
      <c r="H30" s="57"/>
      <c r="I30" s="56"/>
      <c r="J30" s="57"/>
      <c r="K30" s="56"/>
      <c r="L30" s="58"/>
      <c r="M30" s="56"/>
      <c r="N30" s="57"/>
      <c r="O30" s="56"/>
      <c r="P30" s="57"/>
      <c r="Q30" s="56"/>
      <c r="R30" s="57"/>
      <c r="S30" s="56"/>
      <c r="T30" s="57"/>
      <c r="U30" s="63"/>
      <c r="V30" s="59"/>
      <c r="W30" s="65"/>
      <c r="X30" s="59"/>
      <c r="Y30" s="65"/>
      <c r="Z30" s="59"/>
      <c r="AA30" s="56"/>
      <c r="AB30" s="57"/>
      <c r="AC30" s="56"/>
      <c r="AD30" s="60"/>
      <c r="AE30" s="41"/>
      <c r="AF30" s="41"/>
      <c r="AG30" s="41"/>
      <c r="AH30" s="42"/>
    </row>
    <row r="31" spans="1:34" x14ac:dyDescent="0.2">
      <c r="A31" s="55" t="s">
        <v>33</v>
      </c>
      <c r="B31" s="41"/>
      <c r="C31" s="56">
        <v>0</v>
      </c>
      <c r="D31" s="58">
        <v>0</v>
      </c>
      <c r="E31" s="65">
        <v>0</v>
      </c>
      <c r="F31" s="57">
        <v>0</v>
      </c>
      <c r="G31" s="56">
        <v>0</v>
      </c>
      <c r="H31" s="57">
        <v>0</v>
      </c>
      <c r="I31" s="56">
        <v>0</v>
      </c>
      <c r="J31" s="57">
        <v>0</v>
      </c>
      <c r="K31" s="56">
        <v>0</v>
      </c>
      <c r="L31" s="58">
        <v>0</v>
      </c>
      <c r="M31" s="56">
        <v>0</v>
      </c>
      <c r="N31" s="57">
        <v>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63">
        <v>0</v>
      </c>
      <c r="V31" s="59">
        <v>0</v>
      </c>
      <c r="W31" s="65">
        <v>27</v>
      </c>
      <c r="X31" s="59">
        <v>0</v>
      </c>
      <c r="Y31" s="65">
        <v>0</v>
      </c>
      <c r="Z31" s="59">
        <v>0</v>
      </c>
      <c r="AA31" s="56">
        <v>0</v>
      </c>
      <c r="AB31" s="57">
        <v>0</v>
      </c>
      <c r="AC31" s="56">
        <f t="shared" si="0"/>
        <v>27</v>
      </c>
      <c r="AD31" s="60">
        <f t="shared" si="1"/>
        <v>0</v>
      </c>
      <c r="AE31" s="58"/>
      <c r="AF31" s="58"/>
      <c r="AG31" s="58"/>
      <c r="AH31" s="42"/>
    </row>
    <row r="32" spans="1:34" x14ac:dyDescent="0.2">
      <c r="A32" s="55"/>
      <c r="B32" s="41"/>
      <c r="C32" s="56"/>
      <c r="D32" s="58"/>
      <c r="E32" s="65"/>
      <c r="F32" s="57"/>
      <c r="G32" s="56"/>
      <c r="H32" s="57"/>
      <c r="I32" s="56"/>
      <c r="J32" s="57"/>
      <c r="K32" s="56"/>
      <c r="L32" s="58"/>
      <c r="M32" s="56"/>
      <c r="N32" s="57"/>
      <c r="O32" s="56"/>
      <c r="P32" s="57"/>
      <c r="Q32" s="56"/>
      <c r="R32" s="57"/>
      <c r="S32" s="56"/>
      <c r="T32" s="57"/>
      <c r="U32" s="63"/>
      <c r="V32" s="59"/>
      <c r="W32" s="65"/>
      <c r="X32" s="59"/>
      <c r="Y32" s="65"/>
      <c r="Z32" s="59"/>
      <c r="AA32" s="56"/>
      <c r="AB32" s="57"/>
      <c r="AC32" s="56"/>
      <c r="AD32" s="60"/>
      <c r="AE32" s="41"/>
      <c r="AF32" s="41"/>
      <c r="AG32" s="41"/>
      <c r="AH32" s="42"/>
    </row>
    <row r="33" spans="1:34" ht="15" thickBot="1" x14ac:dyDescent="0.25">
      <c r="A33" s="55" t="s">
        <v>29</v>
      </c>
      <c r="B33" s="41"/>
      <c r="C33" s="56">
        <v>35</v>
      </c>
      <c r="D33" s="58">
        <v>18080043</v>
      </c>
      <c r="E33" s="65">
        <v>0</v>
      </c>
      <c r="F33" s="57">
        <v>0</v>
      </c>
      <c r="G33" s="56">
        <v>0</v>
      </c>
      <c r="H33" s="68">
        <v>0</v>
      </c>
      <c r="I33" s="56">
        <v>0</v>
      </c>
      <c r="J33" s="57">
        <v>0</v>
      </c>
      <c r="K33" s="56">
        <v>0</v>
      </c>
      <c r="L33" s="58">
        <v>0</v>
      </c>
      <c r="M33" s="56">
        <v>3</v>
      </c>
      <c r="N33" s="57">
        <v>235729</v>
      </c>
      <c r="O33" s="56">
        <v>0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63">
        <v>0</v>
      </c>
      <c r="V33" s="59">
        <v>0</v>
      </c>
      <c r="W33" s="65">
        <v>0</v>
      </c>
      <c r="X33" s="59">
        <v>0</v>
      </c>
      <c r="Y33" s="65">
        <v>0</v>
      </c>
      <c r="Z33" s="59">
        <v>0</v>
      </c>
      <c r="AA33" s="56">
        <v>0</v>
      </c>
      <c r="AB33" s="57">
        <v>0</v>
      </c>
      <c r="AC33" s="56">
        <f t="shared" si="0"/>
        <v>38</v>
      </c>
      <c r="AD33" s="60">
        <f t="shared" si="1"/>
        <v>18315772</v>
      </c>
      <c r="AE33" s="41"/>
      <c r="AF33" s="41"/>
      <c r="AG33" s="41"/>
      <c r="AH33" s="42"/>
    </row>
    <row r="34" spans="1:34" ht="15" x14ac:dyDescent="0.25">
      <c r="A34" s="69"/>
      <c r="B34" s="70"/>
      <c r="C34" s="71"/>
      <c r="D34" s="72"/>
      <c r="E34" s="73"/>
      <c r="F34" s="74"/>
      <c r="G34" s="75"/>
      <c r="H34" s="61"/>
      <c r="I34" s="75"/>
      <c r="J34" s="74"/>
      <c r="K34" s="73"/>
      <c r="L34" s="72"/>
      <c r="M34" s="73"/>
      <c r="N34" s="74"/>
      <c r="O34" s="73"/>
      <c r="P34" s="74"/>
      <c r="Q34" s="73"/>
      <c r="R34" s="74"/>
      <c r="S34" s="73"/>
      <c r="T34" s="74"/>
      <c r="U34" s="76"/>
      <c r="V34" s="72"/>
      <c r="W34" s="77"/>
      <c r="X34" s="72"/>
      <c r="Y34" s="77"/>
      <c r="Z34" s="72"/>
      <c r="AA34" s="73"/>
      <c r="AB34" s="74"/>
      <c r="AC34" s="73"/>
      <c r="AD34" s="78"/>
      <c r="AE34" s="79"/>
      <c r="AF34" s="79"/>
      <c r="AG34" s="79"/>
      <c r="AH34" s="42"/>
    </row>
    <row r="35" spans="1:34" x14ac:dyDescent="0.2">
      <c r="A35" s="55" t="s">
        <v>41</v>
      </c>
      <c r="B35" s="41"/>
      <c r="C35" s="56">
        <f>SUM(C7,C9,C11,C13,C15,C17,C19,C21,C23,C25,C27,C29,C31,C33)</f>
        <v>2643</v>
      </c>
      <c r="D35" s="57">
        <f t="shared" ref="D35:AB35" si="2">SUM(D7,D9,D11,D13,D15,D17,D19,D21,D23,D25,D27,D29,D31,D33)</f>
        <v>482914184</v>
      </c>
      <c r="E35" s="56">
        <f>SUM(E7,E9,E11,E13,E15,E17,E19,E21,E23,E25,E27,E29,E31,E33)</f>
        <v>6119</v>
      </c>
      <c r="F35" s="59">
        <f t="shared" si="2"/>
        <v>264045887</v>
      </c>
      <c r="G35" s="56">
        <f>SUM(G7,G9,G11,G13,G15,G17,G19,G21,G23,G25,G27,G29,G31,G33)</f>
        <v>1246</v>
      </c>
      <c r="H35" s="59">
        <f t="shared" si="2"/>
        <v>389151309</v>
      </c>
      <c r="I35" s="56">
        <f>SUM(I7,I9,I11,I13,I15,I17,I19,I21,I23,I25,I27,I29,I31,I33)</f>
        <v>0</v>
      </c>
      <c r="J35" s="59">
        <f t="shared" si="2"/>
        <v>0</v>
      </c>
      <c r="K35" s="56">
        <f>SUM(K7,K9,K11,K13,K15,K17,K19,K21,K23,K25,K27,K29,K31,K33)</f>
        <v>101</v>
      </c>
      <c r="L35" s="59">
        <f t="shared" si="2"/>
        <v>7217733</v>
      </c>
      <c r="M35" s="56">
        <f>SUM(M7,M9,M11,M13,M15,M17,M19,M21,M23,M25,M27,M29,M31,M33)</f>
        <v>231</v>
      </c>
      <c r="N35" s="59">
        <f t="shared" si="2"/>
        <v>39956024</v>
      </c>
      <c r="O35" s="56">
        <f>SUM(O7,O9,O11,O13,O15,O17,O19,O21,O23,O25,O27,O29,O31,O33)</f>
        <v>14</v>
      </c>
      <c r="P35" s="59">
        <f t="shared" si="2"/>
        <v>21899448</v>
      </c>
      <c r="Q35" s="56">
        <f>SUM(Q7,Q9,Q11,Q13,Q15,Q17,Q19,Q21,Q23,Q25,Q27,Q29,Q31,Q33)</f>
        <v>172</v>
      </c>
      <c r="R35" s="59">
        <f t="shared" si="2"/>
        <v>44021055</v>
      </c>
      <c r="S35" s="56">
        <f>SUM(S7,S9,S11,S13,S15,S17,S19,S21,S23,S25,S27,S29,S31,S33)</f>
        <v>345</v>
      </c>
      <c r="T35" s="59">
        <f t="shared" si="2"/>
        <v>192392864</v>
      </c>
      <c r="U35" s="56">
        <f>SUM(U7,U9,U11,U13,U15,U17,U19,U21,U23,U25,U27,U29,U31,U33)</f>
        <v>122</v>
      </c>
      <c r="V35" s="59">
        <f t="shared" si="2"/>
        <v>63636399</v>
      </c>
      <c r="W35" s="56">
        <f>SUM(W7,W9,W11,W13,W15,W17,W19,W21,W23,W25,W27,W29,W31,W33)</f>
        <v>241</v>
      </c>
      <c r="X35" s="59">
        <f t="shared" si="2"/>
        <v>158985158</v>
      </c>
      <c r="Y35" s="56">
        <f>SUM(Y7,Y9,Y11,Y13,Y15,Y17,Y19,Y21,Y23,Y25,Y27,Y29,Y31,Y33)</f>
        <v>12</v>
      </c>
      <c r="Z35" s="59">
        <f t="shared" ref="Z35" si="3">SUM(Z7,Z9,Z11,Z13,Z15,Z17,Z19,Z21,Z23,Z25,Z27,Z29,Z31,Z33)</f>
        <v>3200942</v>
      </c>
      <c r="AA35" s="56">
        <f>SUM(AA7,AA9,AA11,AA13,AA15,AA17,AA19,AA21,AA23,AA25,AA27,AA29,AA31,AA33)</f>
        <v>123</v>
      </c>
      <c r="AB35" s="59">
        <f t="shared" si="2"/>
        <v>29270546</v>
      </c>
      <c r="AC35" s="56">
        <f>SUM(AC7,AC9,AC11,AC13,AC15,AC17,AC19,AC21,AC23,AC25,AC27,AC29,AC31,AC33)</f>
        <v>11369</v>
      </c>
      <c r="AD35" s="60">
        <f>SUM(AD7,AD9,AD11,AD13,AD15,AD17,AD19,AD21,AD23,AD25,AD27,AD29,AD31,AD33)</f>
        <v>1696691549</v>
      </c>
      <c r="AE35" s="58"/>
      <c r="AF35" s="58"/>
      <c r="AG35" s="58"/>
      <c r="AH35" s="41"/>
    </row>
    <row r="36" spans="1:34" ht="15" x14ac:dyDescent="0.25">
      <c r="A36" s="43" t="s">
        <v>49</v>
      </c>
      <c r="B36" s="41"/>
      <c r="C36" s="80">
        <f>C35/AC35</f>
        <v>0.23247427214354824</v>
      </c>
      <c r="D36" s="42">
        <f>(D35/$AD$35)*100</f>
        <v>28.462108170729149</v>
      </c>
      <c r="E36" s="80">
        <v>56.174060469059064</v>
      </c>
      <c r="F36" s="81">
        <f>(F35/$AD$35)*100</f>
        <v>15.562397723712598</v>
      </c>
      <c r="G36" s="80">
        <v>11.627578411980785</v>
      </c>
      <c r="H36" s="81">
        <f>(H35/$AD$35)*100</f>
        <v>22.935890099137872</v>
      </c>
      <c r="I36" s="80">
        <v>2.8256569652444195E-2</v>
      </c>
      <c r="J36" s="81">
        <f>(J35/$AD$35)*100</f>
        <v>0</v>
      </c>
      <c r="K36" s="80">
        <v>0.14128284826222096</v>
      </c>
      <c r="L36" s="42">
        <f>(L35/$AD$35)*100</f>
        <v>0.42540042144100998</v>
      </c>
      <c r="M36" s="80">
        <v>3.4049166431195252</v>
      </c>
      <c r="N36" s="81">
        <f>(N35/$AD$35)*100</f>
        <v>2.3549374088383579</v>
      </c>
      <c r="O36" s="80">
        <v>0</v>
      </c>
      <c r="P36" s="81">
        <f>(P35/$AD$35)*100</f>
        <v>1.2907147449934047</v>
      </c>
      <c r="Q36" s="80">
        <v>3.5038146369030798</v>
      </c>
      <c r="R36" s="81">
        <f>(R35/$AD$35)*100</f>
        <v>2.5945231486503975</v>
      </c>
      <c r="S36" s="80">
        <v>7.3184515399830463</v>
      </c>
      <c r="T36" s="81">
        <f>(T35/$AD$35)*100</f>
        <v>11.339295236862172</v>
      </c>
      <c r="U36" s="82">
        <v>5.6513139304888389E-2</v>
      </c>
      <c r="V36" s="82">
        <f>(V35/$AD$35)*100</f>
        <v>3.7506168423781072</v>
      </c>
      <c r="W36" s="83">
        <v>0.57925967787510602</v>
      </c>
      <c r="X36" s="82">
        <f>(X35/$AD$35)*100</f>
        <v>9.3703041129486984</v>
      </c>
      <c r="Y36" s="83">
        <v>0.57925967787510602</v>
      </c>
      <c r="Z36" s="82">
        <f>(Z35/$AD$35)*100</f>
        <v>0.18865786193645973</v>
      </c>
      <c r="AA36" s="80">
        <v>2.3876801356315345</v>
      </c>
      <c r="AB36" s="81">
        <f>(AB35/$AD$35)*100</f>
        <v>1.7251542283717711</v>
      </c>
      <c r="AC36" s="80">
        <v>100</v>
      </c>
      <c r="AD36" s="84">
        <v>100</v>
      </c>
      <c r="AE36" s="62"/>
      <c r="AF36" s="62"/>
      <c r="AG36" s="62"/>
      <c r="AH36" s="41"/>
    </row>
    <row r="37" spans="1:34" ht="15" thickBot="1" x14ac:dyDescent="0.25">
      <c r="A37" s="85"/>
      <c r="B37" s="86"/>
      <c r="C37" s="87"/>
      <c r="D37" s="88"/>
      <c r="E37" s="89"/>
      <c r="F37" s="90"/>
      <c r="G37" s="89"/>
      <c r="H37" s="90"/>
      <c r="I37" s="89"/>
      <c r="J37" s="90"/>
      <c r="K37" s="89"/>
      <c r="L37" s="88"/>
      <c r="M37" s="89"/>
      <c r="N37" s="90"/>
      <c r="O37" s="89"/>
      <c r="P37" s="90"/>
      <c r="Q37" s="89"/>
      <c r="R37" s="88"/>
      <c r="S37" s="89"/>
      <c r="T37" s="88"/>
      <c r="U37" s="89"/>
      <c r="V37" s="88"/>
      <c r="W37" s="89"/>
      <c r="X37" s="88"/>
      <c r="Y37" s="89"/>
      <c r="Z37" s="88"/>
      <c r="AA37" s="89"/>
      <c r="AB37" s="90"/>
      <c r="AC37" s="89"/>
      <c r="AD37" s="91"/>
      <c r="AE37" s="62"/>
      <c r="AF37" s="62"/>
      <c r="AG37" s="62"/>
      <c r="AH37" s="41"/>
    </row>
    <row r="38" spans="1:34" x14ac:dyDescent="0.2">
      <c r="A38" s="186" t="s">
        <v>54</v>
      </c>
      <c r="B38" s="92"/>
      <c r="C38" s="9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62"/>
      <c r="AF38" s="62"/>
      <c r="AG38" s="62"/>
      <c r="AH38" s="41"/>
    </row>
    <row r="39" spans="1:34" x14ac:dyDescent="0.2">
      <c r="A39" s="41"/>
      <c r="B39" s="34"/>
      <c r="C39" s="4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62"/>
      <c r="AF39" s="62"/>
      <c r="AG39" s="62"/>
      <c r="AH39" s="41"/>
    </row>
    <row r="40" spans="1:34" x14ac:dyDescent="0.2">
      <c r="A40" s="34"/>
      <c r="B40" s="92"/>
      <c r="C40" s="93"/>
      <c r="D40" s="4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62"/>
      <c r="AF40" s="62"/>
      <c r="AG40" s="62"/>
      <c r="AH40" s="41"/>
    </row>
    <row r="41" spans="1:34" ht="15" x14ac:dyDescent="0.25">
      <c r="A41" s="92"/>
      <c r="B41" s="92"/>
      <c r="C41" s="94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62"/>
      <c r="AF41" s="62"/>
      <c r="AG41" s="62"/>
      <c r="AH41" s="41"/>
    </row>
    <row r="42" spans="1:34" ht="15" x14ac:dyDescent="0.25">
      <c r="A42" s="92"/>
      <c r="B42" s="92"/>
      <c r="C42" s="95"/>
      <c r="D42" s="96"/>
      <c r="E42" s="97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62"/>
      <c r="AF42" s="62"/>
      <c r="AG42" s="62"/>
      <c r="AH42" s="41"/>
    </row>
    <row r="43" spans="1:34" x14ac:dyDescent="0.2">
      <c r="A43" s="92"/>
      <c r="B43" s="92"/>
      <c r="C43" s="92"/>
      <c r="D43" s="97"/>
      <c r="E43" s="97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62"/>
      <c r="AF43" s="62"/>
      <c r="AG43" s="62"/>
      <c r="AH43" s="41"/>
    </row>
    <row r="44" spans="1:34" x14ac:dyDescent="0.2">
      <c r="A44" s="102"/>
      <c r="B44" s="102"/>
      <c r="C44" s="102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103"/>
      <c r="AF44" s="103"/>
      <c r="AG44" s="103"/>
      <c r="AH44" s="100"/>
    </row>
    <row r="45" spans="1:34" x14ac:dyDescent="0.2">
      <c r="A45" s="102"/>
      <c r="B45" s="102"/>
      <c r="C45" s="102"/>
      <c r="D45" s="97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103"/>
      <c r="AF45" s="103"/>
      <c r="AG45" s="103"/>
      <c r="AH45" s="100"/>
    </row>
    <row r="46" spans="1:34" x14ac:dyDescent="0.2">
      <c r="A46" s="102"/>
      <c r="B46" s="102"/>
      <c r="C46" s="102"/>
      <c r="D46" s="97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103"/>
      <c r="AF46" s="103"/>
      <c r="AG46" s="103"/>
      <c r="AH46" s="100"/>
    </row>
    <row r="47" spans="1:34" x14ac:dyDescent="0.2">
      <c r="A47" s="102"/>
      <c r="B47" s="102"/>
      <c r="C47" s="102"/>
      <c r="D47" s="97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03"/>
      <c r="AF47" s="103"/>
      <c r="AG47" s="103"/>
      <c r="AH47" s="100"/>
    </row>
    <row r="48" spans="1:34" x14ac:dyDescent="0.2">
      <c r="A48" s="102"/>
      <c r="B48" s="102"/>
      <c r="C48" s="102"/>
      <c r="D48" s="97"/>
      <c r="E48" s="100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103"/>
      <c r="AF48" s="103"/>
      <c r="AG48" s="103"/>
      <c r="AH48" s="100"/>
    </row>
    <row r="49" spans="1:33" x14ac:dyDescent="0.2">
      <c r="A49" s="102"/>
      <c r="B49" s="102"/>
      <c r="C49" s="102"/>
      <c r="D49" s="97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103"/>
      <c r="AF49" s="103"/>
      <c r="AG49" s="103"/>
    </row>
    <row r="50" spans="1:33" x14ac:dyDescent="0.2">
      <c r="A50" s="102"/>
      <c r="B50" s="102"/>
      <c r="C50" s="102"/>
      <c r="D50" s="226"/>
      <c r="E50" s="226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103"/>
      <c r="AF50" s="103"/>
      <c r="AG50" s="103"/>
    </row>
    <row r="51" spans="1:33" x14ac:dyDescent="0.2">
      <c r="A51" s="102"/>
      <c r="B51" s="102"/>
      <c r="C51" s="102"/>
      <c r="D51" s="226"/>
      <c r="E51" s="226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103"/>
      <c r="AF51" s="103"/>
      <c r="AG51" s="103"/>
    </row>
    <row r="52" spans="1:33" x14ac:dyDescent="0.2">
      <c r="A52" s="102"/>
      <c r="B52" s="102"/>
      <c r="C52" s="102"/>
      <c r="D52" s="226"/>
      <c r="E52" s="226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103"/>
      <c r="AF52" s="103"/>
      <c r="AG52" s="103"/>
    </row>
    <row r="53" spans="1:33" x14ac:dyDescent="0.2">
      <c r="A53" s="102"/>
      <c r="B53" s="102"/>
      <c r="C53" s="102"/>
      <c r="D53" s="97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103"/>
      <c r="AF53" s="103"/>
      <c r="AG53" s="103"/>
    </row>
    <row r="54" spans="1:33" x14ac:dyDescent="0.2">
      <c r="A54" s="102"/>
      <c r="B54" s="102"/>
      <c r="C54" s="102"/>
      <c r="D54" s="97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103"/>
      <c r="AF54" s="103"/>
      <c r="AG54" s="103"/>
    </row>
    <row r="55" spans="1:33" x14ac:dyDescent="0.2">
      <c r="A55" s="102"/>
      <c r="B55" s="102"/>
      <c r="C55" s="102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103"/>
      <c r="AF55" s="103"/>
      <c r="AG55" s="103"/>
    </row>
    <row r="56" spans="1:33" x14ac:dyDescent="0.2">
      <c r="A56" s="102"/>
      <c r="B56" s="102"/>
      <c r="C56" s="102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103"/>
      <c r="AF56" s="103"/>
      <c r="AG56" s="103"/>
    </row>
    <row r="57" spans="1:33" x14ac:dyDescent="0.2">
      <c r="A57" s="100"/>
      <c r="B57" s="100"/>
      <c r="C57" s="100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103"/>
      <c r="AF57" s="103"/>
      <c r="AG57" s="103"/>
    </row>
    <row r="58" spans="1:33" x14ac:dyDescent="0.2">
      <c r="A58" s="100"/>
      <c r="B58" s="100"/>
      <c r="C58" s="100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103"/>
      <c r="AF58" s="103"/>
      <c r="AG58" s="103"/>
    </row>
  </sheetData>
  <mergeCells count="21">
    <mergeCell ref="D51:E51"/>
    <mergeCell ref="D52:E52"/>
    <mergeCell ref="G4:H4"/>
    <mergeCell ref="I4:J4"/>
    <mergeCell ref="K4:L4"/>
    <mergeCell ref="O4:P4"/>
    <mergeCell ref="Q4:R4"/>
    <mergeCell ref="D50:E50"/>
    <mergeCell ref="O3:P3"/>
    <mergeCell ref="Q3:R3"/>
    <mergeCell ref="S3:T3"/>
    <mergeCell ref="U3:V3"/>
    <mergeCell ref="W3:X3"/>
    <mergeCell ref="AA3:AB3"/>
    <mergeCell ref="C3:D3"/>
    <mergeCell ref="E3:F3"/>
    <mergeCell ref="G3:H3"/>
    <mergeCell ref="I3:J3"/>
    <mergeCell ref="K3:L3"/>
    <mergeCell ref="M3:N3"/>
    <mergeCell ref="Y3:Z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selection activeCell="M35" sqref="M35"/>
    </sheetView>
  </sheetViews>
  <sheetFormatPr defaultRowHeight="15" x14ac:dyDescent="0.25"/>
  <cols>
    <col min="2" max="2" width="20" customWidth="1"/>
    <col min="3" max="3" width="9.28515625" customWidth="1"/>
    <col min="4" max="4" width="11.140625" customWidth="1"/>
    <col min="6" max="6" width="11.140625" customWidth="1"/>
    <col min="7" max="7" width="9.140625" customWidth="1"/>
    <col min="8" max="8" width="13.140625" customWidth="1"/>
    <col min="9" max="9" width="9.140625" customWidth="1"/>
    <col min="12" max="12" width="10.140625" bestFit="1" customWidth="1"/>
    <col min="14" max="14" width="11.140625" customWidth="1"/>
    <col min="15" max="15" width="9.140625" customWidth="1"/>
    <col min="16" max="16" width="10.140625" bestFit="1" customWidth="1"/>
    <col min="17" max="17" width="9.140625" customWidth="1"/>
    <col min="18" max="18" width="11.140625" bestFit="1" customWidth="1"/>
    <col min="19" max="19" width="9.140625" customWidth="1"/>
    <col min="20" max="20" width="11.140625" customWidth="1"/>
    <col min="21" max="21" width="9.140625" customWidth="1"/>
    <col min="22" max="22" width="10.140625" bestFit="1" customWidth="1"/>
    <col min="23" max="23" width="9.140625" customWidth="1"/>
    <col min="24" max="24" width="16.28515625" customWidth="1"/>
    <col min="25" max="26" width="11.140625" customWidth="1"/>
    <col min="28" max="28" width="10.140625" customWidth="1"/>
    <col min="29" max="29" width="9.140625" customWidth="1"/>
    <col min="30" max="30" width="13.140625" customWidth="1"/>
  </cols>
  <sheetData>
    <row r="1" spans="1:30" ht="20.25" x14ac:dyDescent="0.3">
      <c r="A1" s="150" t="s">
        <v>87</v>
      </c>
    </row>
    <row r="2" spans="1:30" s="185" customFormat="1" ht="13.5" thickBot="1" x14ac:dyDescent="0.25">
      <c r="A2" s="184" t="s">
        <v>84</v>
      </c>
    </row>
    <row r="3" spans="1:30" ht="15" customHeight="1" thickTop="1" x14ac:dyDescent="0.25">
      <c r="A3" s="2"/>
      <c r="B3" s="3"/>
      <c r="C3" s="228" t="s">
        <v>36</v>
      </c>
      <c r="D3" s="230"/>
      <c r="E3" s="228" t="s">
        <v>2</v>
      </c>
      <c r="F3" s="229"/>
      <c r="G3" s="230" t="s">
        <v>37</v>
      </c>
      <c r="H3" s="230"/>
      <c r="I3" s="228" t="s">
        <v>38</v>
      </c>
      <c r="J3" s="229"/>
      <c r="K3" s="230" t="s">
        <v>38</v>
      </c>
      <c r="L3" s="230"/>
      <c r="M3" s="228" t="s">
        <v>20</v>
      </c>
      <c r="N3" s="229"/>
      <c r="O3" s="228" t="s">
        <v>39</v>
      </c>
      <c r="P3" s="229"/>
      <c r="Q3" s="230" t="s">
        <v>36</v>
      </c>
      <c r="R3" s="230"/>
      <c r="S3" s="228" t="s">
        <v>17</v>
      </c>
      <c r="T3" s="229"/>
      <c r="U3" s="228" t="s">
        <v>40</v>
      </c>
      <c r="V3" s="229"/>
      <c r="W3" s="228" t="s">
        <v>50</v>
      </c>
      <c r="X3" s="229"/>
      <c r="Y3" s="220" t="s">
        <v>91</v>
      </c>
      <c r="Z3" s="222"/>
      <c r="AA3" s="230" t="s">
        <v>24</v>
      </c>
      <c r="AB3" s="230"/>
      <c r="AC3" s="228" t="s">
        <v>41</v>
      </c>
      <c r="AD3" s="234"/>
    </row>
    <row r="4" spans="1:30" x14ac:dyDescent="0.25">
      <c r="A4" s="4"/>
      <c r="B4" s="5"/>
      <c r="C4" s="6"/>
      <c r="D4" s="5"/>
      <c r="E4" s="6"/>
      <c r="F4" s="7"/>
      <c r="G4" s="231" t="s">
        <v>42</v>
      </c>
      <c r="H4" s="231"/>
      <c r="I4" s="232" t="s">
        <v>42</v>
      </c>
      <c r="J4" s="235"/>
      <c r="K4" s="231" t="s">
        <v>43</v>
      </c>
      <c r="L4" s="231"/>
      <c r="M4" s="232"/>
      <c r="N4" s="235"/>
      <c r="O4" s="232" t="s">
        <v>44</v>
      </c>
      <c r="P4" s="235"/>
      <c r="Q4" s="231" t="s">
        <v>45</v>
      </c>
      <c r="R4" s="231"/>
      <c r="S4" s="232" t="s">
        <v>36</v>
      </c>
      <c r="T4" s="235"/>
      <c r="U4" s="232"/>
      <c r="V4" s="235"/>
      <c r="W4" s="232"/>
      <c r="X4" s="235"/>
      <c r="Y4" s="46"/>
      <c r="Z4" s="47"/>
      <c r="AA4" s="231"/>
      <c r="AB4" s="231"/>
      <c r="AC4" s="232"/>
      <c r="AD4" s="233"/>
    </row>
    <row r="5" spans="1:30" x14ac:dyDescent="0.25">
      <c r="A5" s="8" t="s">
        <v>46</v>
      </c>
      <c r="B5" s="9"/>
      <c r="C5" s="10" t="s">
        <v>47</v>
      </c>
      <c r="D5" s="9" t="s">
        <v>48</v>
      </c>
      <c r="E5" s="10" t="s">
        <v>47</v>
      </c>
      <c r="F5" s="11" t="s">
        <v>48</v>
      </c>
      <c r="G5" s="9" t="s">
        <v>47</v>
      </c>
      <c r="H5" s="9" t="s">
        <v>48</v>
      </c>
      <c r="I5" s="10" t="s">
        <v>47</v>
      </c>
      <c r="J5" s="11" t="s">
        <v>48</v>
      </c>
      <c r="K5" s="9" t="s">
        <v>47</v>
      </c>
      <c r="L5" s="9" t="s">
        <v>48</v>
      </c>
      <c r="M5" s="10" t="s">
        <v>47</v>
      </c>
      <c r="N5" s="11" t="s">
        <v>48</v>
      </c>
      <c r="O5" s="9" t="s">
        <v>47</v>
      </c>
      <c r="P5" s="11" t="s">
        <v>48</v>
      </c>
      <c r="Q5" s="9" t="s">
        <v>47</v>
      </c>
      <c r="R5" s="9" t="s">
        <v>48</v>
      </c>
      <c r="S5" s="10" t="s">
        <v>47</v>
      </c>
      <c r="T5" s="11" t="s">
        <v>48</v>
      </c>
      <c r="U5" s="9" t="s">
        <v>47</v>
      </c>
      <c r="V5" s="9" t="s">
        <v>48</v>
      </c>
      <c r="W5" s="10" t="s">
        <v>47</v>
      </c>
      <c r="X5" s="11" t="s">
        <v>48</v>
      </c>
      <c r="Y5" s="51" t="s">
        <v>53</v>
      </c>
      <c r="Z5" s="53" t="s">
        <v>48</v>
      </c>
      <c r="AA5" s="9" t="s">
        <v>47</v>
      </c>
      <c r="AB5" s="9" t="s">
        <v>48</v>
      </c>
      <c r="AC5" s="10" t="s">
        <v>47</v>
      </c>
      <c r="AD5" s="12" t="s">
        <v>48</v>
      </c>
    </row>
    <row r="6" spans="1:30" x14ac:dyDescent="0.25">
      <c r="A6" s="13"/>
      <c r="B6" s="14"/>
      <c r="C6" s="15"/>
      <c r="D6" s="14"/>
      <c r="E6" s="15"/>
      <c r="F6" s="16"/>
      <c r="G6" s="14"/>
      <c r="H6" s="14"/>
      <c r="I6" s="15"/>
      <c r="J6" s="16"/>
      <c r="K6" s="14"/>
      <c r="L6" s="14"/>
      <c r="M6" s="15"/>
      <c r="N6" s="16"/>
      <c r="O6" s="14"/>
      <c r="P6" s="16"/>
      <c r="Q6" s="14"/>
      <c r="R6" s="14"/>
      <c r="S6" s="15"/>
      <c r="T6" s="16"/>
      <c r="U6" s="14"/>
      <c r="V6" s="14"/>
      <c r="W6" s="15"/>
      <c r="X6" s="16"/>
      <c r="Y6" s="14"/>
      <c r="Z6" s="16"/>
      <c r="AA6" s="14"/>
      <c r="AB6" s="14"/>
      <c r="AC6" s="15"/>
      <c r="AD6" s="17"/>
    </row>
    <row r="7" spans="1:30" x14ac:dyDescent="0.25">
      <c r="A7" t="s">
        <v>5</v>
      </c>
      <c r="B7" s="19"/>
      <c r="C7" s="20">
        <v>483</v>
      </c>
      <c r="D7" s="19">
        <v>109101594</v>
      </c>
      <c r="E7" s="20">
        <v>2034</v>
      </c>
      <c r="F7" s="21">
        <v>79853217</v>
      </c>
      <c r="G7" s="19">
        <v>265</v>
      </c>
      <c r="H7" s="19">
        <v>69443715</v>
      </c>
      <c r="I7" s="20">
        <v>0</v>
      </c>
      <c r="J7" s="21">
        <v>0</v>
      </c>
      <c r="K7" s="19">
        <v>9</v>
      </c>
      <c r="L7" s="19">
        <v>833318</v>
      </c>
      <c r="M7" s="20">
        <v>10</v>
      </c>
      <c r="N7" s="21">
        <v>2197645</v>
      </c>
      <c r="O7" s="19">
        <v>0</v>
      </c>
      <c r="P7" s="21">
        <v>3155321</v>
      </c>
      <c r="Q7" s="19">
        <v>67</v>
      </c>
      <c r="R7" s="19">
        <v>15290806</v>
      </c>
      <c r="S7" s="20">
        <v>92</v>
      </c>
      <c r="T7" s="21">
        <v>46311404</v>
      </c>
      <c r="U7" s="20">
        <v>67</v>
      </c>
      <c r="V7" s="21">
        <v>27714150</v>
      </c>
      <c r="W7" s="20">
        <v>53</v>
      </c>
      <c r="X7" s="21">
        <v>22973917</v>
      </c>
      <c r="Y7" s="19">
        <v>3</v>
      </c>
      <c r="Z7" s="21">
        <v>1511000</v>
      </c>
      <c r="AA7" s="19">
        <v>41</v>
      </c>
      <c r="AB7" s="19">
        <v>16691251</v>
      </c>
      <c r="AC7" s="20">
        <f>SUM(C7,E7,G7,I7,K7,M7,O7,Q7,S7,U7,W7,Y7,AA7)</f>
        <v>3124</v>
      </c>
      <c r="AD7" s="22">
        <f>SUM(D7,F7,H7,J7,L7,N7,P7,R7,T7,V7,X7,Z7,AB7)</f>
        <v>395077338</v>
      </c>
    </row>
    <row r="8" spans="1:30" x14ac:dyDescent="0.25">
      <c r="B8" s="19"/>
      <c r="C8" s="20"/>
      <c r="D8" s="19"/>
      <c r="E8" s="20"/>
      <c r="F8" s="21"/>
      <c r="G8" s="19"/>
      <c r="H8" s="19"/>
      <c r="I8" s="20"/>
      <c r="J8" s="21"/>
      <c r="K8" s="19"/>
      <c r="L8" s="19"/>
      <c r="M8" s="20"/>
      <c r="N8" s="21"/>
      <c r="O8" s="19"/>
      <c r="P8" s="21"/>
      <c r="Q8" s="19"/>
      <c r="R8" s="19"/>
      <c r="S8" s="20"/>
      <c r="T8" s="21"/>
      <c r="U8" s="19"/>
      <c r="V8" s="19"/>
      <c r="W8" s="20"/>
      <c r="X8" s="21"/>
      <c r="Y8" s="19"/>
      <c r="Z8" s="21"/>
      <c r="AA8" s="19"/>
      <c r="AB8" s="19"/>
      <c r="AC8" s="20"/>
      <c r="AD8" s="22"/>
    </row>
    <row r="9" spans="1:30" x14ac:dyDescent="0.25">
      <c r="A9" t="s">
        <v>10</v>
      </c>
      <c r="B9" s="19"/>
      <c r="C9" s="20">
        <v>40</v>
      </c>
      <c r="D9" s="19">
        <v>2498136</v>
      </c>
      <c r="E9" s="20">
        <v>1772</v>
      </c>
      <c r="F9" s="21">
        <v>80841493</v>
      </c>
      <c r="G9" s="19">
        <v>7</v>
      </c>
      <c r="H9" s="19">
        <v>725837</v>
      </c>
      <c r="I9" s="20">
        <v>0</v>
      </c>
      <c r="J9" s="21">
        <v>0</v>
      </c>
      <c r="K9" s="20">
        <v>2</v>
      </c>
      <c r="L9" s="19">
        <v>69960</v>
      </c>
      <c r="M9" s="20">
        <v>0</v>
      </c>
      <c r="N9" s="21">
        <v>0</v>
      </c>
      <c r="O9" s="19">
        <v>0</v>
      </c>
      <c r="P9" s="21">
        <v>0</v>
      </c>
      <c r="Q9" s="19">
        <v>0</v>
      </c>
      <c r="R9" s="21">
        <v>0</v>
      </c>
      <c r="S9" s="20">
        <v>0</v>
      </c>
      <c r="T9" s="21">
        <v>0</v>
      </c>
      <c r="U9" s="20">
        <v>0</v>
      </c>
      <c r="V9" s="21">
        <v>0</v>
      </c>
      <c r="W9" s="20">
        <v>1</v>
      </c>
      <c r="X9" s="21">
        <v>25600</v>
      </c>
      <c r="Y9" s="19">
        <v>0</v>
      </c>
      <c r="Z9" s="21">
        <v>0</v>
      </c>
      <c r="AA9" s="19">
        <v>15</v>
      </c>
      <c r="AB9" s="21">
        <v>0</v>
      </c>
      <c r="AC9" s="20">
        <f t="shared" ref="AC9:AC23" si="0">SUM(C9,E9,G9,I9,K9,M9,O9,Q9,S9,U9,W9,Y9,AA9)</f>
        <v>1837</v>
      </c>
      <c r="AD9" s="22">
        <f t="shared" ref="AD9:AD23" si="1">SUM(D9,F9,H9,J9,L9,N9,P9,R9,T9,V9,X9,Z9,AB9)</f>
        <v>84161026</v>
      </c>
    </row>
    <row r="10" spans="1:30" x14ac:dyDescent="0.25">
      <c r="B10" s="19"/>
      <c r="C10" s="20"/>
      <c r="D10" s="19"/>
      <c r="E10" s="20"/>
      <c r="F10" s="21"/>
      <c r="G10" s="19"/>
      <c r="H10" s="19"/>
      <c r="I10" s="20"/>
      <c r="J10" s="21"/>
      <c r="K10" s="19"/>
      <c r="L10" s="19"/>
      <c r="M10" s="20"/>
      <c r="N10" s="21"/>
      <c r="O10" s="19"/>
      <c r="P10" s="21"/>
      <c r="Q10" s="19"/>
      <c r="R10" s="19"/>
      <c r="S10" s="20"/>
      <c r="T10" s="21"/>
      <c r="U10" s="19"/>
      <c r="V10" s="19"/>
      <c r="W10" s="20"/>
      <c r="X10" s="21"/>
      <c r="Y10" s="19"/>
      <c r="Z10" s="21"/>
      <c r="AA10" s="19"/>
      <c r="AB10" s="19"/>
      <c r="AC10" s="20"/>
      <c r="AD10" s="22"/>
    </row>
    <row r="11" spans="1:30" x14ac:dyDescent="0.25">
      <c r="A11" t="s">
        <v>31</v>
      </c>
      <c r="B11" s="19"/>
      <c r="C11" s="20">
        <v>1</v>
      </c>
      <c r="D11" s="19">
        <v>5299862</v>
      </c>
      <c r="E11" s="20">
        <v>0</v>
      </c>
      <c r="F11" s="21">
        <v>0</v>
      </c>
      <c r="G11" s="19">
        <v>0</v>
      </c>
      <c r="H11" s="19">
        <v>0</v>
      </c>
      <c r="I11" s="20">
        <v>0</v>
      </c>
      <c r="J11" s="21">
        <v>0</v>
      </c>
      <c r="K11" s="19">
        <v>0</v>
      </c>
      <c r="L11" s="19">
        <v>0</v>
      </c>
      <c r="M11" s="20">
        <v>0</v>
      </c>
      <c r="N11" s="21">
        <v>0</v>
      </c>
      <c r="O11" s="19">
        <v>0</v>
      </c>
      <c r="P11" s="21">
        <v>0</v>
      </c>
      <c r="Q11" s="19">
        <v>0</v>
      </c>
      <c r="R11" s="19">
        <v>0</v>
      </c>
      <c r="S11" s="20">
        <v>0</v>
      </c>
      <c r="T11" s="21">
        <v>0</v>
      </c>
      <c r="U11" s="19">
        <v>0</v>
      </c>
      <c r="V11" s="19">
        <v>0</v>
      </c>
      <c r="W11" s="20">
        <v>0</v>
      </c>
      <c r="X11" s="21">
        <v>0</v>
      </c>
      <c r="Y11" s="19">
        <v>0</v>
      </c>
      <c r="Z11" s="21">
        <v>0</v>
      </c>
      <c r="AA11" s="19">
        <v>0</v>
      </c>
      <c r="AB11" s="19">
        <v>0</v>
      </c>
      <c r="AC11" s="20">
        <f t="shared" si="0"/>
        <v>1</v>
      </c>
      <c r="AD11" s="22">
        <f t="shared" si="1"/>
        <v>5299862</v>
      </c>
    </row>
    <row r="12" spans="1:30" x14ac:dyDescent="0.25">
      <c r="B12" s="19"/>
      <c r="C12" s="20"/>
      <c r="D12" s="19"/>
      <c r="E12" s="20"/>
      <c r="F12" s="21"/>
      <c r="G12" s="19"/>
      <c r="H12" s="19"/>
      <c r="I12" s="20"/>
      <c r="J12" s="21"/>
      <c r="K12" s="19"/>
      <c r="L12" s="19"/>
      <c r="M12" s="20"/>
      <c r="N12" s="21"/>
      <c r="O12" s="19"/>
      <c r="P12" s="21"/>
      <c r="Q12" s="19"/>
      <c r="R12" s="19"/>
      <c r="S12" s="20"/>
      <c r="T12" s="21"/>
      <c r="U12" s="19"/>
      <c r="V12" s="19"/>
      <c r="W12" s="20"/>
      <c r="X12" s="21"/>
      <c r="Y12" s="19"/>
      <c r="Z12" s="21"/>
      <c r="AA12" s="19"/>
      <c r="AB12" s="19"/>
      <c r="AC12" s="20"/>
      <c r="AD12" s="22"/>
    </row>
    <row r="13" spans="1:30" x14ac:dyDescent="0.25">
      <c r="A13" t="s">
        <v>16</v>
      </c>
      <c r="B13" s="19"/>
      <c r="C13" s="20">
        <v>0</v>
      </c>
      <c r="D13" s="19">
        <v>0</v>
      </c>
      <c r="E13" s="20">
        <v>0</v>
      </c>
      <c r="F13" s="21">
        <v>0</v>
      </c>
      <c r="G13" s="19">
        <v>0</v>
      </c>
      <c r="H13" s="19">
        <v>0</v>
      </c>
      <c r="I13" s="20">
        <v>0</v>
      </c>
      <c r="J13" s="21">
        <v>0</v>
      </c>
      <c r="K13" s="19">
        <v>0</v>
      </c>
      <c r="L13" s="19">
        <v>0</v>
      </c>
      <c r="M13" s="20">
        <v>0</v>
      </c>
      <c r="N13" s="21">
        <v>0</v>
      </c>
      <c r="O13" s="19">
        <v>0</v>
      </c>
      <c r="P13" s="21">
        <v>0</v>
      </c>
      <c r="Q13" s="19">
        <v>0</v>
      </c>
      <c r="R13" s="19">
        <v>0</v>
      </c>
      <c r="S13" s="20">
        <v>0</v>
      </c>
      <c r="T13" s="21">
        <v>0</v>
      </c>
      <c r="U13" s="19">
        <v>8</v>
      </c>
      <c r="V13" s="19">
        <v>0</v>
      </c>
      <c r="W13" s="20">
        <v>0</v>
      </c>
      <c r="X13" s="21">
        <v>0</v>
      </c>
      <c r="Y13" s="19">
        <v>0</v>
      </c>
      <c r="Z13" s="21">
        <v>0</v>
      </c>
      <c r="AA13" s="19">
        <v>0</v>
      </c>
      <c r="AB13" s="19">
        <v>0</v>
      </c>
      <c r="AC13" s="20">
        <f t="shared" si="0"/>
        <v>8</v>
      </c>
      <c r="AD13" s="22">
        <f t="shared" si="1"/>
        <v>0</v>
      </c>
    </row>
    <row r="14" spans="1:30" x14ac:dyDescent="0.25">
      <c r="B14" s="19"/>
      <c r="C14" s="20"/>
      <c r="D14" s="19"/>
      <c r="E14" s="20"/>
      <c r="F14" s="21"/>
      <c r="G14" s="19"/>
      <c r="H14" s="19"/>
      <c r="I14" s="20"/>
      <c r="J14" s="21"/>
      <c r="K14" s="19"/>
      <c r="L14" s="19"/>
      <c r="M14" s="20"/>
      <c r="N14" s="21"/>
      <c r="O14" s="19"/>
      <c r="P14" s="21"/>
      <c r="Q14" s="19"/>
      <c r="R14" s="19"/>
      <c r="S14" s="20"/>
      <c r="T14" s="21"/>
      <c r="U14" s="19"/>
      <c r="V14" s="19"/>
      <c r="W14" s="20"/>
      <c r="X14" s="21"/>
      <c r="Y14" s="19"/>
      <c r="Z14" s="21"/>
      <c r="AA14" s="19"/>
      <c r="AB14" s="19"/>
      <c r="AC14" s="20"/>
      <c r="AD14" s="22"/>
    </row>
    <row r="15" spans="1:30" x14ac:dyDescent="0.25">
      <c r="A15" t="s">
        <v>32</v>
      </c>
      <c r="B15" s="19"/>
      <c r="C15" s="20">
        <v>13</v>
      </c>
      <c r="D15" s="19">
        <v>5116009</v>
      </c>
      <c r="E15" s="20">
        <v>0</v>
      </c>
      <c r="F15" s="21">
        <v>0</v>
      </c>
      <c r="G15" s="19">
        <v>47</v>
      </c>
      <c r="H15" s="19">
        <v>26203331</v>
      </c>
      <c r="I15" s="20">
        <v>0</v>
      </c>
      <c r="J15" s="21">
        <v>0</v>
      </c>
      <c r="K15" s="19">
        <v>0</v>
      </c>
      <c r="L15" s="19">
        <v>0</v>
      </c>
      <c r="M15" s="20">
        <v>0</v>
      </c>
      <c r="N15" s="21">
        <v>0</v>
      </c>
      <c r="O15" s="19">
        <v>0</v>
      </c>
      <c r="P15" s="21">
        <v>0</v>
      </c>
      <c r="Q15" s="19">
        <v>0</v>
      </c>
      <c r="R15" s="19">
        <v>0</v>
      </c>
      <c r="S15" s="20">
        <v>2</v>
      </c>
      <c r="T15" s="21">
        <v>0</v>
      </c>
      <c r="U15" s="19">
        <v>10</v>
      </c>
      <c r="V15" s="19">
        <v>10980363</v>
      </c>
      <c r="W15" s="20">
        <v>1</v>
      </c>
      <c r="X15" s="21">
        <v>217350</v>
      </c>
      <c r="Y15" s="19">
        <v>0</v>
      </c>
      <c r="Z15" s="21">
        <v>0</v>
      </c>
      <c r="AA15" s="19">
        <v>0</v>
      </c>
      <c r="AB15" s="19">
        <v>0</v>
      </c>
      <c r="AC15" s="20">
        <f t="shared" si="0"/>
        <v>73</v>
      </c>
      <c r="AD15" s="22">
        <f t="shared" si="1"/>
        <v>42517053</v>
      </c>
    </row>
    <row r="16" spans="1:30" x14ac:dyDescent="0.25">
      <c r="B16" s="19"/>
      <c r="C16" s="20"/>
      <c r="D16" s="19"/>
      <c r="E16" s="20"/>
      <c r="F16" s="21"/>
      <c r="G16" s="19"/>
      <c r="H16" s="19"/>
      <c r="I16" s="20"/>
      <c r="J16" s="21"/>
      <c r="K16" s="19"/>
      <c r="L16" s="19"/>
      <c r="M16" s="20"/>
      <c r="N16" s="21"/>
      <c r="O16" s="19"/>
      <c r="P16" s="21"/>
      <c r="Q16" s="19"/>
      <c r="R16" s="19"/>
      <c r="S16" s="20"/>
      <c r="T16" s="21"/>
      <c r="U16" s="19"/>
      <c r="V16" s="19"/>
      <c r="W16" s="20"/>
      <c r="X16" s="21"/>
      <c r="Y16" s="19"/>
      <c r="Z16" s="21"/>
      <c r="AA16" s="19"/>
      <c r="AB16" s="19"/>
      <c r="AC16" s="20"/>
      <c r="AD16" s="22"/>
    </row>
    <row r="17" spans="1:30" x14ac:dyDescent="0.25">
      <c r="A17" t="s">
        <v>1</v>
      </c>
      <c r="B17" s="19"/>
      <c r="C17" s="20">
        <v>80</v>
      </c>
      <c r="D17" s="19">
        <v>9351239</v>
      </c>
      <c r="E17" s="20">
        <v>865</v>
      </c>
      <c r="F17" s="21">
        <v>31825417</v>
      </c>
      <c r="G17" s="19">
        <v>26</v>
      </c>
      <c r="H17" s="19">
        <v>7823818</v>
      </c>
      <c r="I17" s="20">
        <v>0</v>
      </c>
      <c r="J17" s="21">
        <v>0</v>
      </c>
      <c r="K17" s="19">
        <v>5</v>
      </c>
      <c r="L17" s="19">
        <v>203800</v>
      </c>
      <c r="M17" s="20">
        <v>2</v>
      </c>
      <c r="N17" s="21">
        <v>120000</v>
      </c>
      <c r="O17" s="19">
        <v>0</v>
      </c>
      <c r="P17" s="21">
        <v>0</v>
      </c>
      <c r="Q17" s="19">
        <v>0</v>
      </c>
      <c r="R17" s="21">
        <v>0</v>
      </c>
      <c r="S17" s="20">
        <v>0</v>
      </c>
      <c r="T17" s="21">
        <v>0</v>
      </c>
      <c r="U17" s="20">
        <v>0</v>
      </c>
      <c r="V17" s="21">
        <v>0</v>
      </c>
      <c r="W17" s="20">
        <v>1</v>
      </c>
      <c r="X17" s="21">
        <v>146075</v>
      </c>
      <c r="Y17" s="19">
        <v>0</v>
      </c>
      <c r="Z17" s="21">
        <v>0</v>
      </c>
      <c r="AA17" s="19">
        <v>5</v>
      </c>
      <c r="AB17" s="21">
        <v>22560</v>
      </c>
      <c r="AC17" s="20">
        <f t="shared" si="0"/>
        <v>984</v>
      </c>
      <c r="AD17" s="22">
        <f t="shared" si="1"/>
        <v>49492909</v>
      </c>
    </row>
    <row r="18" spans="1:30" x14ac:dyDescent="0.25">
      <c r="B18" s="19"/>
      <c r="C18" s="20"/>
      <c r="D18" s="19"/>
      <c r="E18" s="20"/>
      <c r="F18" s="21"/>
      <c r="G18" s="19"/>
      <c r="H18" s="19"/>
      <c r="I18" s="20"/>
      <c r="J18" s="21"/>
      <c r="K18" s="19"/>
      <c r="L18" s="19"/>
      <c r="M18" s="20"/>
      <c r="N18" s="21"/>
      <c r="O18" s="19"/>
      <c r="P18" s="21"/>
      <c r="Q18" s="19"/>
      <c r="R18" s="19"/>
      <c r="S18" s="20"/>
      <c r="T18" s="21"/>
      <c r="U18" s="19"/>
      <c r="V18" s="19"/>
      <c r="W18" s="20"/>
      <c r="X18" s="21"/>
      <c r="Y18" s="19"/>
      <c r="Z18" s="21"/>
      <c r="AA18" s="19"/>
      <c r="AB18" s="19"/>
      <c r="AC18" s="20"/>
      <c r="AD18" s="22"/>
    </row>
    <row r="19" spans="1:30" x14ac:dyDescent="0.25">
      <c r="A19" t="s">
        <v>13</v>
      </c>
      <c r="B19" s="19"/>
      <c r="C19" s="20">
        <v>11</v>
      </c>
      <c r="D19" s="19">
        <v>3941278</v>
      </c>
      <c r="E19" s="20">
        <v>46</v>
      </c>
      <c r="F19" s="21">
        <v>3287520</v>
      </c>
      <c r="G19" s="19">
        <v>8</v>
      </c>
      <c r="H19" s="19">
        <v>1625080</v>
      </c>
      <c r="I19" s="20">
        <v>0</v>
      </c>
      <c r="J19" s="21">
        <v>0</v>
      </c>
      <c r="K19" s="19">
        <v>0</v>
      </c>
      <c r="L19" s="19">
        <v>0</v>
      </c>
      <c r="M19" s="20">
        <v>20</v>
      </c>
      <c r="N19" s="21">
        <v>8645922</v>
      </c>
      <c r="O19" s="19">
        <v>4</v>
      </c>
      <c r="P19" s="21">
        <v>4316000</v>
      </c>
      <c r="Q19" s="19">
        <v>2</v>
      </c>
      <c r="R19" s="19">
        <v>322326</v>
      </c>
      <c r="S19" s="20">
        <v>28</v>
      </c>
      <c r="T19" s="21">
        <v>7134423</v>
      </c>
      <c r="U19" s="19">
        <v>1</v>
      </c>
      <c r="V19" s="19">
        <v>326668</v>
      </c>
      <c r="W19" s="20">
        <v>132</v>
      </c>
      <c r="X19" s="21">
        <v>98874310</v>
      </c>
      <c r="Y19" s="19">
        <v>0</v>
      </c>
      <c r="Z19" s="21">
        <v>0</v>
      </c>
      <c r="AA19" s="19">
        <v>0</v>
      </c>
      <c r="AB19" s="19">
        <v>36850</v>
      </c>
      <c r="AC19" s="20">
        <f t="shared" si="0"/>
        <v>252</v>
      </c>
      <c r="AD19" s="22">
        <f t="shared" si="1"/>
        <v>128510377</v>
      </c>
    </row>
    <row r="20" spans="1:30" x14ac:dyDescent="0.25">
      <c r="B20" s="19"/>
      <c r="C20" s="20"/>
      <c r="D20" s="19"/>
      <c r="E20" s="20"/>
      <c r="F20" s="21"/>
      <c r="G20" s="19"/>
      <c r="H20" s="19"/>
      <c r="I20" s="20"/>
      <c r="J20" s="21"/>
      <c r="K20" s="19"/>
      <c r="L20" s="19"/>
      <c r="M20" s="20"/>
      <c r="N20" s="21"/>
      <c r="O20" s="19"/>
      <c r="P20" s="21"/>
      <c r="Q20" s="19"/>
      <c r="R20" s="19"/>
      <c r="S20" s="20"/>
      <c r="T20" s="21"/>
      <c r="U20" s="19"/>
      <c r="V20" s="19"/>
      <c r="W20" s="20"/>
      <c r="X20" s="21"/>
      <c r="Y20" s="19"/>
      <c r="Z20" s="21"/>
      <c r="AA20" s="19"/>
      <c r="AB20" s="19"/>
      <c r="AC20" s="20"/>
      <c r="AD20" s="22"/>
    </row>
    <row r="21" spans="1:30" x14ac:dyDescent="0.25">
      <c r="A21" t="s">
        <v>25</v>
      </c>
      <c r="B21" s="19"/>
      <c r="C21" s="20">
        <v>14</v>
      </c>
      <c r="D21" s="19">
        <v>0</v>
      </c>
      <c r="E21" s="20">
        <v>0</v>
      </c>
      <c r="F21" s="21">
        <v>0</v>
      </c>
      <c r="G21" s="19">
        <v>9</v>
      </c>
      <c r="H21" s="19">
        <v>0</v>
      </c>
      <c r="I21" s="20">
        <v>0</v>
      </c>
      <c r="J21" s="21">
        <v>0</v>
      </c>
      <c r="K21" s="19">
        <v>0</v>
      </c>
      <c r="L21" s="19">
        <v>0</v>
      </c>
      <c r="M21" s="20">
        <v>0</v>
      </c>
      <c r="N21" s="21">
        <v>0</v>
      </c>
      <c r="O21" s="19">
        <v>0</v>
      </c>
      <c r="P21" s="21">
        <v>0</v>
      </c>
      <c r="Q21" s="19">
        <v>0</v>
      </c>
      <c r="R21" s="19">
        <v>0</v>
      </c>
      <c r="S21" s="20">
        <v>0</v>
      </c>
      <c r="T21" s="21">
        <v>0</v>
      </c>
      <c r="U21" s="19">
        <v>0</v>
      </c>
      <c r="V21" s="19">
        <v>0</v>
      </c>
      <c r="W21" s="20">
        <v>0</v>
      </c>
      <c r="X21" s="21">
        <v>0</v>
      </c>
      <c r="Y21" s="19">
        <v>0</v>
      </c>
      <c r="Z21" s="21">
        <v>0</v>
      </c>
      <c r="AA21" s="19">
        <v>0</v>
      </c>
      <c r="AB21" s="19">
        <v>0</v>
      </c>
      <c r="AC21" s="20">
        <f t="shared" si="0"/>
        <v>23</v>
      </c>
      <c r="AD21" s="22">
        <f t="shared" si="1"/>
        <v>0</v>
      </c>
    </row>
    <row r="22" spans="1:30" x14ac:dyDescent="0.25">
      <c r="B22" s="19"/>
      <c r="C22" s="20"/>
      <c r="D22" s="19"/>
      <c r="E22" s="20"/>
      <c r="F22" s="21"/>
      <c r="G22" s="19"/>
      <c r="H22" s="19"/>
      <c r="I22" s="20"/>
      <c r="J22" s="21"/>
      <c r="K22" s="19"/>
      <c r="L22" s="19"/>
      <c r="M22" s="20"/>
      <c r="N22" s="21"/>
      <c r="O22" s="19"/>
      <c r="P22" s="21"/>
      <c r="Q22" s="19"/>
      <c r="R22" s="19"/>
      <c r="S22" s="20"/>
      <c r="T22" s="21"/>
      <c r="U22" s="19"/>
      <c r="V22" s="19"/>
      <c r="W22" s="20"/>
      <c r="X22" s="21"/>
      <c r="Y22" s="19"/>
      <c r="Z22" s="21"/>
      <c r="AA22" s="19"/>
      <c r="AB22" s="19"/>
      <c r="AC22" s="20"/>
      <c r="AD22" s="22"/>
    </row>
    <row r="23" spans="1:30" x14ac:dyDescent="0.25">
      <c r="A23" t="s">
        <v>8</v>
      </c>
      <c r="B23" s="19"/>
      <c r="C23" s="20">
        <v>2001</v>
      </c>
      <c r="D23" s="19">
        <v>347606066</v>
      </c>
      <c r="E23" s="20">
        <v>1402</v>
      </c>
      <c r="F23" s="21">
        <v>68238240</v>
      </c>
      <c r="G23" s="19">
        <v>884</v>
      </c>
      <c r="H23" s="19">
        <v>283329528</v>
      </c>
      <c r="I23" s="20">
        <v>0</v>
      </c>
      <c r="J23" s="21">
        <v>0</v>
      </c>
      <c r="K23" s="19">
        <v>85</v>
      </c>
      <c r="L23" s="19">
        <v>6110655</v>
      </c>
      <c r="M23" s="20">
        <v>199</v>
      </c>
      <c r="N23" s="21">
        <v>28992457</v>
      </c>
      <c r="O23" s="19">
        <v>10</v>
      </c>
      <c r="P23" s="21">
        <v>14428127</v>
      </c>
      <c r="Q23" s="19">
        <v>103</v>
      </c>
      <c r="R23" s="19">
        <v>28407923</v>
      </c>
      <c r="S23" s="20">
        <v>223</v>
      </c>
      <c r="T23" s="21">
        <v>138947037</v>
      </c>
      <c r="U23" s="19">
        <v>36</v>
      </c>
      <c r="V23" s="19">
        <v>24615218</v>
      </c>
      <c r="W23" s="20">
        <v>53</v>
      </c>
      <c r="X23" s="21">
        <v>36747906</v>
      </c>
      <c r="Y23" s="19">
        <v>9</v>
      </c>
      <c r="Z23" s="21">
        <v>1689942</v>
      </c>
      <c r="AA23" s="19">
        <v>62</v>
      </c>
      <c r="AB23" s="19">
        <v>12519885</v>
      </c>
      <c r="AC23" s="20">
        <f t="shared" si="0"/>
        <v>5067</v>
      </c>
      <c r="AD23" s="22">
        <f t="shared" si="1"/>
        <v>991632984</v>
      </c>
    </row>
    <row r="24" spans="1:30" ht="15.75" thickBot="1" x14ac:dyDescent="0.3">
      <c r="A24" s="18"/>
      <c r="B24" s="19"/>
      <c r="C24" s="20"/>
      <c r="D24" s="19"/>
      <c r="E24" s="20"/>
      <c r="F24" s="21"/>
      <c r="G24" s="19"/>
      <c r="H24" s="19"/>
      <c r="I24" s="20"/>
      <c r="J24" s="21"/>
      <c r="K24" s="19"/>
      <c r="L24" s="19"/>
      <c r="M24" s="20"/>
      <c r="N24" s="21"/>
      <c r="O24" s="19"/>
      <c r="P24" s="21"/>
      <c r="Q24" s="19"/>
      <c r="R24" s="19"/>
      <c r="S24" s="20"/>
      <c r="T24" s="21"/>
      <c r="U24" s="19"/>
      <c r="V24" s="19"/>
      <c r="W24" s="20"/>
      <c r="X24" s="21"/>
      <c r="Y24" s="19"/>
      <c r="Z24" s="21"/>
      <c r="AA24" s="19"/>
      <c r="AB24" s="19"/>
      <c r="AC24" s="20"/>
      <c r="AD24" s="22"/>
    </row>
    <row r="25" spans="1:30" x14ac:dyDescent="0.25">
      <c r="A25" s="23"/>
      <c r="B25" s="24"/>
      <c r="C25" s="25"/>
      <c r="D25" s="24"/>
      <c r="E25" s="25"/>
      <c r="F25" s="26"/>
      <c r="G25" s="24"/>
      <c r="H25" s="24"/>
      <c r="I25" s="25"/>
      <c r="J25" s="26"/>
      <c r="K25" s="24"/>
      <c r="L25" s="24"/>
      <c r="M25" s="25"/>
      <c r="N25" s="26"/>
      <c r="O25" s="24"/>
      <c r="P25" s="26"/>
      <c r="Q25" s="24"/>
      <c r="R25" s="24"/>
      <c r="S25" s="25"/>
      <c r="T25" s="26"/>
      <c r="U25" s="24"/>
      <c r="V25" s="24"/>
      <c r="W25" s="25"/>
      <c r="X25" s="26"/>
      <c r="Y25" s="24"/>
      <c r="Z25" s="26"/>
      <c r="AA25" s="24"/>
      <c r="AB25" s="24"/>
      <c r="AC25" s="25"/>
      <c r="AD25" s="27"/>
    </row>
    <row r="26" spans="1:30" x14ac:dyDescent="0.25">
      <c r="A26" s="187" t="s">
        <v>41</v>
      </c>
      <c r="B26" s="188"/>
      <c r="C26" s="189">
        <f>SUM(C23,C21,C19,C17,C15,C13,C11,C9,C7)</f>
        <v>2643</v>
      </c>
      <c r="D26" s="208">
        <f t="shared" ref="D26:AC26" si="2">SUM(D23,D21,D19,D17,D15,D13,D11,D9,D7)</f>
        <v>482914184</v>
      </c>
      <c r="E26" s="189">
        <f t="shared" si="2"/>
        <v>6119</v>
      </c>
      <c r="F26" s="208">
        <f t="shared" si="2"/>
        <v>264045887</v>
      </c>
      <c r="G26" s="189">
        <f t="shared" si="2"/>
        <v>1246</v>
      </c>
      <c r="H26" s="208">
        <f t="shared" si="2"/>
        <v>389151309</v>
      </c>
      <c r="I26" s="189">
        <f t="shared" si="2"/>
        <v>0</v>
      </c>
      <c r="J26" s="208">
        <f t="shared" si="2"/>
        <v>0</v>
      </c>
      <c r="K26" s="189">
        <f t="shared" si="2"/>
        <v>101</v>
      </c>
      <c r="L26" s="208">
        <f t="shared" si="2"/>
        <v>7217733</v>
      </c>
      <c r="M26" s="189">
        <f t="shared" si="2"/>
        <v>231</v>
      </c>
      <c r="N26" s="208">
        <f t="shared" si="2"/>
        <v>39956024</v>
      </c>
      <c r="O26" s="189">
        <f t="shared" si="2"/>
        <v>14</v>
      </c>
      <c r="P26" s="208">
        <f t="shared" si="2"/>
        <v>21899448</v>
      </c>
      <c r="Q26" s="189">
        <f t="shared" si="2"/>
        <v>172</v>
      </c>
      <c r="R26" s="208">
        <f t="shared" si="2"/>
        <v>44021055</v>
      </c>
      <c r="S26" s="189">
        <f t="shared" si="2"/>
        <v>345</v>
      </c>
      <c r="T26" s="208">
        <f t="shared" si="2"/>
        <v>192392864</v>
      </c>
      <c r="U26" s="189">
        <f t="shared" si="2"/>
        <v>122</v>
      </c>
      <c r="V26" s="208">
        <f t="shared" si="2"/>
        <v>63636399</v>
      </c>
      <c r="W26" s="189">
        <f t="shared" si="2"/>
        <v>241</v>
      </c>
      <c r="X26" s="208">
        <f t="shared" si="2"/>
        <v>158985158</v>
      </c>
      <c r="Y26" s="189">
        <f t="shared" si="2"/>
        <v>12</v>
      </c>
      <c r="Z26" s="208">
        <f t="shared" si="2"/>
        <v>3200942</v>
      </c>
      <c r="AA26" s="188">
        <f t="shared" si="2"/>
        <v>123</v>
      </c>
      <c r="AB26" s="208">
        <f t="shared" si="2"/>
        <v>29270546</v>
      </c>
      <c r="AC26" s="189">
        <f t="shared" si="2"/>
        <v>11369</v>
      </c>
      <c r="AD26" s="209">
        <f>SUM(AD23,AD21,AD19,AD17,AD15,AD13,AD11,AD9,AD7)</f>
        <v>1696691549</v>
      </c>
    </row>
    <row r="27" spans="1:30" x14ac:dyDescent="0.25">
      <c r="A27" s="28" t="s">
        <v>49</v>
      </c>
      <c r="B27" s="190"/>
      <c r="C27" s="196">
        <f>(C26/AC$26)</f>
        <v>0.23247427214354824</v>
      </c>
      <c r="D27" s="197">
        <f>D26/AD26</f>
        <v>0.2846210817072915</v>
      </c>
      <c r="E27" s="196">
        <f>(E26/AC$26)</f>
        <v>0.53821796112235021</v>
      </c>
      <c r="F27" s="198">
        <f>F26/AD26</f>
        <v>0.15562397723712598</v>
      </c>
      <c r="G27" s="196">
        <f>(G26/AC$26)</f>
        <v>0.10959627056029554</v>
      </c>
      <c r="H27" s="197">
        <f>H26/AD26</f>
        <v>0.22935890099137873</v>
      </c>
      <c r="I27" s="196">
        <f>(I26/AC$26)</f>
        <v>0</v>
      </c>
      <c r="J27" s="198">
        <f>J26/AD26</f>
        <v>0</v>
      </c>
      <c r="K27" s="197">
        <f>K26/AC26</f>
        <v>8.8838068431700244E-3</v>
      </c>
      <c r="L27" s="197">
        <f>L26/AD26</f>
        <v>4.2540042144100995E-3</v>
      </c>
      <c r="M27" s="196">
        <f>M26/AC26</f>
        <v>2.0318409710616589E-2</v>
      </c>
      <c r="N27" s="198">
        <f>N26/AD26</f>
        <v>2.354937408838358E-2</v>
      </c>
      <c r="O27" s="197">
        <f>O26/AC26</f>
        <v>1.2314187703403993E-3</v>
      </c>
      <c r="P27" s="198">
        <f>P26/AD26</f>
        <v>1.2907147449934047E-2</v>
      </c>
      <c r="Q27" s="197">
        <f>Q26/AC26</f>
        <v>1.5128859178467763E-2</v>
      </c>
      <c r="R27" s="197">
        <f>R26/AD26</f>
        <v>2.5945231486503975E-2</v>
      </c>
      <c r="S27" s="196">
        <f>S26/AC26</f>
        <v>3.0345676840531268E-2</v>
      </c>
      <c r="T27" s="198">
        <f>T26/AD26</f>
        <v>0.11339295236862172</v>
      </c>
      <c r="U27" s="197">
        <f>U26/AC26</f>
        <v>1.0730934998680624E-2</v>
      </c>
      <c r="V27" s="197">
        <f>V26/AD26</f>
        <v>3.7506168423781072E-2</v>
      </c>
      <c r="W27" s="196">
        <f>W26/AC26</f>
        <v>2.1197994546574016E-2</v>
      </c>
      <c r="X27" s="198">
        <f>X26/AD26</f>
        <v>9.3703041129486991E-2</v>
      </c>
      <c r="Y27" s="197"/>
      <c r="Z27" s="198"/>
      <c r="AA27" s="197">
        <f>AA26/AC26</f>
        <v>1.0818893482276366E-2</v>
      </c>
      <c r="AB27" s="197">
        <f>AB26/AD26</f>
        <v>1.7251542283717711E-2</v>
      </c>
      <c r="AC27" s="191">
        <v>100</v>
      </c>
      <c r="AD27" s="192">
        <v>100</v>
      </c>
    </row>
    <row r="28" spans="1:30" ht="15.75" thickBot="1" x14ac:dyDescent="0.3">
      <c r="A28" s="29"/>
      <c r="B28" s="30"/>
      <c r="C28" s="31"/>
      <c r="D28" s="30"/>
      <c r="E28" s="31"/>
      <c r="F28" s="32"/>
      <c r="G28" s="30"/>
      <c r="H28" s="30"/>
      <c r="I28" s="31"/>
      <c r="J28" s="32"/>
      <c r="K28" s="30"/>
      <c r="L28" s="30"/>
      <c r="M28" s="31"/>
      <c r="N28" s="32"/>
      <c r="O28" s="30"/>
      <c r="P28" s="32"/>
      <c r="Q28" s="30"/>
      <c r="R28" s="30"/>
      <c r="S28" s="31"/>
      <c r="T28" s="32"/>
      <c r="U28" s="30"/>
      <c r="V28" s="30"/>
      <c r="W28" s="31"/>
      <c r="X28" s="32"/>
      <c r="Y28" s="30"/>
      <c r="Z28" s="32"/>
      <c r="AA28" s="30"/>
      <c r="AB28" s="30"/>
      <c r="AC28" s="31"/>
      <c r="AD28" s="33"/>
    </row>
    <row r="30" spans="1:30" x14ac:dyDescent="0.25">
      <c r="C30" s="34"/>
      <c r="D30" s="1"/>
    </row>
    <row r="34" spans="3:4" x14ac:dyDescent="0.25">
      <c r="C34" s="1"/>
      <c r="D34" s="35"/>
    </row>
  </sheetData>
  <mergeCells count="25">
    <mergeCell ref="AA4:AB4"/>
    <mergeCell ref="AC4:AD4"/>
    <mergeCell ref="AC3:AD3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O3:P3"/>
    <mergeCell ref="Q3:R3"/>
    <mergeCell ref="S3:T3"/>
    <mergeCell ref="U3:V3"/>
    <mergeCell ref="W3:X3"/>
    <mergeCell ref="AA3:AB3"/>
    <mergeCell ref="C3:D3"/>
    <mergeCell ref="E3:F3"/>
    <mergeCell ref="G3:H3"/>
    <mergeCell ref="I3:J3"/>
    <mergeCell ref="K3:L3"/>
    <mergeCell ref="M3:N3"/>
    <mergeCell ref="Y3:Z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8a rail by type and program</vt:lpstr>
      <vt:lpstr>8b. Motor V. by Type and Progra</vt:lpstr>
      <vt:lpstr>8c. Motor V. by Fuel and Vehicl</vt:lpstr>
      <vt:lpstr>8d. Motor V. by Fuel and Progra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8: FY 17 Funds Awarded for Bus and Rail Rolling Stock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2017-10-12T17:12:55Z</dcterms:created>
  <dcterms:modified xsi:type="dcterms:W3CDTF">2019-09-16T14:54:09Z</dcterms:modified>
</cp:coreProperties>
</file>