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inal Tables for TCA Posting\"/>
    </mc:Choice>
  </mc:AlternateContent>
  <bookViews>
    <workbookView xWindow="0" yWindow="0" windowWidth="28800" windowHeight="11310"/>
  </bookViews>
  <sheets>
    <sheet name="Table 1" sheetId="3" r:id="rId1"/>
  </sheets>
  <definedNames>
    <definedName name="_xlnm.Print_Area" localSheetId="0">'Table 1'!$A$1:$D$129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3" l="1"/>
  <c r="D86" i="3" l="1"/>
  <c r="D105" i="3" l="1"/>
  <c r="D58" i="3"/>
  <c r="D57" i="3"/>
  <c r="D50" i="3"/>
  <c r="D51" i="3" l="1"/>
  <c r="D27" i="3" l="1"/>
  <c r="D54" i="3"/>
  <c r="D93" i="3" l="1"/>
  <c r="D96" i="3"/>
  <c r="D95" i="3"/>
  <c r="D94" i="3"/>
  <c r="D106" i="3" l="1"/>
  <c r="D101" i="3"/>
  <c r="D100" i="3"/>
  <c r="D111" i="3"/>
  <c r="D112" i="3" s="1"/>
  <c r="D126" i="3"/>
  <c r="D119" i="3"/>
  <c r="D97" i="3"/>
  <c r="D90" i="3"/>
  <c r="D83" i="3"/>
  <c r="D79" i="3"/>
  <c r="D75" i="3"/>
  <c r="D71" i="3"/>
  <c r="D67" i="3"/>
  <c r="D63" i="3"/>
  <c r="D59" i="3"/>
  <c r="D47" i="3"/>
  <c r="D43" i="3"/>
  <c r="D38" i="3"/>
  <c r="D34" i="3"/>
  <c r="D30" i="3"/>
  <c r="D20" i="3"/>
  <c r="D16" i="3"/>
  <c r="D11" i="3"/>
  <c r="D107" i="3" l="1"/>
  <c r="D108" i="3" s="1"/>
  <c r="D129" i="3" s="1"/>
  <c r="D102" i="3"/>
</calcChain>
</file>

<file path=xl/sharedStrings.xml><?xml version="1.0" encoding="utf-8"?>
<sst xmlns="http://schemas.openxmlformats.org/spreadsheetml/2006/main" count="98" uniqueCount="48">
  <si>
    <t>FEDERAL TRANSIT ADMINISTRATION</t>
  </si>
  <si>
    <t>TABLE 1</t>
  </si>
  <si>
    <t xml:space="preserve">FORMULA </t>
  </si>
  <si>
    <t>Section 5303 Metropolitan Transportation Planning Program</t>
  </si>
  <si>
    <t>Total Available for Allocation</t>
  </si>
  <si>
    <t xml:space="preserve">Section 5304 Statewide Transportation Planning Program </t>
  </si>
  <si>
    <t>Transit Oriented Development Planning (Competitive pilot)</t>
  </si>
  <si>
    <t xml:space="preserve">Section 5307 Urbanized Area Formula Program </t>
  </si>
  <si>
    <t>Section 5340 High Density States</t>
  </si>
  <si>
    <t>Section 5340 Growing States</t>
  </si>
  <si>
    <t>Reapportioned Funds</t>
  </si>
  <si>
    <t>Section 5307 Passenger Ferry Grant Program</t>
  </si>
  <si>
    <t>Section 5329 State Safety Oversight Program</t>
  </si>
  <si>
    <t>Section 5310 Enhanced Mobility of Seniors and Individuals with Disabilities</t>
  </si>
  <si>
    <t>Pilot Program for Innovative Coordinated Access and Mobility</t>
  </si>
  <si>
    <t>Section 5311 Rural Area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</si>
  <si>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</si>
  <si>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</si>
  <si>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</si>
  <si>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Competitive</t>
  </si>
  <si>
    <t>Section 5311(c)(2) Appalachian Development Public Transportation Assistance Program</t>
  </si>
  <si>
    <t xml:space="preserve">Total Available for Allocation  </t>
  </si>
  <si>
    <t>Section 5312 Public Transportation Innovation--Transit Research</t>
  </si>
  <si>
    <t>Section 5312 Public Transportation Innovation--Component Testing</t>
  </si>
  <si>
    <t>Section 5312 Public Transportation Innovation--Transit Cooperative Research</t>
  </si>
  <si>
    <t>Section 5314 Technical Assistance and Workforce Development</t>
  </si>
  <si>
    <t xml:space="preserve">Section 5337 State of Good Repair </t>
  </si>
  <si>
    <t>Section 5339 Buses and Bus Facilities Formula</t>
  </si>
  <si>
    <t xml:space="preserve">Section 5339 Buses and Bus Facilities Competitive </t>
  </si>
  <si>
    <t>Less Section 5339(c) Low or No Emission Grants (Competitive)</t>
  </si>
  <si>
    <t>Section 5339(c) Low or No Emission Grants (Competitive)</t>
  </si>
  <si>
    <t>Section 5309 Capital Investment Grants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</si>
  <si>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</si>
  <si>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</si>
  <si>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</si>
  <si>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FY 2019 FULL YEAR APPROPRIATIONS AND APPORTIONMENTS FOR GRANT PROGRAMS</t>
  </si>
  <si>
    <t>Total FY 2019 Available</t>
  </si>
  <si>
    <t>Less FY 2019 Oversight (one half percent)</t>
  </si>
  <si>
    <t>Less FY 2019 Oversight (three-fourths percent)</t>
  </si>
  <si>
    <t>Less FY 2019 State Safety Oversight Program (one half percent)</t>
  </si>
  <si>
    <t>Less FY 2019 Ferry Competitive Program</t>
  </si>
  <si>
    <t>Less FY 2019 Oversight (one percent)</t>
  </si>
  <si>
    <t>Less FY 2019 Oversight (one-half percent)</t>
  </si>
  <si>
    <t>Total FY 2019 Available High Intensity Fixed Guideway Formula</t>
  </si>
  <si>
    <t>Total FY 2019 Available High Intensity Motorbus Formula</t>
  </si>
  <si>
    <t>Less FY 2019 Oversight</t>
  </si>
  <si>
    <t>Section 5312(h) Public Transportation Innovation--Low or No Emission Bus Testing</t>
  </si>
  <si>
    <t>The total available amount for a program is based on funding authorized under The Fixing America's Surface Transportation Act (FAST) and The Consolidated Appropriations Act, 2019 (Pub. L. 116-6)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</si>
</sst>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name val="Helvetica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u/>
      <sz val="14"/>
      <name val="Arial"/>
      <family val="2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3743705557422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6" fillId="0" borderId="14" xfId="0" applyFont="1" applyFill="1" applyBorder="1"/>
    <xf numFmtId="0" fontId="0" fillId="0" borderId="15" xfId="0" applyFill="1" applyBorder="1"/>
    <xf numFmtId="164" fontId="4" fillId="0" borderId="3" xfId="1" applyNumberFormat="1" applyFont="1" applyFill="1" applyBorder="1" applyAlignment="1" applyProtection="1">
      <alignment vertical="center"/>
    </xf>
    <xf numFmtId="164" fontId="4" fillId="0" borderId="9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0" fillId="0" borderId="0" xfId="1" applyNumberFormat="1" applyFont="1" applyFill="1"/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164" fontId="10" fillId="0" borderId="3" xfId="1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6" fillId="0" borderId="15" xfId="0" applyFont="1" applyFill="1" applyBorder="1" applyProtection="1"/>
    <xf numFmtId="164" fontId="6" fillId="0" borderId="16" xfId="1" applyNumberFormat="1" applyFont="1" applyFill="1" applyBorder="1" applyProtection="1"/>
    <xf numFmtId="164" fontId="6" fillId="0" borderId="19" xfId="1" applyNumberFormat="1" applyFont="1" applyFill="1" applyBorder="1" applyProtection="1"/>
    <xf numFmtId="0" fontId="12" fillId="0" borderId="5" xfId="0" applyFont="1" applyFill="1" applyBorder="1"/>
    <xf numFmtId="0" fontId="12" fillId="0" borderId="0" xfId="0" applyFont="1" applyFill="1" applyBorder="1" applyProtection="1"/>
    <xf numFmtId="0" fontId="12" fillId="0" borderId="5" xfId="0" applyFont="1" applyFill="1" applyBorder="1" applyProtection="1"/>
    <xf numFmtId="0" fontId="12" fillId="0" borderId="0" xfId="0" applyFont="1" applyFill="1" applyBorder="1"/>
    <xf numFmtId="164" fontId="12" fillId="0" borderId="6" xfId="1" applyNumberFormat="1" applyFont="1" applyFill="1" applyBorder="1" applyProtection="1"/>
    <xf numFmtId="37" fontId="13" fillId="0" borderId="5" xfId="0" applyNumberFormat="1" applyFont="1" applyFill="1" applyBorder="1" applyProtection="1"/>
    <xf numFmtId="0" fontId="3" fillId="0" borderId="5" xfId="0" applyFont="1" applyFill="1" applyBorder="1"/>
    <xf numFmtId="0" fontId="13" fillId="0" borderId="5" xfId="0" applyFont="1" applyFill="1" applyBorder="1" applyProtection="1"/>
    <xf numFmtId="0" fontId="3" fillId="0" borderId="0" xfId="0" applyFont="1" applyFill="1" applyBorder="1" applyAlignment="1"/>
    <xf numFmtId="164" fontId="12" fillId="0" borderId="4" xfId="1" applyNumberFormat="1" applyFont="1" applyFill="1" applyBorder="1" applyProtection="1"/>
    <xf numFmtId="164" fontId="13" fillId="0" borderId="6" xfId="1" applyNumberFormat="1" applyFont="1" applyFill="1" applyBorder="1" applyAlignment="1">
      <alignment wrapText="1"/>
    </xf>
    <xf numFmtId="0" fontId="12" fillId="0" borderId="14" xfId="0" applyFont="1" applyFill="1" applyBorder="1"/>
    <xf numFmtId="0" fontId="12" fillId="0" borderId="15" xfId="0" applyFont="1" applyFill="1" applyBorder="1" applyProtection="1"/>
    <xf numFmtId="164" fontId="12" fillId="0" borderId="16" xfId="1" applyNumberFormat="1" applyFont="1" applyFill="1" applyBorder="1" applyProtection="1"/>
    <xf numFmtId="0" fontId="12" fillId="0" borderId="14" xfId="0" applyFont="1" applyFill="1" applyBorder="1" applyProtection="1"/>
    <xf numFmtId="0" fontId="12" fillId="0" borderId="15" xfId="0" applyFont="1" applyFill="1" applyBorder="1"/>
    <xf numFmtId="0" fontId="13" fillId="0" borderId="14" xfId="0" applyFont="1" applyFill="1" applyBorder="1" applyProtection="1"/>
    <xf numFmtId="0" fontId="12" fillId="0" borderId="7" xfId="0" applyFont="1" applyFill="1" applyBorder="1"/>
    <xf numFmtId="0" fontId="12" fillId="0" borderId="8" xfId="0" applyFont="1" applyFill="1" applyBorder="1" applyProtection="1"/>
    <xf numFmtId="164" fontId="12" fillId="0" borderId="9" xfId="1" applyNumberFormat="1" applyFont="1" applyFill="1" applyBorder="1" applyProtection="1"/>
    <xf numFmtId="164" fontId="12" fillId="0" borderId="6" xfId="1" applyNumberFormat="1" applyFont="1" applyFill="1" applyBorder="1"/>
    <xf numFmtId="0" fontId="15" fillId="0" borderId="0" xfId="0" applyFont="1" applyFill="1" applyBorder="1" applyProtection="1"/>
    <xf numFmtId="164" fontId="12" fillId="0" borderId="18" xfId="1" applyNumberFormat="1" applyFont="1" applyFill="1" applyBorder="1" applyProtection="1"/>
    <xf numFmtId="0" fontId="13" fillId="0" borderId="14" xfId="0" applyFont="1" applyFill="1" applyBorder="1" applyAlignment="1"/>
    <xf numFmtId="0" fontId="14" fillId="0" borderId="15" xfId="0" applyFont="1" applyFill="1" applyBorder="1" applyAlignment="1"/>
    <xf numFmtId="0" fontId="16" fillId="0" borderId="15" xfId="0" applyFont="1" applyFill="1" applyBorder="1"/>
    <xf numFmtId="0" fontId="16" fillId="0" borderId="15" xfId="0" applyFont="1" applyFill="1" applyBorder="1" applyProtection="1"/>
    <xf numFmtId="164" fontId="12" fillId="0" borderId="16" xfId="1" applyNumberFormat="1" applyFont="1" applyFill="1" applyBorder="1"/>
    <xf numFmtId="0" fontId="16" fillId="0" borderId="0" xfId="0" applyFont="1" applyFill="1" applyBorder="1" applyProtection="1"/>
    <xf numFmtId="164" fontId="12" fillId="0" borderId="4" xfId="1" applyNumberFormat="1" applyFont="1" applyFill="1" applyBorder="1"/>
    <xf numFmtId="164" fontId="12" fillId="0" borderId="6" xfId="1" applyNumberFormat="1" applyFont="1" applyFill="1" applyBorder="1" applyProtection="1">
      <protection locked="0"/>
    </xf>
    <xf numFmtId="164" fontId="12" fillId="0" borderId="13" xfId="1" applyNumberFormat="1" applyFont="1" applyFill="1" applyBorder="1" applyProtection="1"/>
    <xf numFmtId="164" fontId="12" fillId="0" borderId="17" xfId="1" applyNumberFormat="1" applyFont="1" applyFill="1" applyBorder="1" applyProtection="1"/>
    <xf numFmtId="0" fontId="12" fillId="0" borderId="20" xfId="0" applyFont="1" applyFill="1" applyBorder="1" applyProtection="1"/>
    <xf numFmtId="164" fontId="12" fillId="0" borderId="21" xfId="1" applyNumberFormat="1" applyFont="1" applyFill="1" applyBorder="1" applyProtection="1"/>
    <xf numFmtId="164" fontId="12" fillId="0" borderId="22" xfId="1" applyNumberFormat="1" applyFont="1" applyFill="1" applyBorder="1" applyProtection="1"/>
    <xf numFmtId="0" fontId="12" fillId="0" borderId="23" xfId="0" applyFont="1" applyFill="1" applyBorder="1"/>
    <xf numFmtId="0" fontId="12" fillId="0" borderId="24" xfId="0" applyFont="1" applyFill="1" applyBorder="1" applyProtection="1"/>
    <xf numFmtId="0" fontId="12" fillId="0" borderId="25" xfId="0" applyFont="1" applyFill="1" applyBorder="1" applyProtection="1"/>
    <xf numFmtId="164" fontId="3" fillId="0" borderId="21" xfId="1" applyNumberFormat="1" applyFont="1" applyFill="1" applyBorder="1"/>
    <xf numFmtId="164" fontId="12" fillId="0" borderId="26" xfId="1" applyNumberFormat="1" applyFont="1" applyFill="1" applyBorder="1"/>
    <xf numFmtId="164" fontId="12" fillId="0" borderId="22" xfId="1" applyNumberFormat="1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164" fontId="3" fillId="0" borderId="29" xfId="1" applyNumberFormat="1" applyFont="1" applyFill="1" applyBorder="1"/>
    <xf numFmtId="164" fontId="12" fillId="0" borderId="6" xfId="1" applyNumberFormat="1" applyFont="1" applyFill="1" applyBorder="1" applyAlignment="1" applyProtection="1"/>
    <xf numFmtId="164" fontId="0" fillId="0" borderId="0" xfId="0" applyNumberFormat="1" applyFill="1"/>
    <xf numFmtId="0" fontId="13" fillId="0" borderId="14" xfId="0" applyFont="1" applyFill="1" applyBorder="1" applyAlignment="1">
      <alignment wrapText="1"/>
    </xf>
    <xf numFmtId="0" fontId="14" fillId="0" borderId="15" xfId="0" applyFont="1" applyFill="1" applyBorder="1" applyAlignment="1">
      <alignment wrapText="1"/>
    </xf>
    <xf numFmtId="0" fontId="13" fillId="0" borderId="14" xfId="0" applyFont="1" applyFill="1" applyBorder="1" applyAlignment="1"/>
    <xf numFmtId="0" fontId="14" fillId="0" borderId="15" xfId="0" applyFont="1" applyFill="1" applyBorder="1" applyAlignment="1"/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/>
    <xf numFmtId="0" fontId="8" fillId="0" borderId="15" xfId="0" applyFont="1" applyFill="1" applyBorder="1" applyAlignment="1"/>
    <xf numFmtId="0" fontId="17" fillId="0" borderId="15" xfId="0" applyFont="1" applyFill="1" applyBorder="1" applyAlignment="1"/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>
      <alignment wrapText="1"/>
    </xf>
    <xf numFmtId="0" fontId="13" fillId="0" borderId="5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6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0" fontId="3" fillId="0" borderId="0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topLeftCell="A28" zoomScale="90" zoomScaleNormal="90" workbookViewId="0">
      <selection activeCell="B37" sqref="B37"/>
    </sheetView>
  </sheetViews>
  <sheetFormatPr defaultColWidth="9.140625" defaultRowHeight="15" x14ac:dyDescent="0.25"/>
  <cols>
    <col min="1" max="1" width="10" style="3" customWidth="1"/>
    <col min="2" max="2" width="29.28515625" style="3" customWidth="1"/>
    <col min="3" max="3" width="44.85546875" style="3" customWidth="1"/>
    <col min="4" max="4" width="34.42578125" style="11" customWidth="1"/>
    <col min="5" max="6" width="9.140625" style="3"/>
    <col min="7" max="7" width="29.42578125" style="3" customWidth="1"/>
    <col min="8" max="130" width="9.140625" style="3"/>
    <col min="131" max="131" width="9.28515625" style="3" customWidth="1"/>
    <col min="132" max="132" width="9.140625" style="3" customWidth="1"/>
    <col min="133" max="133" width="23.85546875" style="3" customWidth="1"/>
    <col min="134" max="134" width="61" style="3" customWidth="1"/>
    <col min="135" max="135" width="29.42578125" style="3" customWidth="1"/>
    <col min="136" max="136" width="2.7109375" style="3" customWidth="1"/>
    <col min="137" max="137" width="9.140625" style="3"/>
    <col min="138" max="138" width="27.7109375" style="3" customWidth="1"/>
    <col min="139" max="139" width="9.140625" style="3"/>
    <col min="140" max="140" width="20.42578125" style="3" customWidth="1"/>
    <col min="141" max="141" width="11" style="3" customWidth="1"/>
    <col min="142" max="142" width="13.140625" style="3" customWidth="1"/>
    <col min="143" max="143" width="12.140625" style="3" customWidth="1"/>
    <col min="144" max="386" width="9.140625" style="3"/>
    <col min="387" max="387" width="9.28515625" style="3" customWidth="1"/>
    <col min="388" max="388" width="9.140625" style="3" customWidth="1"/>
    <col min="389" max="389" width="23.85546875" style="3" customWidth="1"/>
    <col min="390" max="390" width="61" style="3" customWidth="1"/>
    <col min="391" max="391" width="29.42578125" style="3" customWidth="1"/>
    <col min="392" max="392" width="2.7109375" style="3" customWidth="1"/>
    <col min="393" max="393" width="9.140625" style="3"/>
    <col min="394" max="394" width="27.7109375" style="3" customWidth="1"/>
    <col min="395" max="395" width="9.140625" style="3"/>
    <col min="396" max="396" width="20.42578125" style="3" customWidth="1"/>
    <col min="397" max="397" width="11" style="3" customWidth="1"/>
    <col min="398" max="398" width="13.140625" style="3" customWidth="1"/>
    <col min="399" max="399" width="12.140625" style="3" customWidth="1"/>
    <col min="400" max="642" width="9.140625" style="3"/>
    <col min="643" max="643" width="9.28515625" style="3" customWidth="1"/>
    <col min="644" max="644" width="9.140625" style="3" customWidth="1"/>
    <col min="645" max="645" width="23.85546875" style="3" customWidth="1"/>
    <col min="646" max="646" width="61" style="3" customWidth="1"/>
    <col min="647" max="647" width="29.42578125" style="3" customWidth="1"/>
    <col min="648" max="648" width="2.7109375" style="3" customWidth="1"/>
    <col min="649" max="649" width="9.140625" style="3"/>
    <col min="650" max="650" width="27.7109375" style="3" customWidth="1"/>
    <col min="651" max="651" width="9.140625" style="3"/>
    <col min="652" max="652" width="20.42578125" style="3" customWidth="1"/>
    <col min="653" max="653" width="11" style="3" customWidth="1"/>
    <col min="654" max="654" width="13.140625" style="3" customWidth="1"/>
    <col min="655" max="655" width="12.140625" style="3" customWidth="1"/>
    <col min="656" max="898" width="9.140625" style="3"/>
    <col min="899" max="899" width="9.28515625" style="3" customWidth="1"/>
    <col min="900" max="900" width="9.140625" style="3" customWidth="1"/>
    <col min="901" max="901" width="23.85546875" style="3" customWidth="1"/>
    <col min="902" max="902" width="61" style="3" customWidth="1"/>
    <col min="903" max="903" width="29.42578125" style="3" customWidth="1"/>
    <col min="904" max="904" width="2.7109375" style="3" customWidth="1"/>
    <col min="905" max="905" width="9.140625" style="3"/>
    <col min="906" max="906" width="27.7109375" style="3" customWidth="1"/>
    <col min="907" max="907" width="9.140625" style="3"/>
    <col min="908" max="908" width="20.42578125" style="3" customWidth="1"/>
    <col min="909" max="909" width="11" style="3" customWidth="1"/>
    <col min="910" max="910" width="13.140625" style="3" customWidth="1"/>
    <col min="911" max="911" width="12.140625" style="3" customWidth="1"/>
    <col min="912" max="1154" width="9.140625" style="3"/>
    <col min="1155" max="1155" width="9.28515625" style="3" customWidth="1"/>
    <col min="1156" max="1156" width="9.140625" style="3" customWidth="1"/>
    <col min="1157" max="1157" width="23.85546875" style="3" customWidth="1"/>
    <col min="1158" max="1158" width="61" style="3" customWidth="1"/>
    <col min="1159" max="1159" width="29.42578125" style="3" customWidth="1"/>
    <col min="1160" max="1160" width="2.7109375" style="3" customWidth="1"/>
    <col min="1161" max="1161" width="9.140625" style="3"/>
    <col min="1162" max="1162" width="27.7109375" style="3" customWidth="1"/>
    <col min="1163" max="1163" width="9.140625" style="3"/>
    <col min="1164" max="1164" width="20.42578125" style="3" customWidth="1"/>
    <col min="1165" max="1165" width="11" style="3" customWidth="1"/>
    <col min="1166" max="1166" width="13.140625" style="3" customWidth="1"/>
    <col min="1167" max="1167" width="12.140625" style="3" customWidth="1"/>
    <col min="1168" max="1410" width="9.140625" style="3"/>
    <col min="1411" max="1411" width="9.28515625" style="3" customWidth="1"/>
    <col min="1412" max="1412" width="9.140625" style="3" customWidth="1"/>
    <col min="1413" max="1413" width="23.85546875" style="3" customWidth="1"/>
    <col min="1414" max="1414" width="61" style="3" customWidth="1"/>
    <col min="1415" max="1415" width="29.42578125" style="3" customWidth="1"/>
    <col min="1416" max="1416" width="2.7109375" style="3" customWidth="1"/>
    <col min="1417" max="1417" width="9.140625" style="3"/>
    <col min="1418" max="1418" width="27.7109375" style="3" customWidth="1"/>
    <col min="1419" max="1419" width="9.140625" style="3"/>
    <col min="1420" max="1420" width="20.42578125" style="3" customWidth="1"/>
    <col min="1421" max="1421" width="11" style="3" customWidth="1"/>
    <col min="1422" max="1422" width="13.140625" style="3" customWidth="1"/>
    <col min="1423" max="1423" width="12.140625" style="3" customWidth="1"/>
    <col min="1424" max="1666" width="9.140625" style="3"/>
    <col min="1667" max="1667" width="9.28515625" style="3" customWidth="1"/>
    <col min="1668" max="1668" width="9.140625" style="3" customWidth="1"/>
    <col min="1669" max="1669" width="23.85546875" style="3" customWidth="1"/>
    <col min="1670" max="1670" width="61" style="3" customWidth="1"/>
    <col min="1671" max="1671" width="29.42578125" style="3" customWidth="1"/>
    <col min="1672" max="1672" width="2.7109375" style="3" customWidth="1"/>
    <col min="1673" max="1673" width="9.140625" style="3"/>
    <col min="1674" max="1674" width="27.7109375" style="3" customWidth="1"/>
    <col min="1675" max="1675" width="9.140625" style="3"/>
    <col min="1676" max="1676" width="20.42578125" style="3" customWidth="1"/>
    <col min="1677" max="1677" width="11" style="3" customWidth="1"/>
    <col min="1678" max="1678" width="13.140625" style="3" customWidth="1"/>
    <col min="1679" max="1679" width="12.140625" style="3" customWidth="1"/>
    <col min="1680" max="1922" width="9.140625" style="3"/>
    <col min="1923" max="1923" width="9.28515625" style="3" customWidth="1"/>
    <col min="1924" max="1924" width="9.140625" style="3" customWidth="1"/>
    <col min="1925" max="1925" width="23.85546875" style="3" customWidth="1"/>
    <col min="1926" max="1926" width="61" style="3" customWidth="1"/>
    <col min="1927" max="1927" width="29.42578125" style="3" customWidth="1"/>
    <col min="1928" max="1928" width="2.7109375" style="3" customWidth="1"/>
    <col min="1929" max="1929" width="9.140625" style="3"/>
    <col min="1930" max="1930" width="27.7109375" style="3" customWidth="1"/>
    <col min="1931" max="1931" width="9.140625" style="3"/>
    <col min="1932" max="1932" width="20.42578125" style="3" customWidth="1"/>
    <col min="1933" max="1933" width="11" style="3" customWidth="1"/>
    <col min="1934" max="1934" width="13.140625" style="3" customWidth="1"/>
    <col min="1935" max="1935" width="12.140625" style="3" customWidth="1"/>
    <col min="1936" max="2178" width="9.140625" style="3"/>
    <col min="2179" max="2179" width="9.28515625" style="3" customWidth="1"/>
    <col min="2180" max="2180" width="9.140625" style="3" customWidth="1"/>
    <col min="2181" max="2181" width="23.85546875" style="3" customWidth="1"/>
    <col min="2182" max="2182" width="61" style="3" customWidth="1"/>
    <col min="2183" max="2183" width="29.42578125" style="3" customWidth="1"/>
    <col min="2184" max="2184" width="2.7109375" style="3" customWidth="1"/>
    <col min="2185" max="2185" width="9.140625" style="3"/>
    <col min="2186" max="2186" width="27.7109375" style="3" customWidth="1"/>
    <col min="2187" max="2187" width="9.140625" style="3"/>
    <col min="2188" max="2188" width="20.42578125" style="3" customWidth="1"/>
    <col min="2189" max="2189" width="11" style="3" customWidth="1"/>
    <col min="2190" max="2190" width="13.140625" style="3" customWidth="1"/>
    <col min="2191" max="2191" width="12.140625" style="3" customWidth="1"/>
    <col min="2192" max="2434" width="9.140625" style="3"/>
    <col min="2435" max="2435" width="9.28515625" style="3" customWidth="1"/>
    <col min="2436" max="2436" width="9.140625" style="3" customWidth="1"/>
    <col min="2437" max="2437" width="23.85546875" style="3" customWidth="1"/>
    <col min="2438" max="2438" width="61" style="3" customWidth="1"/>
    <col min="2439" max="2439" width="29.42578125" style="3" customWidth="1"/>
    <col min="2440" max="2440" width="2.7109375" style="3" customWidth="1"/>
    <col min="2441" max="2441" width="9.140625" style="3"/>
    <col min="2442" max="2442" width="27.7109375" style="3" customWidth="1"/>
    <col min="2443" max="2443" width="9.140625" style="3"/>
    <col min="2444" max="2444" width="20.42578125" style="3" customWidth="1"/>
    <col min="2445" max="2445" width="11" style="3" customWidth="1"/>
    <col min="2446" max="2446" width="13.140625" style="3" customWidth="1"/>
    <col min="2447" max="2447" width="12.140625" style="3" customWidth="1"/>
    <col min="2448" max="2690" width="9.140625" style="3"/>
    <col min="2691" max="2691" width="9.28515625" style="3" customWidth="1"/>
    <col min="2692" max="2692" width="9.140625" style="3" customWidth="1"/>
    <col min="2693" max="2693" width="23.85546875" style="3" customWidth="1"/>
    <col min="2694" max="2694" width="61" style="3" customWidth="1"/>
    <col min="2695" max="2695" width="29.42578125" style="3" customWidth="1"/>
    <col min="2696" max="2696" width="2.7109375" style="3" customWidth="1"/>
    <col min="2697" max="2697" width="9.140625" style="3"/>
    <col min="2698" max="2698" width="27.7109375" style="3" customWidth="1"/>
    <col min="2699" max="2699" width="9.140625" style="3"/>
    <col min="2700" max="2700" width="20.42578125" style="3" customWidth="1"/>
    <col min="2701" max="2701" width="11" style="3" customWidth="1"/>
    <col min="2702" max="2702" width="13.140625" style="3" customWidth="1"/>
    <col min="2703" max="2703" width="12.140625" style="3" customWidth="1"/>
    <col min="2704" max="2946" width="9.140625" style="3"/>
    <col min="2947" max="2947" width="9.28515625" style="3" customWidth="1"/>
    <col min="2948" max="2948" width="9.140625" style="3" customWidth="1"/>
    <col min="2949" max="2949" width="23.85546875" style="3" customWidth="1"/>
    <col min="2950" max="2950" width="61" style="3" customWidth="1"/>
    <col min="2951" max="2951" width="29.42578125" style="3" customWidth="1"/>
    <col min="2952" max="2952" width="2.7109375" style="3" customWidth="1"/>
    <col min="2953" max="2953" width="9.140625" style="3"/>
    <col min="2954" max="2954" width="27.7109375" style="3" customWidth="1"/>
    <col min="2955" max="2955" width="9.140625" style="3"/>
    <col min="2956" max="2956" width="20.42578125" style="3" customWidth="1"/>
    <col min="2957" max="2957" width="11" style="3" customWidth="1"/>
    <col min="2958" max="2958" width="13.140625" style="3" customWidth="1"/>
    <col min="2959" max="2959" width="12.140625" style="3" customWidth="1"/>
    <col min="2960" max="3202" width="9.140625" style="3"/>
    <col min="3203" max="3203" width="9.28515625" style="3" customWidth="1"/>
    <col min="3204" max="3204" width="9.140625" style="3" customWidth="1"/>
    <col min="3205" max="3205" width="23.85546875" style="3" customWidth="1"/>
    <col min="3206" max="3206" width="61" style="3" customWidth="1"/>
    <col min="3207" max="3207" width="29.42578125" style="3" customWidth="1"/>
    <col min="3208" max="3208" width="2.7109375" style="3" customWidth="1"/>
    <col min="3209" max="3209" width="9.140625" style="3"/>
    <col min="3210" max="3210" width="27.7109375" style="3" customWidth="1"/>
    <col min="3211" max="3211" width="9.140625" style="3"/>
    <col min="3212" max="3212" width="20.42578125" style="3" customWidth="1"/>
    <col min="3213" max="3213" width="11" style="3" customWidth="1"/>
    <col min="3214" max="3214" width="13.140625" style="3" customWidth="1"/>
    <col min="3215" max="3215" width="12.140625" style="3" customWidth="1"/>
    <col min="3216" max="3458" width="9.140625" style="3"/>
    <col min="3459" max="3459" width="9.28515625" style="3" customWidth="1"/>
    <col min="3460" max="3460" width="9.140625" style="3" customWidth="1"/>
    <col min="3461" max="3461" width="23.85546875" style="3" customWidth="1"/>
    <col min="3462" max="3462" width="61" style="3" customWidth="1"/>
    <col min="3463" max="3463" width="29.42578125" style="3" customWidth="1"/>
    <col min="3464" max="3464" width="2.7109375" style="3" customWidth="1"/>
    <col min="3465" max="3465" width="9.140625" style="3"/>
    <col min="3466" max="3466" width="27.7109375" style="3" customWidth="1"/>
    <col min="3467" max="3467" width="9.140625" style="3"/>
    <col min="3468" max="3468" width="20.42578125" style="3" customWidth="1"/>
    <col min="3469" max="3469" width="11" style="3" customWidth="1"/>
    <col min="3470" max="3470" width="13.140625" style="3" customWidth="1"/>
    <col min="3471" max="3471" width="12.140625" style="3" customWidth="1"/>
    <col min="3472" max="3714" width="9.140625" style="3"/>
    <col min="3715" max="3715" width="9.28515625" style="3" customWidth="1"/>
    <col min="3716" max="3716" width="9.140625" style="3" customWidth="1"/>
    <col min="3717" max="3717" width="23.85546875" style="3" customWidth="1"/>
    <col min="3718" max="3718" width="61" style="3" customWidth="1"/>
    <col min="3719" max="3719" width="29.42578125" style="3" customWidth="1"/>
    <col min="3720" max="3720" width="2.7109375" style="3" customWidth="1"/>
    <col min="3721" max="3721" width="9.140625" style="3"/>
    <col min="3722" max="3722" width="27.7109375" style="3" customWidth="1"/>
    <col min="3723" max="3723" width="9.140625" style="3"/>
    <col min="3724" max="3724" width="20.42578125" style="3" customWidth="1"/>
    <col min="3725" max="3725" width="11" style="3" customWidth="1"/>
    <col min="3726" max="3726" width="13.140625" style="3" customWidth="1"/>
    <col min="3727" max="3727" width="12.140625" style="3" customWidth="1"/>
    <col min="3728" max="3970" width="9.140625" style="3"/>
    <col min="3971" max="3971" width="9.28515625" style="3" customWidth="1"/>
    <col min="3972" max="3972" width="9.140625" style="3" customWidth="1"/>
    <col min="3973" max="3973" width="23.85546875" style="3" customWidth="1"/>
    <col min="3974" max="3974" width="61" style="3" customWidth="1"/>
    <col min="3975" max="3975" width="29.42578125" style="3" customWidth="1"/>
    <col min="3976" max="3976" width="2.7109375" style="3" customWidth="1"/>
    <col min="3977" max="3977" width="9.140625" style="3"/>
    <col min="3978" max="3978" width="27.7109375" style="3" customWidth="1"/>
    <col min="3979" max="3979" width="9.140625" style="3"/>
    <col min="3980" max="3980" width="20.42578125" style="3" customWidth="1"/>
    <col min="3981" max="3981" width="11" style="3" customWidth="1"/>
    <col min="3982" max="3982" width="13.140625" style="3" customWidth="1"/>
    <col min="3983" max="3983" width="12.140625" style="3" customWidth="1"/>
    <col min="3984" max="4226" width="9.140625" style="3"/>
    <col min="4227" max="4227" width="9.28515625" style="3" customWidth="1"/>
    <col min="4228" max="4228" width="9.140625" style="3" customWidth="1"/>
    <col min="4229" max="4229" width="23.85546875" style="3" customWidth="1"/>
    <col min="4230" max="4230" width="61" style="3" customWidth="1"/>
    <col min="4231" max="4231" width="29.42578125" style="3" customWidth="1"/>
    <col min="4232" max="4232" width="2.7109375" style="3" customWidth="1"/>
    <col min="4233" max="4233" width="9.140625" style="3"/>
    <col min="4234" max="4234" width="27.7109375" style="3" customWidth="1"/>
    <col min="4235" max="4235" width="9.140625" style="3"/>
    <col min="4236" max="4236" width="20.42578125" style="3" customWidth="1"/>
    <col min="4237" max="4237" width="11" style="3" customWidth="1"/>
    <col min="4238" max="4238" width="13.140625" style="3" customWidth="1"/>
    <col min="4239" max="4239" width="12.140625" style="3" customWidth="1"/>
    <col min="4240" max="4482" width="9.140625" style="3"/>
    <col min="4483" max="4483" width="9.28515625" style="3" customWidth="1"/>
    <col min="4484" max="4484" width="9.140625" style="3" customWidth="1"/>
    <col min="4485" max="4485" width="23.85546875" style="3" customWidth="1"/>
    <col min="4486" max="4486" width="61" style="3" customWidth="1"/>
    <col min="4487" max="4487" width="29.42578125" style="3" customWidth="1"/>
    <col min="4488" max="4488" width="2.7109375" style="3" customWidth="1"/>
    <col min="4489" max="4489" width="9.140625" style="3"/>
    <col min="4490" max="4490" width="27.7109375" style="3" customWidth="1"/>
    <col min="4491" max="4491" width="9.140625" style="3"/>
    <col min="4492" max="4492" width="20.42578125" style="3" customWidth="1"/>
    <col min="4493" max="4493" width="11" style="3" customWidth="1"/>
    <col min="4494" max="4494" width="13.140625" style="3" customWidth="1"/>
    <col min="4495" max="4495" width="12.140625" style="3" customWidth="1"/>
    <col min="4496" max="4738" width="9.140625" style="3"/>
    <col min="4739" max="4739" width="9.28515625" style="3" customWidth="1"/>
    <col min="4740" max="4740" width="9.140625" style="3" customWidth="1"/>
    <col min="4741" max="4741" width="23.85546875" style="3" customWidth="1"/>
    <col min="4742" max="4742" width="61" style="3" customWidth="1"/>
    <col min="4743" max="4743" width="29.42578125" style="3" customWidth="1"/>
    <col min="4744" max="4744" width="2.7109375" style="3" customWidth="1"/>
    <col min="4745" max="4745" width="9.140625" style="3"/>
    <col min="4746" max="4746" width="27.7109375" style="3" customWidth="1"/>
    <col min="4747" max="4747" width="9.140625" style="3"/>
    <col min="4748" max="4748" width="20.42578125" style="3" customWidth="1"/>
    <col min="4749" max="4749" width="11" style="3" customWidth="1"/>
    <col min="4750" max="4750" width="13.140625" style="3" customWidth="1"/>
    <col min="4751" max="4751" width="12.140625" style="3" customWidth="1"/>
    <col min="4752" max="4994" width="9.140625" style="3"/>
    <col min="4995" max="4995" width="9.28515625" style="3" customWidth="1"/>
    <col min="4996" max="4996" width="9.140625" style="3" customWidth="1"/>
    <col min="4997" max="4997" width="23.85546875" style="3" customWidth="1"/>
    <col min="4998" max="4998" width="61" style="3" customWidth="1"/>
    <col min="4999" max="4999" width="29.42578125" style="3" customWidth="1"/>
    <col min="5000" max="5000" width="2.7109375" style="3" customWidth="1"/>
    <col min="5001" max="5001" width="9.140625" style="3"/>
    <col min="5002" max="5002" width="27.7109375" style="3" customWidth="1"/>
    <col min="5003" max="5003" width="9.140625" style="3"/>
    <col min="5004" max="5004" width="20.42578125" style="3" customWidth="1"/>
    <col min="5005" max="5005" width="11" style="3" customWidth="1"/>
    <col min="5006" max="5006" width="13.140625" style="3" customWidth="1"/>
    <col min="5007" max="5007" width="12.140625" style="3" customWidth="1"/>
    <col min="5008" max="5250" width="9.140625" style="3"/>
    <col min="5251" max="5251" width="9.28515625" style="3" customWidth="1"/>
    <col min="5252" max="5252" width="9.140625" style="3" customWidth="1"/>
    <col min="5253" max="5253" width="23.85546875" style="3" customWidth="1"/>
    <col min="5254" max="5254" width="61" style="3" customWidth="1"/>
    <col min="5255" max="5255" width="29.42578125" style="3" customWidth="1"/>
    <col min="5256" max="5256" width="2.7109375" style="3" customWidth="1"/>
    <col min="5257" max="5257" width="9.140625" style="3"/>
    <col min="5258" max="5258" width="27.7109375" style="3" customWidth="1"/>
    <col min="5259" max="5259" width="9.140625" style="3"/>
    <col min="5260" max="5260" width="20.42578125" style="3" customWidth="1"/>
    <col min="5261" max="5261" width="11" style="3" customWidth="1"/>
    <col min="5262" max="5262" width="13.140625" style="3" customWidth="1"/>
    <col min="5263" max="5263" width="12.140625" style="3" customWidth="1"/>
    <col min="5264" max="5506" width="9.140625" style="3"/>
    <col min="5507" max="5507" width="9.28515625" style="3" customWidth="1"/>
    <col min="5508" max="5508" width="9.140625" style="3" customWidth="1"/>
    <col min="5509" max="5509" width="23.85546875" style="3" customWidth="1"/>
    <col min="5510" max="5510" width="61" style="3" customWidth="1"/>
    <col min="5511" max="5511" width="29.42578125" style="3" customWidth="1"/>
    <col min="5512" max="5512" width="2.7109375" style="3" customWidth="1"/>
    <col min="5513" max="5513" width="9.140625" style="3"/>
    <col min="5514" max="5514" width="27.7109375" style="3" customWidth="1"/>
    <col min="5515" max="5515" width="9.140625" style="3"/>
    <col min="5516" max="5516" width="20.42578125" style="3" customWidth="1"/>
    <col min="5517" max="5517" width="11" style="3" customWidth="1"/>
    <col min="5518" max="5518" width="13.140625" style="3" customWidth="1"/>
    <col min="5519" max="5519" width="12.140625" style="3" customWidth="1"/>
    <col min="5520" max="5762" width="9.140625" style="3"/>
    <col min="5763" max="5763" width="9.28515625" style="3" customWidth="1"/>
    <col min="5764" max="5764" width="9.140625" style="3" customWidth="1"/>
    <col min="5765" max="5765" width="23.85546875" style="3" customWidth="1"/>
    <col min="5766" max="5766" width="61" style="3" customWidth="1"/>
    <col min="5767" max="5767" width="29.42578125" style="3" customWidth="1"/>
    <col min="5768" max="5768" width="2.7109375" style="3" customWidth="1"/>
    <col min="5769" max="5769" width="9.140625" style="3"/>
    <col min="5770" max="5770" width="27.7109375" style="3" customWidth="1"/>
    <col min="5771" max="5771" width="9.140625" style="3"/>
    <col min="5772" max="5772" width="20.42578125" style="3" customWidth="1"/>
    <col min="5773" max="5773" width="11" style="3" customWidth="1"/>
    <col min="5774" max="5774" width="13.140625" style="3" customWidth="1"/>
    <col min="5775" max="5775" width="12.140625" style="3" customWidth="1"/>
    <col min="5776" max="6018" width="9.140625" style="3"/>
    <col min="6019" max="6019" width="9.28515625" style="3" customWidth="1"/>
    <col min="6020" max="6020" width="9.140625" style="3" customWidth="1"/>
    <col min="6021" max="6021" width="23.85546875" style="3" customWidth="1"/>
    <col min="6022" max="6022" width="61" style="3" customWidth="1"/>
    <col min="6023" max="6023" width="29.42578125" style="3" customWidth="1"/>
    <col min="6024" max="6024" width="2.7109375" style="3" customWidth="1"/>
    <col min="6025" max="6025" width="9.140625" style="3"/>
    <col min="6026" max="6026" width="27.7109375" style="3" customWidth="1"/>
    <col min="6027" max="6027" width="9.140625" style="3"/>
    <col min="6028" max="6028" width="20.42578125" style="3" customWidth="1"/>
    <col min="6029" max="6029" width="11" style="3" customWidth="1"/>
    <col min="6030" max="6030" width="13.140625" style="3" customWidth="1"/>
    <col min="6031" max="6031" width="12.140625" style="3" customWidth="1"/>
    <col min="6032" max="6274" width="9.140625" style="3"/>
    <col min="6275" max="6275" width="9.28515625" style="3" customWidth="1"/>
    <col min="6276" max="6276" width="9.140625" style="3" customWidth="1"/>
    <col min="6277" max="6277" width="23.85546875" style="3" customWidth="1"/>
    <col min="6278" max="6278" width="61" style="3" customWidth="1"/>
    <col min="6279" max="6279" width="29.42578125" style="3" customWidth="1"/>
    <col min="6280" max="6280" width="2.7109375" style="3" customWidth="1"/>
    <col min="6281" max="6281" width="9.140625" style="3"/>
    <col min="6282" max="6282" width="27.7109375" style="3" customWidth="1"/>
    <col min="6283" max="6283" width="9.140625" style="3"/>
    <col min="6284" max="6284" width="20.42578125" style="3" customWidth="1"/>
    <col min="6285" max="6285" width="11" style="3" customWidth="1"/>
    <col min="6286" max="6286" width="13.140625" style="3" customWidth="1"/>
    <col min="6287" max="6287" width="12.140625" style="3" customWidth="1"/>
    <col min="6288" max="6530" width="9.140625" style="3"/>
    <col min="6531" max="6531" width="9.28515625" style="3" customWidth="1"/>
    <col min="6532" max="6532" width="9.140625" style="3" customWidth="1"/>
    <col min="6533" max="6533" width="23.85546875" style="3" customWidth="1"/>
    <col min="6534" max="6534" width="61" style="3" customWidth="1"/>
    <col min="6535" max="6535" width="29.42578125" style="3" customWidth="1"/>
    <col min="6536" max="6536" width="2.7109375" style="3" customWidth="1"/>
    <col min="6537" max="6537" width="9.140625" style="3"/>
    <col min="6538" max="6538" width="27.7109375" style="3" customWidth="1"/>
    <col min="6539" max="6539" width="9.140625" style="3"/>
    <col min="6540" max="6540" width="20.42578125" style="3" customWidth="1"/>
    <col min="6541" max="6541" width="11" style="3" customWidth="1"/>
    <col min="6542" max="6542" width="13.140625" style="3" customWidth="1"/>
    <col min="6543" max="6543" width="12.140625" style="3" customWidth="1"/>
    <col min="6544" max="6786" width="9.140625" style="3"/>
    <col min="6787" max="6787" width="9.28515625" style="3" customWidth="1"/>
    <col min="6788" max="6788" width="9.140625" style="3" customWidth="1"/>
    <col min="6789" max="6789" width="23.85546875" style="3" customWidth="1"/>
    <col min="6790" max="6790" width="61" style="3" customWidth="1"/>
    <col min="6791" max="6791" width="29.42578125" style="3" customWidth="1"/>
    <col min="6792" max="6792" width="2.7109375" style="3" customWidth="1"/>
    <col min="6793" max="6793" width="9.140625" style="3"/>
    <col min="6794" max="6794" width="27.7109375" style="3" customWidth="1"/>
    <col min="6795" max="6795" width="9.140625" style="3"/>
    <col min="6796" max="6796" width="20.42578125" style="3" customWidth="1"/>
    <col min="6797" max="6797" width="11" style="3" customWidth="1"/>
    <col min="6798" max="6798" width="13.140625" style="3" customWidth="1"/>
    <col min="6799" max="6799" width="12.140625" style="3" customWidth="1"/>
    <col min="6800" max="7042" width="9.140625" style="3"/>
    <col min="7043" max="7043" width="9.28515625" style="3" customWidth="1"/>
    <col min="7044" max="7044" width="9.140625" style="3" customWidth="1"/>
    <col min="7045" max="7045" width="23.85546875" style="3" customWidth="1"/>
    <col min="7046" max="7046" width="61" style="3" customWidth="1"/>
    <col min="7047" max="7047" width="29.42578125" style="3" customWidth="1"/>
    <col min="7048" max="7048" width="2.7109375" style="3" customWidth="1"/>
    <col min="7049" max="7049" width="9.140625" style="3"/>
    <col min="7050" max="7050" width="27.7109375" style="3" customWidth="1"/>
    <col min="7051" max="7051" width="9.140625" style="3"/>
    <col min="7052" max="7052" width="20.42578125" style="3" customWidth="1"/>
    <col min="7053" max="7053" width="11" style="3" customWidth="1"/>
    <col min="7054" max="7054" width="13.140625" style="3" customWidth="1"/>
    <col min="7055" max="7055" width="12.140625" style="3" customWidth="1"/>
    <col min="7056" max="7298" width="9.140625" style="3"/>
    <col min="7299" max="7299" width="9.28515625" style="3" customWidth="1"/>
    <col min="7300" max="7300" width="9.140625" style="3" customWidth="1"/>
    <col min="7301" max="7301" width="23.85546875" style="3" customWidth="1"/>
    <col min="7302" max="7302" width="61" style="3" customWidth="1"/>
    <col min="7303" max="7303" width="29.42578125" style="3" customWidth="1"/>
    <col min="7304" max="7304" width="2.7109375" style="3" customWidth="1"/>
    <col min="7305" max="7305" width="9.140625" style="3"/>
    <col min="7306" max="7306" width="27.7109375" style="3" customWidth="1"/>
    <col min="7307" max="7307" width="9.140625" style="3"/>
    <col min="7308" max="7308" width="20.42578125" style="3" customWidth="1"/>
    <col min="7309" max="7309" width="11" style="3" customWidth="1"/>
    <col min="7310" max="7310" width="13.140625" style="3" customWidth="1"/>
    <col min="7311" max="7311" width="12.140625" style="3" customWidth="1"/>
    <col min="7312" max="7554" width="9.140625" style="3"/>
    <col min="7555" max="7555" width="9.28515625" style="3" customWidth="1"/>
    <col min="7556" max="7556" width="9.140625" style="3" customWidth="1"/>
    <col min="7557" max="7557" width="23.85546875" style="3" customWidth="1"/>
    <col min="7558" max="7558" width="61" style="3" customWidth="1"/>
    <col min="7559" max="7559" width="29.42578125" style="3" customWidth="1"/>
    <col min="7560" max="7560" width="2.7109375" style="3" customWidth="1"/>
    <col min="7561" max="7561" width="9.140625" style="3"/>
    <col min="7562" max="7562" width="27.7109375" style="3" customWidth="1"/>
    <col min="7563" max="7563" width="9.140625" style="3"/>
    <col min="7564" max="7564" width="20.42578125" style="3" customWidth="1"/>
    <col min="7565" max="7565" width="11" style="3" customWidth="1"/>
    <col min="7566" max="7566" width="13.140625" style="3" customWidth="1"/>
    <col min="7567" max="7567" width="12.140625" style="3" customWidth="1"/>
    <col min="7568" max="7810" width="9.140625" style="3"/>
    <col min="7811" max="7811" width="9.28515625" style="3" customWidth="1"/>
    <col min="7812" max="7812" width="9.140625" style="3" customWidth="1"/>
    <col min="7813" max="7813" width="23.85546875" style="3" customWidth="1"/>
    <col min="7814" max="7814" width="61" style="3" customWidth="1"/>
    <col min="7815" max="7815" width="29.42578125" style="3" customWidth="1"/>
    <col min="7816" max="7816" width="2.7109375" style="3" customWidth="1"/>
    <col min="7817" max="7817" width="9.140625" style="3"/>
    <col min="7818" max="7818" width="27.7109375" style="3" customWidth="1"/>
    <col min="7819" max="7819" width="9.140625" style="3"/>
    <col min="7820" max="7820" width="20.42578125" style="3" customWidth="1"/>
    <col min="7821" max="7821" width="11" style="3" customWidth="1"/>
    <col min="7822" max="7822" width="13.140625" style="3" customWidth="1"/>
    <col min="7823" max="7823" width="12.140625" style="3" customWidth="1"/>
    <col min="7824" max="8066" width="9.140625" style="3"/>
    <col min="8067" max="8067" width="9.28515625" style="3" customWidth="1"/>
    <col min="8068" max="8068" width="9.140625" style="3" customWidth="1"/>
    <col min="8069" max="8069" width="23.85546875" style="3" customWidth="1"/>
    <col min="8070" max="8070" width="61" style="3" customWidth="1"/>
    <col min="8071" max="8071" width="29.42578125" style="3" customWidth="1"/>
    <col min="8072" max="8072" width="2.7109375" style="3" customWidth="1"/>
    <col min="8073" max="8073" width="9.140625" style="3"/>
    <col min="8074" max="8074" width="27.7109375" style="3" customWidth="1"/>
    <col min="8075" max="8075" width="9.140625" style="3"/>
    <col min="8076" max="8076" width="20.42578125" style="3" customWidth="1"/>
    <col min="8077" max="8077" width="11" style="3" customWidth="1"/>
    <col min="8078" max="8078" width="13.140625" style="3" customWidth="1"/>
    <col min="8079" max="8079" width="12.140625" style="3" customWidth="1"/>
    <col min="8080" max="8322" width="9.140625" style="3"/>
    <col min="8323" max="8323" width="9.28515625" style="3" customWidth="1"/>
    <col min="8324" max="8324" width="9.140625" style="3" customWidth="1"/>
    <col min="8325" max="8325" width="23.85546875" style="3" customWidth="1"/>
    <col min="8326" max="8326" width="61" style="3" customWidth="1"/>
    <col min="8327" max="8327" width="29.42578125" style="3" customWidth="1"/>
    <col min="8328" max="8328" width="2.7109375" style="3" customWidth="1"/>
    <col min="8329" max="8329" width="9.140625" style="3"/>
    <col min="8330" max="8330" width="27.7109375" style="3" customWidth="1"/>
    <col min="8331" max="8331" width="9.140625" style="3"/>
    <col min="8332" max="8332" width="20.42578125" style="3" customWidth="1"/>
    <col min="8333" max="8333" width="11" style="3" customWidth="1"/>
    <col min="8334" max="8334" width="13.140625" style="3" customWidth="1"/>
    <col min="8335" max="8335" width="12.140625" style="3" customWidth="1"/>
    <col min="8336" max="8578" width="9.140625" style="3"/>
    <col min="8579" max="8579" width="9.28515625" style="3" customWidth="1"/>
    <col min="8580" max="8580" width="9.140625" style="3" customWidth="1"/>
    <col min="8581" max="8581" width="23.85546875" style="3" customWidth="1"/>
    <col min="8582" max="8582" width="61" style="3" customWidth="1"/>
    <col min="8583" max="8583" width="29.42578125" style="3" customWidth="1"/>
    <col min="8584" max="8584" width="2.7109375" style="3" customWidth="1"/>
    <col min="8585" max="8585" width="9.140625" style="3"/>
    <col min="8586" max="8586" width="27.7109375" style="3" customWidth="1"/>
    <col min="8587" max="8587" width="9.140625" style="3"/>
    <col min="8588" max="8588" width="20.42578125" style="3" customWidth="1"/>
    <col min="8589" max="8589" width="11" style="3" customWidth="1"/>
    <col min="8590" max="8590" width="13.140625" style="3" customWidth="1"/>
    <col min="8591" max="8591" width="12.140625" style="3" customWidth="1"/>
    <col min="8592" max="8834" width="9.140625" style="3"/>
    <col min="8835" max="8835" width="9.28515625" style="3" customWidth="1"/>
    <col min="8836" max="8836" width="9.140625" style="3" customWidth="1"/>
    <col min="8837" max="8837" width="23.85546875" style="3" customWidth="1"/>
    <col min="8838" max="8838" width="61" style="3" customWidth="1"/>
    <col min="8839" max="8839" width="29.42578125" style="3" customWidth="1"/>
    <col min="8840" max="8840" width="2.7109375" style="3" customWidth="1"/>
    <col min="8841" max="8841" width="9.140625" style="3"/>
    <col min="8842" max="8842" width="27.7109375" style="3" customWidth="1"/>
    <col min="8843" max="8843" width="9.140625" style="3"/>
    <col min="8844" max="8844" width="20.42578125" style="3" customWidth="1"/>
    <col min="8845" max="8845" width="11" style="3" customWidth="1"/>
    <col min="8846" max="8846" width="13.140625" style="3" customWidth="1"/>
    <col min="8847" max="8847" width="12.140625" style="3" customWidth="1"/>
    <col min="8848" max="9090" width="9.140625" style="3"/>
    <col min="9091" max="9091" width="9.28515625" style="3" customWidth="1"/>
    <col min="9092" max="9092" width="9.140625" style="3" customWidth="1"/>
    <col min="9093" max="9093" width="23.85546875" style="3" customWidth="1"/>
    <col min="9094" max="9094" width="61" style="3" customWidth="1"/>
    <col min="9095" max="9095" width="29.42578125" style="3" customWidth="1"/>
    <col min="9096" max="9096" width="2.7109375" style="3" customWidth="1"/>
    <col min="9097" max="9097" width="9.140625" style="3"/>
    <col min="9098" max="9098" width="27.7109375" style="3" customWidth="1"/>
    <col min="9099" max="9099" width="9.140625" style="3"/>
    <col min="9100" max="9100" width="20.42578125" style="3" customWidth="1"/>
    <col min="9101" max="9101" width="11" style="3" customWidth="1"/>
    <col min="9102" max="9102" width="13.140625" style="3" customWidth="1"/>
    <col min="9103" max="9103" width="12.140625" style="3" customWidth="1"/>
    <col min="9104" max="9346" width="9.140625" style="3"/>
    <col min="9347" max="9347" width="9.28515625" style="3" customWidth="1"/>
    <col min="9348" max="9348" width="9.140625" style="3" customWidth="1"/>
    <col min="9349" max="9349" width="23.85546875" style="3" customWidth="1"/>
    <col min="9350" max="9350" width="61" style="3" customWidth="1"/>
    <col min="9351" max="9351" width="29.42578125" style="3" customWidth="1"/>
    <col min="9352" max="9352" width="2.7109375" style="3" customWidth="1"/>
    <col min="9353" max="9353" width="9.140625" style="3"/>
    <col min="9354" max="9354" width="27.7109375" style="3" customWidth="1"/>
    <col min="9355" max="9355" width="9.140625" style="3"/>
    <col min="9356" max="9356" width="20.42578125" style="3" customWidth="1"/>
    <col min="9357" max="9357" width="11" style="3" customWidth="1"/>
    <col min="9358" max="9358" width="13.140625" style="3" customWidth="1"/>
    <col min="9359" max="9359" width="12.140625" style="3" customWidth="1"/>
    <col min="9360" max="9602" width="9.140625" style="3"/>
    <col min="9603" max="9603" width="9.28515625" style="3" customWidth="1"/>
    <col min="9604" max="9604" width="9.140625" style="3" customWidth="1"/>
    <col min="9605" max="9605" width="23.85546875" style="3" customWidth="1"/>
    <col min="9606" max="9606" width="61" style="3" customWidth="1"/>
    <col min="9607" max="9607" width="29.42578125" style="3" customWidth="1"/>
    <col min="9608" max="9608" width="2.7109375" style="3" customWidth="1"/>
    <col min="9609" max="9609" width="9.140625" style="3"/>
    <col min="9610" max="9610" width="27.7109375" style="3" customWidth="1"/>
    <col min="9611" max="9611" width="9.140625" style="3"/>
    <col min="9612" max="9612" width="20.42578125" style="3" customWidth="1"/>
    <col min="9613" max="9613" width="11" style="3" customWidth="1"/>
    <col min="9614" max="9614" width="13.140625" style="3" customWidth="1"/>
    <col min="9615" max="9615" width="12.140625" style="3" customWidth="1"/>
    <col min="9616" max="9858" width="9.140625" style="3"/>
    <col min="9859" max="9859" width="9.28515625" style="3" customWidth="1"/>
    <col min="9860" max="9860" width="9.140625" style="3" customWidth="1"/>
    <col min="9861" max="9861" width="23.85546875" style="3" customWidth="1"/>
    <col min="9862" max="9862" width="61" style="3" customWidth="1"/>
    <col min="9863" max="9863" width="29.42578125" style="3" customWidth="1"/>
    <col min="9864" max="9864" width="2.7109375" style="3" customWidth="1"/>
    <col min="9865" max="9865" width="9.140625" style="3"/>
    <col min="9866" max="9866" width="27.7109375" style="3" customWidth="1"/>
    <col min="9867" max="9867" width="9.140625" style="3"/>
    <col min="9868" max="9868" width="20.42578125" style="3" customWidth="1"/>
    <col min="9869" max="9869" width="11" style="3" customWidth="1"/>
    <col min="9870" max="9870" width="13.140625" style="3" customWidth="1"/>
    <col min="9871" max="9871" width="12.140625" style="3" customWidth="1"/>
    <col min="9872" max="10114" width="9.140625" style="3"/>
    <col min="10115" max="10115" width="9.28515625" style="3" customWidth="1"/>
    <col min="10116" max="10116" width="9.140625" style="3" customWidth="1"/>
    <col min="10117" max="10117" width="23.85546875" style="3" customWidth="1"/>
    <col min="10118" max="10118" width="61" style="3" customWidth="1"/>
    <col min="10119" max="10119" width="29.42578125" style="3" customWidth="1"/>
    <col min="10120" max="10120" width="2.7109375" style="3" customWidth="1"/>
    <col min="10121" max="10121" width="9.140625" style="3"/>
    <col min="10122" max="10122" width="27.7109375" style="3" customWidth="1"/>
    <col min="10123" max="10123" width="9.140625" style="3"/>
    <col min="10124" max="10124" width="20.42578125" style="3" customWidth="1"/>
    <col min="10125" max="10125" width="11" style="3" customWidth="1"/>
    <col min="10126" max="10126" width="13.140625" style="3" customWidth="1"/>
    <col min="10127" max="10127" width="12.140625" style="3" customWidth="1"/>
    <col min="10128" max="10370" width="9.140625" style="3"/>
    <col min="10371" max="10371" width="9.28515625" style="3" customWidth="1"/>
    <col min="10372" max="10372" width="9.140625" style="3" customWidth="1"/>
    <col min="10373" max="10373" width="23.85546875" style="3" customWidth="1"/>
    <col min="10374" max="10374" width="61" style="3" customWidth="1"/>
    <col min="10375" max="10375" width="29.42578125" style="3" customWidth="1"/>
    <col min="10376" max="10376" width="2.7109375" style="3" customWidth="1"/>
    <col min="10377" max="10377" width="9.140625" style="3"/>
    <col min="10378" max="10378" width="27.7109375" style="3" customWidth="1"/>
    <col min="10379" max="10379" width="9.140625" style="3"/>
    <col min="10380" max="10380" width="20.42578125" style="3" customWidth="1"/>
    <col min="10381" max="10381" width="11" style="3" customWidth="1"/>
    <col min="10382" max="10382" width="13.140625" style="3" customWidth="1"/>
    <col min="10383" max="10383" width="12.140625" style="3" customWidth="1"/>
    <col min="10384" max="10626" width="9.140625" style="3"/>
    <col min="10627" max="10627" width="9.28515625" style="3" customWidth="1"/>
    <col min="10628" max="10628" width="9.140625" style="3" customWidth="1"/>
    <col min="10629" max="10629" width="23.85546875" style="3" customWidth="1"/>
    <col min="10630" max="10630" width="61" style="3" customWidth="1"/>
    <col min="10631" max="10631" width="29.42578125" style="3" customWidth="1"/>
    <col min="10632" max="10632" width="2.7109375" style="3" customWidth="1"/>
    <col min="10633" max="10633" width="9.140625" style="3"/>
    <col min="10634" max="10634" width="27.7109375" style="3" customWidth="1"/>
    <col min="10635" max="10635" width="9.140625" style="3"/>
    <col min="10636" max="10636" width="20.42578125" style="3" customWidth="1"/>
    <col min="10637" max="10637" width="11" style="3" customWidth="1"/>
    <col min="10638" max="10638" width="13.140625" style="3" customWidth="1"/>
    <col min="10639" max="10639" width="12.140625" style="3" customWidth="1"/>
    <col min="10640" max="10882" width="9.140625" style="3"/>
    <col min="10883" max="10883" width="9.28515625" style="3" customWidth="1"/>
    <col min="10884" max="10884" width="9.140625" style="3" customWidth="1"/>
    <col min="10885" max="10885" width="23.85546875" style="3" customWidth="1"/>
    <col min="10886" max="10886" width="61" style="3" customWidth="1"/>
    <col min="10887" max="10887" width="29.42578125" style="3" customWidth="1"/>
    <col min="10888" max="10888" width="2.7109375" style="3" customWidth="1"/>
    <col min="10889" max="10889" width="9.140625" style="3"/>
    <col min="10890" max="10890" width="27.7109375" style="3" customWidth="1"/>
    <col min="10891" max="10891" width="9.140625" style="3"/>
    <col min="10892" max="10892" width="20.42578125" style="3" customWidth="1"/>
    <col min="10893" max="10893" width="11" style="3" customWidth="1"/>
    <col min="10894" max="10894" width="13.140625" style="3" customWidth="1"/>
    <col min="10895" max="10895" width="12.140625" style="3" customWidth="1"/>
    <col min="10896" max="11138" width="9.140625" style="3"/>
    <col min="11139" max="11139" width="9.28515625" style="3" customWidth="1"/>
    <col min="11140" max="11140" width="9.140625" style="3" customWidth="1"/>
    <col min="11141" max="11141" width="23.85546875" style="3" customWidth="1"/>
    <col min="11142" max="11142" width="61" style="3" customWidth="1"/>
    <col min="11143" max="11143" width="29.42578125" style="3" customWidth="1"/>
    <col min="11144" max="11144" width="2.7109375" style="3" customWidth="1"/>
    <col min="11145" max="11145" width="9.140625" style="3"/>
    <col min="11146" max="11146" width="27.7109375" style="3" customWidth="1"/>
    <col min="11147" max="11147" width="9.140625" style="3"/>
    <col min="11148" max="11148" width="20.42578125" style="3" customWidth="1"/>
    <col min="11149" max="11149" width="11" style="3" customWidth="1"/>
    <col min="11150" max="11150" width="13.140625" style="3" customWidth="1"/>
    <col min="11151" max="11151" width="12.140625" style="3" customWidth="1"/>
    <col min="11152" max="11394" width="9.140625" style="3"/>
    <col min="11395" max="11395" width="9.28515625" style="3" customWidth="1"/>
    <col min="11396" max="11396" width="9.140625" style="3" customWidth="1"/>
    <col min="11397" max="11397" width="23.85546875" style="3" customWidth="1"/>
    <col min="11398" max="11398" width="61" style="3" customWidth="1"/>
    <col min="11399" max="11399" width="29.42578125" style="3" customWidth="1"/>
    <col min="11400" max="11400" width="2.7109375" style="3" customWidth="1"/>
    <col min="11401" max="11401" width="9.140625" style="3"/>
    <col min="11402" max="11402" width="27.7109375" style="3" customWidth="1"/>
    <col min="11403" max="11403" width="9.140625" style="3"/>
    <col min="11404" max="11404" width="20.42578125" style="3" customWidth="1"/>
    <col min="11405" max="11405" width="11" style="3" customWidth="1"/>
    <col min="11406" max="11406" width="13.140625" style="3" customWidth="1"/>
    <col min="11407" max="11407" width="12.140625" style="3" customWidth="1"/>
    <col min="11408" max="11650" width="9.140625" style="3"/>
    <col min="11651" max="11651" width="9.28515625" style="3" customWidth="1"/>
    <col min="11652" max="11652" width="9.140625" style="3" customWidth="1"/>
    <col min="11653" max="11653" width="23.85546875" style="3" customWidth="1"/>
    <col min="11654" max="11654" width="61" style="3" customWidth="1"/>
    <col min="11655" max="11655" width="29.42578125" style="3" customWidth="1"/>
    <col min="11656" max="11656" width="2.7109375" style="3" customWidth="1"/>
    <col min="11657" max="11657" width="9.140625" style="3"/>
    <col min="11658" max="11658" width="27.7109375" style="3" customWidth="1"/>
    <col min="11659" max="11659" width="9.140625" style="3"/>
    <col min="11660" max="11660" width="20.42578125" style="3" customWidth="1"/>
    <col min="11661" max="11661" width="11" style="3" customWidth="1"/>
    <col min="11662" max="11662" width="13.140625" style="3" customWidth="1"/>
    <col min="11663" max="11663" width="12.140625" style="3" customWidth="1"/>
    <col min="11664" max="11906" width="9.140625" style="3"/>
    <col min="11907" max="11907" width="9.28515625" style="3" customWidth="1"/>
    <col min="11908" max="11908" width="9.140625" style="3" customWidth="1"/>
    <col min="11909" max="11909" width="23.85546875" style="3" customWidth="1"/>
    <col min="11910" max="11910" width="61" style="3" customWidth="1"/>
    <col min="11911" max="11911" width="29.42578125" style="3" customWidth="1"/>
    <col min="11912" max="11912" width="2.7109375" style="3" customWidth="1"/>
    <col min="11913" max="11913" width="9.140625" style="3"/>
    <col min="11914" max="11914" width="27.7109375" style="3" customWidth="1"/>
    <col min="11915" max="11915" width="9.140625" style="3"/>
    <col min="11916" max="11916" width="20.42578125" style="3" customWidth="1"/>
    <col min="11917" max="11917" width="11" style="3" customWidth="1"/>
    <col min="11918" max="11918" width="13.140625" style="3" customWidth="1"/>
    <col min="11919" max="11919" width="12.140625" style="3" customWidth="1"/>
    <col min="11920" max="12162" width="9.140625" style="3"/>
    <col min="12163" max="12163" width="9.28515625" style="3" customWidth="1"/>
    <col min="12164" max="12164" width="9.140625" style="3" customWidth="1"/>
    <col min="12165" max="12165" width="23.85546875" style="3" customWidth="1"/>
    <col min="12166" max="12166" width="61" style="3" customWidth="1"/>
    <col min="12167" max="12167" width="29.42578125" style="3" customWidth="1"/>
    <col min="12168" max="12168" width="2.7109375" style="3" customWidth="1"/>
    <col min="12169" max="12169" width="9.140625" style="3"/>
    <col min="12170" max="12170" width="27.7109375" style="3" customWidth="1"/>
    <col min="12171" max="12171" width="9.140625" style="3"/>
    <col min="12172" max="12172" width="20.42578125" style="3" customWidth="1"/>
    <col min="12173" max="12173" width="11" style="3" customWidth="1"/>
    <col min="12174" max="12174" width="13.140625" style="3" customWidth="1"/>
    <col min="12175" max="12175" width="12.140625" style="3" customWidth="1"/>
    <col min="12176" max="12418" width="9.140625" style="3"/>
    <col min="12419" max="12419" width="9.28515625" style="3" customWidth="1"/>
    <col min="12420" max="12420" width="9.140625" style="3" customWidth="1"/>
    <col min="12421" max="12421" width="23.85546875" style="3" customWidth="1"/>
    <col min="12422" max="12422" width="61" style="3" customWidth="1"/>
    <col min="12423" max="12423" width="29.42578125" style="3" customWidth="1"/>
    <col min="12424" max="12424" width="2.7109375" style="3" customWidth="1"/>
    <col min="12425" max="12425" width="9.140625" style="3"/>
    <col min="12426" max="12426" width="27.7109375" style="3" customWidth="1"/>
    <col min="12427" max="12427" width="9.140625" style="3"/>
    <col min="12428" max="12428" width="20.42578125" style="3" customWidth="1"/>
    <col min="12429" max="12429" width="11" style="3" customWidth="1"/>
    <col min="12430" max="12430" width="13.140625" style="3" customWidth="1"/>
    <col min="12431" max="12431" width="12.140625" style="3" customWidth="1"/>
    <col min="12432" max="12674" width="9.140625" style="3"/>
    <col min="12675" max="12675" width="9.28515625" style="3" customWidth="1"/>
    <col min="12676" max="12676" width="9.140625" style="3" customWidth="1"/>
    <col min="12677" max="12677" width="23.85546875" style="3" customWidth="1"/>
    <col min="12678" max="12678" width="61" style="3" customWidth="1"/>
    <col min="12679" max="12679" width="29.42578125" style="3" customWidth="1"/>
    <col min="12680" max="12680" width="2.7109375" style="3" customWidth="1"/>
    <col min="12681" max="12681" width="9.140625" style="3"/>
    <col min="12682" max="12682" width="27.7109375" style="3" customWidth="1"/>
    <col min="12683" max="12683" width="9.140625" style="3"/>
    <col min="12684" max="12684" width="20.42578125" style="3" customWidth="1"/>
    <col min="12685" max="12685" width="11" style="3" customWidth="1"/>
    <col min="12686" max="12686" width="13.140625" style="3" customWidth="1"/>
    <col min="12687" max="12687" width="12.140625" style="3" customWidth="1"/>
    <col min="12688" max="12930" width="9.140625" style="3"/>
    <col min="12931" max="12931" width="9.28515625" style="3" customWidth="1"/>
    <col min="12932" max="12932" width="9.140625" style="3" customWidth="1"/>
    <col min="12933" max="12933" width="23.85546875" style="3" customWidth="1"/>
    <col min="12934" max="12934" width="61" style="3" customWidth="1"/>
    <col min="12935" max="12935" width="29.42578125" style="3" customWidth="1"/>
    <col min="12936" max="12936" width="2.7109375" style="3" customWidth="1"/>
    <col min="12937" max="12937" width="9.140625" style="3"/>
    <col min="12938" max="12938" width="27.7109375" style="3" customWidth="1"/>
    <col min="12939" max="12939" width="9.140625" style="3"/>
    <col min="12940" max="12940" width="20.42578125" style="3" customWidth="1"/>
    <col min="12941" max="12941" width="11" style="3" customWidth="1"/>
    <col min="12942" max="12942" width="13.140625" style="3" customWidth="1"/>
    <col min="12943" max="12943" width="12.140625" style="3" customWidth="1"/>
    <col min="12944" max="13186" width="9.140625" style="3"/>
    <col min="13187" max="13187" width="9.28515625" style="3" customWidth="1"/>
    <col min="13188" max="13188" width="9.140625" style="3" customWidth="1"/>
    <col min="13189" max="13189" width="23.85546875" style="3" customWidth="1"/>
    <col min="13190" max="13190" width="61" style="3" customWidth="1"/>
    <col min="13191" max="13191" width="29.42578125" style="3" customWidth="1"/>
    <col min="13192" max="13192" width="2.7109375" style="3" customWidth="1"/>
    <col min="13193" max="13193" width="9.140625" style="3"/>
    <col min="13194" max="13194" width="27.7109375" style="3" customWidth="1"/>
    <col min="13195" max="13195" width="9.140625" style="3"/>
    <col min="13196" max="13196" width="20.42578125" style="3" customWidth="1"/>
    <col min="13197" max="13197" width="11" style="3" customWidth="1"/>
    <col min="13198" max="13198" width="13.140625" style="3" customWidth="1"/>
    <col min="13199" max="13199" width="12.140625" style="3" customWidth="1"/>
    <col min="13200" max="13442" width="9.140625" style="3"/>
    <col min="13443" max="13443" width="9.28515625" style="3" customWidth="1"/>
    <col min="13444" max="13444" width="9.140625" style="3" customWidth="1"/>
    <col min="13445" max="13445" width="23.85546875" style="3" customWidth="1"/>
    <col min="13446" max="13446" width="61" style="3" customWidth="1"/>
    <col min="13447" max="13447" width="29.42578125" style="3" customWidth="1"/>
    <col min="13448" max="13448" width="2.7109375" style="3" customWidth="1"/>
    <col min="13449" max="13449" width="9.140625" style="3"/>
    <col min="13450" max="13450" width="27.7109375" style="3" customWidth="1"/>
    <col min="13451" max="13451" width="9.140625" style="3"/>
    <col min="13452" max="13452" width="20.42578125" style="3" customWidth="1"/>
    <col min="13453" max="13453" width="11" style="3" customWidth="1"/>
    <col min="13454" max="13454" width="13.140625" style="3" customWidth="1"/>
    <col min="13455" max="13455" width="12.140625" style="3" customWidth="1"/>
    <col min="13456" max="13698" width="9.140625" style="3"/>
    <col min="13699" max="13699" width="9.28515625" style="3" customWidth="1"/>
    <col min="13700" max="13700" width="9.140625" style="3" customWidth="1"/>
    <col min="13701" max="13701" width="23.85546875" style="3" customWidth="1"/>
    <col min="13702" max="13702" width="61" style="3" customWidth="1"/>
    <col min="13703" max="13703" width="29.42578125" style="3" customWidth="1"/>
    <col min="13704" max="13704" width="2.7109375" style="3" customWidth="1"/>
    <col min="13705" max="13705" width="9.140625" style="3"/>
    <col min="13706" max="13706" width="27.7109375" style="3" customWidth="1"/>
    <col min="13707" max="13707" width="9.140625" style="3"/>
    <col min="13708" max="13708" width="20.42578125" style="3" customWidth="1"/>
    <col min="13709" max="13709" width="11" style="3" customWidth="1"/>
    <col min="13710" max="13710" width="13.140625" style="3" customWidth="1"/>
    <col min="13711" max="13711" width="12.140625" style="3" customWidth="1"/>
    <col min="13712" max="13954" width="9.140625" style="3"/>
    <col min="13955" max="13955" width="9.28515625" style="3" customWidth="1"/>
    <col min="13956" max="13956" width="9.140625" style="3" customWidth="1"/>
    <col min="13957" max="13957" width="23.85546875" style="3" customWidth="1"/>
    <col min="13958" max="13958" width="61" style="3" customWidth="1"/>
    <col min="13959" max="13959" width="29.42578125" style="3" customWidth="1"/>
    <col min="13960" max="13960" width="2.7109375" style="3" customWidth="1"/>
    <col min="13961" max="13961" width="9.140625" style="3"/>
    <col min="13962" max="13962" width="27.7109375" style="3" customWidth="1"/>
    <col min="13963" max="13963" width="9.140625" style="3"/>
    <col min="13964" max="13964" width="20.42578125" style="3" customWidth="1"/>
    <col min="13965" max="13965" width="11" style="3" customWidth="1"/>
    <col min="13966" max="13966" width="13.140625" style="3" customWidth="1"/>
    <col min="13967" max="13967" width="12.140625" style="3" customWidth="1"/>
    <col min="13968" max="14210" width="9.140625" style="3"/>
    <col min="14211" max="14211" width="9.28515625" style="3" customWidth="1"/>
    <col min="14212" max="14212" width="9.140625" style="3" customWidth="1"/>
    <col min="14213" max="14213" width="23.85546875" style="3" customWidth="1"/>
    <col min="14214" max="14214" width="61" style="3" customWidth="1"/>
    <col min="14215" max="14215" width="29.42578125" style="3" customWidth="1"/>
    <col min="14216" max="14216" width="2.7109375" style="3" customWidth="1"/>
    <col min="14217" max="14217" width="9.140625" style="3"/>
    <col min="14218" max="14218" width="27.7109375" style="3" customWidth="1"/>
    <col min="14219" max="14219" width="9.140625" style="3"/>
    <col min="14220" max="14220" width="20.42578125" style="3" customWidth="1"/>
    <col min="14221" max="14221" width="11" style="3" customWidth="1"/>
    <col min="14222" max="14222" width="13.140625" style="3" customWidth="1"/>
    <col min="14223" max="14223" width="12.140625" style="3" customWidth="1"/>
    <col min="14224" max="14466" width="9.140625" style="3"/>
    <col min="14467" max="14467" width="9.28515625" style="3" customWidth="1"/>
    <col min="14468" max="14468" width="9.140625" style="3" customWidth="1"/>
    <col min="14469" max="14469" width="23.85546875" style="3" customWidth="1"/>
    <col min="14470" max="14470" width="61" style="3" customWidth="1"/>
    <col min="14471" max="14471" width="29.42578125" style="3" customWidth="1"/>
    <col min="14472" max="14472" width="2.7109375" style="3" customWidth="1"/>
    <col min="14473" max="14473" width="9.140625" style="3"/>
    <col min="14474" max="14474" width="27.7109375" style="3" customWidth="1"/>
    <col min="14475" max="14475" width="9.140625" style="3"/>
    <col min="14476" max="14476" width="20.42578125" style="3" customWidth="1"/>
    <col min="14477" max="14477" width="11" style="3" customWidth="1"/>
    <col min="14478" max="14478" width="13.140625" style="3" customWidth="1"/>
    <col min="14479" max="14479" width="12.140625" style="3" customWidth="1"/>
    <col min="14480" max="14722" width="9.140625" style="3"/>
    <col min="14723" max="14723" width="9.28515625" style="3" customWidth="1"/>
    <col min="14724" max="14724" width="9.140625" style="3" customWidth="1"/>
    <col min="14725" max="14725" width="23.85546875" style="3" customWidth="1"/>
    <col min="14726" max="14726" width="61" style="3" customWidth="1"/>
    <col min="14727" max="14727" width="29.42578125" style="3" customWidth="1"/>
    <col min="14728" max="14728" width="2.7109375" style="3" customWidth="1"/>
    <col min="14729" max="14729" width="9.140625" style="3"/>
    <col min="14730" max="14730" width="27.7109375" style="3" customWidth="1"/>
    <col min="14731" max="14731" width="9.140625" style="3"/>
    <col min="14732" max="14732" width="20.42578125" style="3" customWidth="1"/>
    <col min="14733" max="14733" width="11" style="3" customWidth="1"/>
    <col min="14734" max="14734" width="13.140625" style="3" customWidth="1"/>
    <col min="14735" max="14735" width="12.140625" style="3" customWidth="1"/>
    <col min="14736" max="14978" width="9.140625" style="3"/>
    <col min="14979" max="14979" width="9.28515625" style="3" customWidth="1"/>
    <col min="14980" max="14980" width="9.140625" style="3" customWidth="1"/>
    <col min="14981" max="14981" width="23.85546875" style="3" customWidth="1"/>
    <col min="14982" max="14982" width="61" style="3" customWidth="1"/>
    <col min="14983" max="14983" width="29.42578125" style="3" customWidth="1"/>
    <col min="14984" max="14984" width="2.7109375" style="3" customWidth="1"/>
    <col min="14985" max="14985" width="9.140625" style="3"/>
    <col min="14986" max="14986" width="27.7109375" style="3" customWidth="1"/>
    <col min="14987" max="14987" width="9.140625" style="3"/>
    <col min="14988" max="14988" width="20.42578125" style="3" customWidth="1"/>
    <col min="14989" max="14989" width="11" style="3" customWidth="1"/>
    <col min="14990" max="14990" width="13.140625" style="3" customWidth="1"/>
    <col min="14991" max="14991" width="12.140625" style="3" customWidth="1"/>
    <col min="14992" max="15234" width="9.140625" style="3"/>
    <col min="15235" max="15235" width="9.28515625" style="3" customWidth="1"/>
    <col min="15236" max="15236" width="9.140625" style="3" customWidth="1"/>
    <col min="15237" max="15237" width="23.85546875" style="3" customWidth="1"/>
    <col min="15238" max="15238" width="61" style="3" customWidth="1"/>
    <col min="15239" max="15239" width="29.42578125" style="3" customWidth="1"/>
    <col min="15240" max="15240" width="2.7109375" style="3" customWidth="1"/>
    <col min="15241" max="15241" width="9.140625" style="3"/>
    <col min="15242" max="15242" width="27.7109375" style="3" customWidth="1"/>
    <col min="15243" max="15243" width="9.140625" style="3"/>
    <col min="15244" max="15244" width="20.42578125" style="3" customWidth="1"/>
    <col min="15245" max="15245" width="11" style="3" customWidth="1"/>
    <col min="15246" max="15246" width="13.140625" style="3" customWidth="1"/>
    <col min="15247" max="15247" width="12.140625" style="3" customWidth="1"/>
    <col min="15248" max="15490" width="9.140625" style="3"/>
    <col min="15491" max="15491" width="9.28515625" style="3" customWidth="1"/>
    <col min="15492" max="15492" width="9.140625" style="3" customWidth="1"/>
    <col min="15493" max="15493" width="23.85546875" style="3" customWidth="1"/>
    <col min="15494" max="15494" width="61" style="3" customWidth="1"/>
    <col min="15495" max="15495" width="29.42578125" style="3" customWidth="1"/>
    <col min="15496" max="15496" width="2.7109375" style="3" customWidth="1"/>
    <col min="15497" max="15497" width="9.140625" style="3"/>
    <col min="15498" max="15498" width="27.7109375" style="3" customWidth="1"/>
    <col min="15499" max="15499" width="9.140625" style="3"/>
    <col min="15500" max="15500" width="20.42578125" style="3" customWidth="1"/>
    <col min="15501" max="15501" width="11" style="3" customWidth="1"/>
    <col min="15502" max="15502" width="13.140625" style="3" customWidth="1"/>
    <col min="15503" max="15503" width="12.140625" style="3" customWidth="1"/>
    <col min="15504" max="15746" width="9.140625" style="3"/>
    <col min="15747" max="15747" width="9.28515625" style="3" customWidth="1"/>
    <col min="15748" max="15748" width="9.140625" style="3" customWidth="1"/>
    <col min="15749" max="15749" width="23.85546875" style="3" customWidth="1"/>
    <col min="15750" max="15750" width="61" style="3" customWidth="1"/>
    <col min="15751" max="15751" width="29.42578125" style="3" customWidth="1"/>
    <col min="15752" max="15752" width="2.7109375" style="3" customWidth="1"/>
    <col min="15753" max="15753" width="9.140625" style="3"/>
    <col min="15754" max="15754" width="27.7109375" style="3" customWidth="1"/>
    <col min="15755" max="15755" width="9.140625" style="3"/>
    <col min="15756" max="15756" width="20.42578125" style="3" customWidth="1"/>
    <col min="15757" max="15757" width="11" style="3" customWidth="1"/>
    <col min="15758" max="15758" width="13.140625" style="3" customWidth="1"/>
    <col min="15759" max="15759" width="12.140625" style="3" customWidth="1"/>
    <col min="15760" max="16002" width="9.140625" style="3"/>
    <col min="16003" max="16003" width="9.28515625" style="3" customWidth="1"/>
    <col min="16004" max="16004" width="9.140625" style="3" customWidth="1"/>
    <col min="16005" max="16005" width="23.85546875" style="3" customWidth="1"/>
    <col min="16006" max="16006" width="61" style="3" customWidth="1"/>
    <col min="16007" max="16007" width="29.42578125" style="3" customWidth="1"/>
    <col min="16008" max="16008" width="2.7109375" style="3" customWidth="1"/>
    <col min="16009" max="16009" width="9.140625" style="3"/>
    <col min="16010" max="16010" width="27.7109375" style="3" customWidth="1"/>
    <col min="16011" max="16011" width="9.140625" style="3"/>
    <col min="16012" max="16012" width="20.42578125" style="3" customWidth="1"/>
    <col min="16013" max="16013" width="11" style="3" customWidth="1"/>
    <col min="16014" max="16014" width="13.140625" style="3" customWidth="1"/>
    <col min="16015" max="16015" width="12.140625" style="3" customWidth="1"/>
    <col min="16016" max="16384" width="9.140625" style="3"/>
  </cols>
  <sheetData>
    <row r="1" spans="1:4" s="2" customFormat="1" ht="23.25" customHeight="1" x14ac:dyDescent="0.25">
      <c r="A1" s="85" t="s">
        <v>0</v>
      </c>
      <c r="B1" s="86"/>
      <c r="C1" s="86"/>
      <c r="D1" s="87"/>
    </row>
    <row r="2" spans="1:4" s="2" customFormat="1" ht="23.25" customHeight="1" thickBot="1" x14ac:dyDescent="0.3">
      <c r="A2" s="88" t="s">
        <v>1</v>
      </c>
      <c r="B2" s="89"/>
      <c r="C2" s="89"/>
      <c r="D2" s="90"/>
    </row>
    <row r="3" spans="1:4" ht="42.75" customHeight="1" thickBot="1" x14ac:dyDescent="0.3">
      <c r="A3" s="91" t="s">
        <v>35</v>
      </c>
      <c r="B3" s="92"/>
      <c r="C3" s="92"/>
      <c r="D3" s="93"/>
    </row>
    <row r="4" spans="1:4" s="4" customFormat="1" ht="42" customHeight="1" thickBot="1" x14ac:dyDescent="0.35">
      <c r="A4" s="94" t="s">
        <v>47</v>
      </c>
      <c r="B4" s="92"/>
      <c r="C4" s="92"/>
      <c r="D4" s="93"/>
    </row>
    <row r="5" spans="1:4" ht="15.75" thickBot="1" x14ac:dyDescent="0.3">
      <c r="A5" s="12"/>
      <c r="B5" s="13"/>
      <c r="C5" s="13"/>
      <c r="D5" s="14"/>
    </row>
    <row r="6" spans="1:4" s="1" customFormat="1" ht="15.75" customHeight="1" thickBot="1" x14ac:dyDescent="0.3">
      <c r="A6" s="91" t="s">
        <v>2</v>
      </c>
      <c r="B6" s="92"/>
      <c r="C6" s="92"/>
      <c r="D6" s="93"/>
    </row>
    <row r="7" spans="1:4" s="1" customFormat="1" ht="9.75" customHeight="1" x14ac:dyDescent="0.25">
      <c r="A7" s="15"/>
      <c r="B7" s="16"/>
      <c r="C7" s="16"/>
      <c r="D7" s="17"/>
    </row>
    <row r="8" spans="1:4" s="1" customFormat="1" ht="18" x14ac:dyDescent="0.25">
      <c r="A8" s="95" t="s">
        <v>3</v>
      </c>
      <c r="B8" s="96"/>
      <c r="C8" s="96"/>
      <c r="D8" s="97"/>
    </row>
    <row r="9" spans="1:4" s="1" customFormat="1" ht="18" x14ac:dyDescent="0.25">
      <c r="A9" s="23"/>
      <c r="B9" s="24" t="s">
        <v>36</v>
      </c>
      <c r="C9" s="24"/>
      <c r="D9" s="27">
        <v>115053392.56479199</v>
      </c>
    </row>
    <row r="10" spans="1:4" s="1" customFormat="1" ht="18" x14ac:dyDescent="0.25">
      <c r="A10" s="25"/>
      <c r="B10" s="26" t="s">
        <v>37</v>
      </c>
      <c r="C10" s="24"/>
      <c r="D10" s="52">
        <v>-575266.96282396</v>
      </c>
    </row>
    <row r="11" spans="1:4" s="1" customFormat="1" ht="18" x14ac:dyDescent="0.25">
      <c r="A11" s="23"/>
      <c r="B11" s="24" t="s">
        <v>4</v>
      </c>
      <c r="C11" s="24"/>
      <c r="D11" s="53">
        <f>SUM(D9:D10)</f>
        <v>114478125.60196804</v>
      </c>
    </row>
    <row r="12" spans="1:4" s="1" customFormat="1" ht="20.100000000000001" customHeight="1" x14ac:dyDescent="0.25">
      <c r="A12" s="25"/>
      <c r="B12" s="26"/>
      <c r="C12" s="24"/>
      <c r="D12" s="27"/>
    </row>
    <row r="13" spans="1:4" s="1" customFormat="1" ht="18" x14ac:dyDescent="0.25">
      <c r="A13" s="98" t="s">
        <v>5</v>
      </c>
      <c r="B13" s="99"/>
      <c r="C13" s="99"/>
      <c r="D13" s="100"/>
    </row>
    <row r="14" spans="1:4" s="1" customFormat="1" ht="18" x14ac:dyDescent="0.25">
      <c r="A14" s="23"/>
      <c r="B14" s="24" t="s">
        <v>36</v>
      </c>
      <c r="C14" s="24"/>
      <c r="D14" s="27">
        <v>24034364.404250551</v>
      </c>
    </row>
    <row r="15" spans="1:4" s="1" customFormat="1" ht="18" x14ac:dyDescent="0.25">
      <c r="A15" s="25"/>
      <c r="B15" s="26" t="s">
        <v>37</v>
      </c>
      <c r="C15" s="24"/>
      <c r="D15" s="27">
        <v>-120171.822021253</v>
      </c>
    </row>
    <row r="16" spans="1:4" s="1" customFormat="1" ht="18" x14ac:dyDescent="0.25">
      <c r="A16" s="23"/>
      <c r="B16" s="24" t="s">
        <v>4</v>
      </c>
      <c r="C16" s="24"/>
      <c r="D16" s="54">
        <f>SUM(D14:D15)</f>
        <v>23914192.582229298</v>
      </c>
    </row>
    <row r="17" spans="1:4" ht="20.100000000000001" customHeight="1" x14ac:dyDescent="0.25">
      <c r="A17" s="25"/>
      <c r="B17" s="26"/>
      <c r="C17" s="24"/>
      <c r="D17" s="27"/>
    </row>
    <row r="18" spans="1:4" s="1" customFormat="1" ht="18" x14ac:dyDescent="0.25">
      <c r="A18" s="28" t="s">
        <v>6</v>
      </c>
      <c r="B18" s="24"/>
      <c r="C18" s="24"/>
      <c r="D18" s="27"/>
    </row>
    <row r="19" spans="1:4" s="1" customFormat="1" ht="18" x14ac:dyDescent="0.25">
      <c r="A19" s="29"/>
      <c r="B19" s="24" t="s">
        <v>36</v>
      </c>
      <c r="C19" s="24"/>
      <c r="D19" s="32">
        <v>10000000</v>
      </c>
    </row>
    <row r="20" spans="1:4" s="1" customFormat="1" ht="18" x14ac:dyDescent="0.25">
      <c r="A20" s="29"/>
      <c r="B20" s="24" t="s">
        <v>4</v>
      </c>
      <c r="C20" s="24"/>
      <c r="D20" s="27">
        <f>D19</f>
        <v>10000000</v>
      </c>
    </row>
    <row r="21" spans="1:4" ht="20.100000000000001" customHeight="1" x14ac:dyDescent="0.25">
      <c r="A21" s="25"/>
      <c r="B21" s="26"/>
      <c r="C21" s="24"/>
      <c r="D21" s="27"/>
    </row>
    <row r="22" spans="1:4" ht="18" x14ac:dyDescent="0.25">
      <c r="A22" s="30" t="s">
        <v>7</v>
      </c>
      <c r="B22" s="26"/>
      <c r="C22" s="24"/>
      <c r="D22" s="27"/>
    </row>
    <row r="23" spans="1:4" ht="18" x14ac:dyDescent="0.25">
      <c r="A23" s="23"/>
      <c r="B23" s="24" t="s">
        <v>36</v>
      </c>
      <c r="C23" s="24"/>
      <c r="D23" s="27">
        <v>4827117606.1847935</v>
      </c>
    </row>
    <row r="24" spans="1:4" ht="18" x14ac:dyDescent="0.25">
      <c r="A24" s="25"/>
      <c r="B24" s="101" t="s">
        <v>38</v>
      </c>
      <c r="C24" s="102"/>
      <c r="D24" s="27">
        <v>-36203382.046386003</v>
      </c>
    </row>
    <row r="25" spans="1:4" ht="18" x14ac:dyDescent="0.25">
      <c r="A25" s="25"/>
      <c r="B25" s="26" t="s">
        <v>39</v>
      </c>
      <c r="C25" s="31"/>
      <c r="D25" s="27">
        <v>-24135588.030924</v>
      </c>
    </row>
    <row r="26" spans="1:4" ht="18" x14ac:dyDescent="0.25">
      <c r="A26" s="25"/>
      <c r="B26" s="26" t="s">
        <v>40</v>
      </c>
      <c r="C26" s="31"/>
      <c r="D26" s="27">
        <v>-30000000</v>
      </c>
    </row>
    <row r="27" spans="1:4" ht="17.45" customHeight="1" x14ac:dyDescent="0.25">
      <c r="A27" s="25"/>
      <c r="B27" s="26" t="s">
        <v>8</v>
      </c>
      <c r="C27" s="24"/>
      <c r="D27" s="27">
        <f>268004054.177294+40000000</f>
        <v>308004054.17729402</v>
      </c>
    </row>
    <row r="28" spans="1:4" ht="18" x14ac:dyDescent="0.25">
      <c r="A28" s="25"/>
      <c r="B28" s="26" t="s">
        <v>9</v>
      </c>
      <c r="C28" s="24"/>
      <c r="D28" s="27">
        <v>209758738.5614379</v>
      </c>
    </row>
    <row r="29" spans="1:4" ht="18" x14ac:dyDescent="0.25">
      <c r="A29" s="25"/>
      <c r="B29" s="26" t="s">
        <v>10</v>
      </c>
      <c r="C29" s="24"/>
      <c r="D29" s="32">
        <v>7974839</v>
      </c>
    </row>
    <row r="30" spans="1:4" ht="18" x14ac:dyDescent="0.25">
      <c r="A30" s="23"/>
      <c r="B30" s="24" t="s">
        <v>4</v>
      </c>
      <c r="C30" s="24"/>
      <c r="D30" s="27">
        <f>SUM(D23:D29)</f>
        <v>5262516267.8462152</v>
      </c>
    </row>
    <row r="31" spans="1:4" ht="18" x14ac:dyDescent="0.25">
      <c r="A31" s="23"/>
      <c r="B31" s="24"/>
      <c r="C31" s="24"/>
      <c r="D31" s="27"/>
    </row>
    <row r="32" spans="1:4" ht="18" x14ac:dyDescent="0.25">
      <c r="A32" s="30" t="s">
        <v>11</v>
      </c>
      <c r="B32" s="24"/>
      <c r="C32" s="24"/>
      <c r="D32" s="27"/>
    </row>
    <row r="33" spans="1:4" ht="18" x14ac:dyDescent="0.25">
      <c r="A33" s="23"/>
      <c r="B33" s="24" t="s">
        <v>36</v>
      </c>
      <c r="C33" s="24"/>
      <c r="D33" s="32">
        <v>30000000</v>
      </c>
    </row>
    <row r="34" spans="1:4" ht="18" x14ac:dyDescent="0.25">
      <c r="A34" s="23"/>
      <c r="B34" s="24" t="s">
        <v>4</v>
      </c>
      <c r="C34" s="24"/>
      <c r="D34" s="27">
        <f>D33</f>
        <v>30000000</v>
      </c>
    </row>
    <row r="35" spans="1:4" ht="18" x14ac:dyDescent="0.25">
      <c r="A35" s="23"/>
      <c r="B35" s="24"/>
      <c r="C35" s="24"/>
      <c r="D35" s="27"/>
    </row>
    <row r="36" spans="1:4" ht="18" x14ac:dyDescent="0.25">
      <c r="A36" s="30" t="s">
        <v>12</v>
      </c>
      <c r="B36" s="24"/>
      <c r="C36" s="24"/>
      <c r="D36" s="27"/>
    </row>
    <row r="37" spans="1:4" ht="18" x14ac:dyDescent="0.25">
      <c r="A37" s="23"/>
      <c r="B37" s="24" t="s">
        <v>36</v>
      </c>
      <c r="C37" s="24"/>
      <c r="D37" s="32">
        <v>24135588.030924</v>
      </c>
    </row>
    <row r="38" spans="1:4" ht="18" x14ac:dyDescent="0.25">
      <c r="A38" s="23"/>
      <c r="B38" s="24" t="s">
        <v>4</v>
      </c>
      <c r="C38" s="24"/>
      <c r="D38" s="27">
        <f>D37</f>
        <v>24135588.030924</v>
      </c>
    </row>
    <row r="39" spans="1:4" ht="20.100000000000001" customHeight="1" x14ac:dyDescent="0.25">
      <c r="A39" s="25"/>
      <c r="B39" s="26"/>
      <c r="C39" s="24"/>
      <c r="D39" s="27"/>
    </row>
    <row r="40" spans="1:4" ht="18" x14ac:dyDescent="0.25">
      <c r="A40" s="84" t="s">
        <v>13</v>
      </c>
      <c r="B40" s="83"/>
      <c r="C40" s="83"/>
      <c r="D40" s="33"/>
    </row>
    <row r="41" spans="1:4" ht="20.100000000000001" customHeight="1" x14ac:dyDescent="0.25">
      <c r="A41" s="23"/>
      <c r="B41" s="24" t="s">
        <v>36</v>
      </c>
      <c r="C41" s="24"/>
      <c r="D41" s="27">
        <v>279646188.34793764</v>
      </c>
    </row>
    <row r="42" spans="1:4" ht="20.100000000000001" customHeight="1" x14ac:dyDescent="0.25">
      <c r="A42" s="25"/>
      <c r="B42" s="26" t="s">
        <v>42</v>
      </c>
      <c r="C42" s="24"/>
      <c r="D42" s="32">
        <v>-1398230.94173969</v>
      </c>
    </row>
    <row r="43" spans="1:4" ht="20.100000000000001" customHeight="1" x14ac:dyDescent="0.25">
      <c r="A43" s="23"/>
      <c r="B43" s="24" t="s">
        <v>4</v>
      </c>
      <c r="C43" s="24"/>
      <c r="D43" s="27">
        <f>SUM(D41:D42)</f>
        <v>278247957.40619797</v>
      </c>
    </row>
    <row r="44" spans="1:4" s="6" customFormat="1" ht="20.100000000000001" customHeight="1" x14ac:dyDescent="0.25">
      <c r="A44" s="34"/>
      <c r="B44" s="35"/>
      <c r="C44" s="35"/>
      <c r="D44" s="36"/>
    </row>
    <row r="45" spans="1:4" s="6" customFormat="1" ht="18" x14ac:dyDescent="0.25">
      <c r="A45" s="72" t="s">
        <v>14</v>
      </c>
      <c r="B45" s="73"/>
      <c r="C45" s="73"/>
      <c r="D45" s="36"/>
    </row>
    <row r="46" spans="1:4" s="6" customFormat="1" ht="20.100000000000001" customHeight="1" x14ac:dyDescent="0.25">
      <c r="A46" s="34"/>
      <c r="B46" s="35" t="s">
        <v>36</v>
      </c>
      <c r="C46" s="35"/>
      <c r="D46" s="55">
        <v>3500000</v>
      </c>
    </row>
    <row r="47" spans="1:4" s="6" customFormat="1" ht="20.100000000000001" customHeight="1" x14ac:dyDescent="0.25">
      <c r="A47" s="34"/>
      <c r="B47" s="35" t="s">
        <v>4</v>
      </c>
      <c r="C47" s="35"/>
      <c r="D47" s="45">
        <f>D46</f>
        <v>3500000</v>
      </c>
    </row>
    <row r="48" spans="1:4" s="6" customFormat="1" ht="20.100000000000001" customHeight="1" x14ac:dyDescent="0.25">
      <c r="A48" s="37"/>
      <c r="B48" s="38"/>
      <c r="C48" s="35"/>
      <c r="D48" s="36"/>
    </row>
    <row r="49" spans="1:7" s="6" customFormat="1" ht="18" x14ac:dyDescent="0.25">
      <c r="A49" s="39" t="s">
        <v>15</v>
      </c>
      <c r="B49" s="38"/>
      <c r="C49" s="35"/>
      <c r="D49" s="36"/>
    </row>
    <row r="50" spans="1:7" ht="18" x14ac:dyDescent="0.25">
      <c r="A50" s="23"/>
      <c r="B50" s="24" t="s">
        <v>36</v>
      </c>
      <c r="C50" s="24"/>
      <c r="D50" s="27">
        <f>591135589.952155+39200000</f>
        <v>630335589.95215499</v>
      </c>
    </row>
    <row r="51" spans="1:7" ht="18" x14ac:dyDescent="0.25">
      <c r="A51" s="25"/>
      <c r="B51" s="26" t="s">
        <v>42</v>
      </c>
      <c r="C51" s="24"/>
      <c r="D51" s="27">
        <f>-3296610.15281712-200000</f>
        <v>-3496610.1528171198</v>
      </c>
      <c r="G51" s="69"/>
    </row>
    <row r="52" spans="1:7" ht="18" x14ac:dyDescent="0.25">
      <c r="A52" s="25"/>
      <c r="B52" s="26" t="s">
        <v>9</v>
      </c>
      <c r="C52" s="24"/>
      <c r="D52" s="27">
        <v>83552327.345825255</v>
      </c>
    </row>
    <row r="53" spans="1:7" ht="18" x14ac:dyDescent="0.25">
      <c r="A53" s="25"/>
      <c r="B53" s="26" t="s">
        <v>10</v>
      </c>
      <c r="C53" s="24"/>
      <c r="D53" s="32">
        <v>6024853</v>
      </c>
    </row>
    <row r="54" spans="1:7" ht="18.75" thickBot="1" x14ac:dyDescent="0.3">
      <c r="A54" s="40"/>
      <c r="B54" s="41" t="s">
        <v>4</v>
      </c>
      <c r="C54" s="41"/>
      <c r="D54" s="42">
        <f>SUM(D50:D53)</f>
        <v>716416160.14516306</v>
      </c>
    </row>
    <row r="55" spans="1:7" ht="14.25" customHeight="1" x14ac:dyDescent="0.25">
      <c r="A55" s="25"/>
      <c r="B55" s="26"/>
      <c r="C55" s="24"/>
      <c r="D55" s="27"/>
    </row>
    <row r="56" spans="1:7" ht="18" x14ac:dyDescent="0.25">
      <c r="A56" s="30" t="s">
        <v>16</v>
      </c>
      <c r="B56" s="26"/>
      <c r="C56" s="24"/>
      <c r="D56" s="43"/>
    </row>
    <row r="57" spans="1:7" ht="18" x14ac:dyDescent="0.25">
      <c r="A57" s="23"/>
      <c r="B57" s="24" t="s">
        <v>36</v>
      </c>
      <c r="C57" s="24"/>
      <c r="D57" s="27">
        <f>13186440.6112685+800000</f>
        <v>13986440.6112685</v>
      </c>
    </row>
    <row r="58" spans="1:7" ht="18" x14ac:dyDescent="0.25">
      <c r="A58" s="23"/>
      <c r="B58" s="24" t="s">
        <v>17</v>
      </c>
      <c r="C58" s="24"/>
      <c r="D58" s="43">
        <f>-1977966.09169027-120000</f>
        <v>-2097966.0916902702</v>
      </c>
    </row>
    <row r="59" spans="1:7" ht="18" x14ac:dyDescent="0.25">
      <c r="A59" s="23"/>
      <c r="B59" s="24" t="s">
        <v>4</v>
      </c>
      <c r="C59" s="24"/>
      <c r="D59" s="54">
        <f>SUM(D57:D58)</f>
        <v>11888474.51957823</v>
      </c>
    </row>
    <row r="60" spans="1:7" ht="15.75" customHeight="1" x14ac:dyDescent="0.25">
      <c r="A60" s="25"/>
      <c r="B60" s="26"/>
      <c r="C60" s="24"/>
      <c r="D60" s="27"/>
    </row>
    <row r="61" spans="1:7" ht="18" x14ac:dyDescent="0.25">
      <c r="A61" s="84" t="s">
        <v>18</v>
      </c>
      <c r="B61" s="83"/>
      <c r="C61" s="83"/>
      <c r="D61" s="43"/>
    </row>
    <row r="62" spans="1:7" ht="18" x14ac:dyDescent="0.25">
      <c r="A62" s="23"/>
      <c r="B62" s="24" t="s">
        <v>36</v>
      </c>
      <c r="C62" s="24"/>
      <c r="D62" s="32">
        <v>30000000</v>
      </c>
    </row>
    <row r="63" spans="1:7" ht="18" x14ac:dyDescent="0.25">
      <c r="A63" s="23"/>
      <c r="B63" s="24" t="s">
        <v>4</v>
      </c>
      <c r="C63" s="24"/>
      <c r="D63" s="27">
        <f>D62</f>
        <v>30000000</v>
      </c>
    </row>
    <row r="64" spans="1:7" ht="18" x14ac:dyDescent="0.25">
      <c r="A64" s="23"/>
      <c r="B64" s="24"/>
      <c r="C64" s="24"/>
      <c r="D64" s="27"/>
    </row>
    <row r="65" spans="1:4" ht="37.5" customHeight="1" x14ac:dyDescent="0.25">
      <c r="A65" s="84" t="s">
        <v>19</v>
      </c>
      <c r="B65" s="83"/>
      <c r="C65" s="83"/>
      <c r="D65" s="27"/>
    </row>
    <row r="66" spans="1:4" ht="18" x14ac:dyDescent="0.25">
      <c r="A66" s="23"/>
      <c r="B66" s="24" t="s">
        <v>36</v>
      </c>
      <c r="C66" s="24"/>
      <c r="D66" s="32">
        <v>5000000</v>
      </c>
    </row>
    <row r="67" spans="1:4" ht="18.75" x14ac:dyDescent="0.3">
      <c r="A67" s="23"/>
      <c r="B67" s="26" t="s">
        <v>4</v>
      </c>
      <c r="C67" s="44"/>
      <c r="D67" s="43">
        <f>D66</f>
        <v>5000000</v>
      </c>
    </row>
    <row r="68" spans="1:4" ht="20.100000000000001" customHeight="1" x14ac:dyDescent="0.25">
      <c r="A68" s="23"/>
      <c r="B68" s="24"/>
      <c r="C68" s="24"/>
      <c r="D68" s="27"/>
    </row>
    <row r="69" spans="1:4" ht="38.25" customHeight="1" x14ac:dyDescent="0.25">
      <c r="A69" s="84" t="s">
        <v>20</v>
      </c>
      <c r="B69" s="83"/>
      <c r="C69" s="83"/>
      <c r="D69" s="27"/>
    </row>
    <row r="70" spans="1:4" ht="20.100000000000001" customHeight="1" x14ac:dyDescent="0.25">
      <c r="A70" s="23"/>
      <c r="B70" s="24" t="s">
        <v>36</v>
      </c>
      <c r="C70" s="24"/>
      <c r="D70" s="32">
        <v>20000000</v>
      </c>
    </row>
    <row r="71" spans="1:4" ht="20.100000000000001" customHeight="1" x14ac:dyDescent="0.25">
      <c r="A71" s="23"/>
      <c r="B71" s="24" t="s">
        <v>21</v>
      </c>
      <c r="C71" s="24"/>
      <c r="D71" s="27">
        <f>SUM(D70:D70)</f>
        <v>20000000</v>
      </c>
    </row>
    <row r="72" spans="1:4" ht="20.100000000000001" customHeight="1" x14ac:dyDescent="0.25">
      <c r="A72" s="34"/>
      <c r="B72" s="35"/>
      <c r="C72" s="35"/>
      <c r="D72" s="36"/>
    </row>
    <row r="73" spans="1:4" s="1" customFormat="1" ht="20.100000000000001" customHeight="1" x14ac:dyDescent="0.25">
      <c r="A73" s="72" t="s">
        <v>22</v>
      </c>
      <c r="B73" s="73"/>
      <c r="C73" s="73"/>
      <c r="D73" s="36"/>
    </row>
    <row r="74" spans="1:4" s="1" customFormat="1" ht="20.100000000000001" customHeight="1" x14ac:dyDescent="0.25">
      <c r="A74" s="34"/>
      <c r="B74" s="35" t="s">
        <v>36</v>
      </c>
      <c r="C74" s="35"/>
      <c r="D74" s="55">
        <v>20000000</v>
      </c>
    </row>
    <row r="75" spans="1:4" s="1" customFormat="1" ht="20.100000000000001" customHeight="1" x14ac:dyDescent="0.25">
      <c r="A75" s="34"/>
      <c r="B75" s="35" t="s">
        <v>21</v>
      </c>
      <c r="C75" s="35"/>
      <c r="D75" s="45">
        <f>SUM(D74:D74)</f>
        <v>20000000</v>
      </c>
    </row>
    <row r="76" spans="1:4" s="1" customFormat="1" ht="20.100000000000001" customHeight="1" x14ac:dyDescent="0.25">
      <c r="A76" s="34"/>
      <c r="B76" s="35"/>
      <c r="C76" s="35"/>
      <c r="D76" s="45"/>
    </row>
    <row r="77" spans="1:4" s="1" customFormat="1" ht="36" customHeight="1" x14ac:dyDescent="0.25">
      <c r="A77" s="70" t="s">
        <v>23</v>
      </c>
      <c r="B77" s="71"/>
      <c r="C77" s="71"/>
      <c r="D77" s="36"/>
    </row>
    <row r="78" spans="1:4" s="1" customFormat="1" ht="20.100000000000001" customHeight="1" x14ac:dyDescent="0.25">
      <c r="A78" s="46"/>
      <c r="B78" s="24" t="s">
        <v>36</v>
      </c>
      <c r="C78" s="47"/>
      <c r="D78" s="55">
        <v>3000000</v>
      </c>
    </row>
    <row r="79" spans="1:4" s="1" customFormat="1" ht="20.100000000000001" customHeight="1" x14ac:dyDescent="0.25">
      <c r="A79" s="34"/>
      <c r="B79" s="24" t="s">
        <v>21</v>
      </c>
      <c r="C79" s="35"/>
      <c r="D79" s="45">
        <f>SUM(D78:D78)</f>
        <v>3000000</v>
      </c>
    </row>
    <row r="80" spans="1:4" ht="20.100000000000001" customHeight="1" x14ac:dyDescent="0.25">
      <c r="A80" s="34"/>
      <c r="B80" s="35"/>
      <c r="C80" s="35"/>
      <c r="D80" s="36"/>
    </row>
    <row r="81" spans="1:4" s="1" customFormat="1" ht="40.15" customHeight="1" x14ac:dyDescent="0.25">
      <c r="A81" s="70" t="s">
        <v>24</v>
      </c>
      <c r="B81" s="71"/>
      <c r="C81" s="71"/>
      <c r="D81" s="36"/>
    </row>
    <row r="82" spans="1:4" s="1" customFormat="1" ht="20.100000000000001" customHeight="1" x14ac:dyDescent="0.25">
      <c r="A82" s="46"/>
      <c r="B82" s="24" t="s">
        <v>36</v>
      </c>
      <c r="C82" s="47"/>
      <c r="D82" s="55">
        <v>5000000</v>
      </c>
    </row>
    <row r="83" spans="1:4" s="1" customFormat="1" ht="20.100000000000001" customHeight="1" x14ac:dyDescent="0.25">
      <c r="A83" s="34"/>
      <c r="B83" s="24" t="s">
        <v>21</v>
      </c>
      <c r="C83" s="35"/>
      <c r="D83" s="45">
        <f>SUM(D82:D82)</f>
        <v>5000000</v>
      </c>
    </row>
    <row r="84" spans="1:4" ht="20.100000000000001" customHeight="1" x14ac:dyDescent="0.25">
      <c r="A84" s="34"/>
      <c r="B84" s="35"/>
      <c r="C84" s="35"/>
      <c r="D84" s="36"/>
    </row>
    <row r="85" spans="1:4" ht="45.6" customHeight="1" x14ac:dyDescent="0.25">
      <c r="A85" s="84" t="s">
        <v>46</v>
      </c>
      <c r="B85" s="83"/>
      <c r="C85" s="83"/>
      <c r="D85" s="55">
        <v>6000000</v>
      </c>
    </row>
    <row r="86" spans="1:4" ht="20.100000000000001" customHeight="1" x14ac:dyDescent="0.25">
      <c r="A86" s="34"/>
      <c r="B86" s="35"/>
      <c r="C86" s="35"/>
      <c r="D86" s="45">
        <f>SUM(D85:D85)</f>
        <v>6000000</v>
      </c>
    </row>
    <row r="87" spans="1:4" ht="20.100000000000001" customHeight="1" x14ac:dyDescent="0.25">
      <c r="A87" s="34"/>
      <c r="B87" s="35"/>
      <c r="C87" s="35"/>
      <c r="D87" s="36"/>
    </row>
    <row r="88" spans="1:4" s="1" customFormat="1" ht="20.100000000000001" customHeight="1" x14ac:dyDescent="0.25">
      <c r="A88" s="72" t="s">
        <v>25</v>
      </c>
      <c r="B88" s="73"/>
      <c r="C88" s="73"/>
      <c r="D88" s="36"/>
    </row>
    <row r="89" spans="1:4" s="1" customFormat="1" ht="20.100000000000001" customHeight="1" x14ac:dyDescent="0.25">
      <c r="A89" s="34"/>
      <c r="B89" s="35" t="s">
        <v>36</v>
      </c>
      <c r="C89" s="35"/>
      <c r="D89" s="55">
        <v>14000000</v>
      </c>
    </row>
    <row r="90" spans="1:4" s="1" customFormat="1" ht="20.100000000000001" customHeight="1" x14ac:dyDescent="0.25">
      <c r="A90" s="34"/>
      <c r="B90" s="35" t="s">
        <v>21</v>
      </c>
      <c r="C90" s="35"/>
      <c r="D90" s="45">
        <f>SUM(D89:D89)</f>
        <v>14000000</v>
      </c>
    </row>
    <row r="91" spans="1:4" ht="20.100000000000001" customHeight="1" x14ac:dyDescent="0.25">
      <c r="A91" s="34"/>
      <c r="B91" s="35"/>
      <c r="C91" s="35"/>
      <c r="D91" s="36"/>
    </row>
    <row r="92" spans="1:4" ht="21.75" customHeight="1" x14ac:dyDescent="0.25">
      <c r="A92" s="39" t="s">
        <v>26</v>
      </c>
      <c r="B92" s="48"/>
      <c r="C92" s="49"/>
      <c r="D92" s="50"/>
    </row>
    <row r="93" spans="1:4" ht="21.75" customHeight="1" x14ac:dyDescent="0.25">
      <c r="A93" s="30"/>
      <c r="B93" s="26" t="s">
        <v>36</v>
      </c>
      <c r="C93" s="51"/>
      <c r="D93" s="27">
        <f>2638366858.689+263000000</f>
        <v>2901366858.6890001</v>
      </c>
    </row>
    <row r="94" spans="1:4" ht="18" x14ac:dyDescent="0.25">
      <c r="A94" s="23"/>
      <c r="B94" s="26" t="s">
        <v>41</v>
      </c>
      <c r="C94" s="24"/>
      <c r="D94" s="27">
        <f>-26383668.58689-2630000</f>
        <v>-29013668.586890001</v>
      </c>
    </row>
    <row r="95" spans="1:4" ht="18" x14ac:dyDescent="0.25">
      <c r="A95" s="23"/>
      <c r="B95" s="24" t="s">
        <v>43</v>
      </c>
      <c r="C95" s="24"/>
      <c r="D95" s="27">
        <f>2537541669.1842+252949455</f>
        <v>2790491124.1841998</v>
      </c>
    </row>
    <row r="96" spans="1:4" ht="20.25" customHeight="1" x14ac:dyDescent="0.25">
      <c r="A96" s="23"/>
      <c r="B96" s="82" t="s">
        <v>44</v>
      </c>
      <c r="C96" s="83"/>
      <c r="D96" s="32">
        <f>74441520.9179101+7420545</f>
        <v>81862065.917910099</v>
      </c>
    </row>
    <row r="97" spans="1:4" ht="18" x14ac:dyDescent="0.25">
      <c r="A97" s="23"/>
      <c r="B97" s="24" t="s">
        <v>4</v>
      </c>
      <c r="C97" s="24"/>
      <c r="D97" s="27">
        <f>SUM(D95:D96)</f>
        <v>2872353190.1021099</v>
      </c>
    </row>
    <row r="98" spans="1:4" ht="15.75" customHeight="1" x14ac:dyDescent="0.25">
      <c r="A98" s="25"/>
      <c r="B98" s="26"/>
      <c r="C98" s="24"/>
      <c r="D98" s="27"/>
    </row>
    <row r="99" spans="1:4" ht="19.5" customHeight="1" x14ac:dyDescent="0.25">
      <c r="A99" s="30" t="s">
        <v>27</v>
      </c>
      <c r="B99" s="26"/>
      <c r="C99" s="24"/>
      <c r="D99" s="27"/>
    </row>
    <row r="100" spans="1:4" ht="18" x14ac:dyDescent="0.25">
      <c r="A100" s="23"/>
      <c r="B100" s="24" t="s">
        <v>36</v>
      </c>
      <c r="C100" s="24"/>
      <c r="D100" s="27">
        <f>454964488.8912+160000000</f>
        <v>614964488.89120007</v>
      </c>
    </row>
    <row r="101" spans="1:4" ht="18" x14ac:dyDescent="0.25">
      <c r="A101" s="23"/>
      <c r="B101" s="24" t="s">
        <v>38</v>
      </c>
      <c r="C101" s="24"/>
      <c r="D101" s="32">
        <f>-3412233.666684-1200000</f>
        <v>-4612233.6666839998</v>
      </c>
    </row>
    <row r="102" spans="1:4" ht="18" x14ac:dyDescent="0.25">
      <c r="A102" s="23"/>
      <c r="B102" s="24" t="s">
        <v>4</v>
      </c>
      <c r="C102" s="24"/>
      <c r="D102" s="27">
        <f>SUM(D100:D101)</f>
        <v>610352255.22451603</v>
      </c>
    </row>
    <row r="103" spans="1:4" ht="18" x14ac:dyDescent="0.25">
      <c r="A103" s="5"/>
      <c r="B103" s="20"/>
      <c r="C103" s="20"/>
      <c r="D103" s="21"/>
    </row>
    <row r="104" spans="1:4" ht="18" x14ac:dyDescent="0.25">
      <c r="A104" s="76" t="s">
        <v>28</v>
      </c>
      <c r="B104" s="77"/>
      <c r="C104" s="77"/>
      <c r="D104" s="22"/>
    </row>
    <row r="105" spans="1:4" ht="18" x14ac:dyDescent="0.25">
      <c r="A105" s="34"/>
      <c r="B105" s="35" t="s">
        <v>36</v>
      </c>
      <c r="C105" s="56"/>
      <c r="D105" s="57">
        <f>322059980+160000000+30000000</f>
        <v>512059980</v>
      </c>
    </row>
    <row r="106" spans="1:4" ht="18" x14ac:dyDescent="0.25">
      <c r="A106" s="34"/>
      <c r="B106" s="35" t="s">
        <v>38</v>
      </c>
      <c r="C106" s="56"/>
      <c r="D106" s="57">
        <f>-2415449.85-1425000</f>
        <v>-3840449.85</v>
      </c>
    </row>
    <row r="107" spans="1:4" ht="18" x14ac:dyDescent="0.25">
      <c r="A107" s="34"/>
      <c r="B107" s="35" t="s">
        <v>29</v>
      </c>
      <c r="C107" s="56"/>
      <c r="D107" s="57">
        <f>-D111</f>
        <v>-85000000</v>
      </c>
    </row>
    <row r="108" spans="1:4" ht="18" x14ac:dyDescent="0.25">
      <c r="A108" s="34"/>
      <c r="B108" s="35" t="s">
        <v>4</v>
      </c>
      <c r="C108" s="56"/>
      <c r="D108" s="58">
        <f>SUM(D105:D107)</f>
        <v>423219530.14999998</v>
      </c>
    </row>
    <row r="109" spans="1:4" ht="18" x14ac:dyDescent="0.25">
      <c r="A109" s="59"/>
      <c r="B109" s="60"/>
      <c r="C109" s="61"/>
      <c r="D109" s="62"/>
    </row>
    <row r="110" spans="1:4" ht="18" x14ac:dyDescent="0.25">
      <c r="A110" s="72" t="s">
        <v>30</v>
      </c>
      <c r="B110" s="78"/>
      <c r="C110" s="78"/>
      <c r="D110" s="62"/>
    </row>
    <row r="111" spans="1:4" ht="18" x14ac:dyDescent="0.25">
      <c r="A111" s="59"/>
      <c r="B111" s="35" t="s">
        <v>36</v>
      </c>
      <c r="C111" s="60"/>
      <c r="D111" s="63">
        <f>30000000+55000000</f>
        <v>85000000</v>
      </c>
    </row>
    <row r="112" spans="1:4" ht="18" x14ac:dyDescent="0.25">
      <c r="A112" s="59"/>
      <c r="B112" s="35" t="s">
        <v>21</v>
      </c>
      <c r="C112" s="60"/>
      <c r="D112" s="64">
        <f>D111</f>
        <v>85000000</v>
      </c>
    </row>
    <row r="113" spans="1:4" ht="15.75" thickBot="1" x14ac:dyDescent="0.3">
      <c r="A113" s="65"/>
      <c r="B113" s="66"/>
      <c r="C113" s="66"/>
      <c r="D113" s="67"/>
    </row>
    <row r="114" spans="1:4" ht="22.5" customHeight="1" thickBot="1" x14ac:dyDescent="0.3">
      <c r="A114" s="79"/>
      <c r="B114" s="80"/>
      <c r="C114" s="80"/>
      <c r="D114" s="81"/>
    </row>
    <row r="115" spans="1:4" ht="14.25" customHeight="1" x14ac:dyDescent="0.25">
      <c r="A115" s="25"/>
      <c r="B115" s="26"/>
      <c r="C115" s="24"/>
      <c r="D115" s="27"/>
    </row>
    <row r="116" spans="1:4" ht="18" x14ac:dyDescent="0.25">
      <c r="A116" s="30" t="s">
        <v>31</v>
      </c>
      <c r="B116" s="26"/>
      <c r="C116" s="24"/>
      <c r="D116" s="27"/>
    </row>
    <row r="117" spans="1:4" ht="18" x14ac:dyDescent="0.25">
      <c r="A117" s="23"/>
      <c r="B117" s="24" t="s">
        <v>36</v>
      </c>
      <c r="C117" s="24"/>
      <c r="D117" s="68">
        <v>2552687000</v>
      </c>
    </row>
    <row r="118" spans="1:4" ht="18" x14ac:dyDescent="0.25">
      <c r="A118" s="25"/>
      <c r="B118" s="26" t="s">
        <v>45</v>
      </c>
      <c r="C118" s="24"/>
      <c r="D118" s="27">
        <v>-25517000</v>
      </c>
    </row>
    <row r="119" spans="1:4" ht="18" x14ac:dyDescent="0.25">
      <c r="A119" s="23"/>
      <c r="B119" s="24" t="s">
        <v>4</v>
      </c>
      <c r="C119" s="24"/>
      <c r="D119" s="54">
        <f>D117+D118</f>
        <v>2527170000</v>
      </c>
    </row>
    <row r="120" spans="1:4" ht="18.75" thickBot="1" x14ac:dyDescent="0.3">
      <c r="A120" s="25"/>
      <c r="B120" s="26"/>
      <c r="C120" s="24"/>
      <c r="D120" s="27"/>
    </row>
    <row r="121" spans="1:4" ht="22.5" customHeight="1" thickBot="1" x14ac:dyDescent="0.3">
      <c r="A121" s="79"/>
      <c r="B121" s="80"/>
      <c r="C121" s="80"/>
      <c r="D121" s="81"/>
    </row>
    <row r="122" spans="1:4" ht="10.5" customHeight="1" x14ac:dyDescent="0.25">
      <c r="A122" s="25"/>
      <c r="B122" s="26"/>
      <c r="C122" s="24"/>
      <c r="D122" s="27"/>
    </row>
    <row r="123" spans="1:4" s="1" customFormat="1" ht="18" x14ac:dyDescent="0.25">
      <c r="A123" s="28" t="s">
        <v>32</v>
      </c>
      <c r="B123" s="24"/>
      <c r="C123" s="24"/>
      <c r="D123" s="27"/>
    </row>
    <row r="124" spans="1:4" s="1" customFormat="1" ht="17.25" customHeight="1" x14ac:dyDescent="0.25">
      <c r="A124" s="29"/>
      <c r="B124" s="24" t="s">
        <v>36</v>
      </c>
      <c r="C124" s="24"/>
      <c r="D124" s="27">
        <v>150000000</v>
      </c>
    </row>
    <row r="125" spans="1:4" s="1" customFormat="1" ht="18" x14ac:dyDescent="0.25">
      <c r="A125" s="29"/>
      <c r="B125" s="26" t="s">
        <v>41</v>
      </c>
      <c r="C125" s="24"/>
      <c r="D125" s="32">
        <v>-1500000</v>
      </c>
    </row>
    <row r="126" spans="1:4" s="1" customFormat="1" ht="18" x14ac:dyDescent="0.25">
      <c r="A126" s="29"/>
      <c r="B126" s="24" t="s">
        <v>4</v>
      </c>
      <c r="C126" s="24"/>
      <c r="D126" s="27">
        <f>SUM(D124:D125)</f>
        <v>148500000</v>
      </c>
    </row>
    <row r="127" spans="1:4" ht="18.75" thickBot="1" x14ac:dyDescent="0.3">
      <c r="A127" s="29"/>
      <c r="B127" s="24"/>
      <c r="C127" s="24"/>
      <c r="D127" s="27"/>
    </row>
    <row r="128" spans="1:4" ht="25.5" customHeight="1" x14ac:dyDescent="0.25">
      <c r="A128" s="18" t="s">
        <v>33</v>
      </c>
      <c r="B128" s="19"/>
      <c r="C128" s="19"/>
      <c r="D128" s="7">
        <f>+D9+D14+D19+D23+D27+D28+D41+D46+D50+D52+D57+D62+D66+D70+D74+D78+D89+D93+D100+D117+D124+D105+D82+D85</f>
        <v>13339067029.729954</v>
      </c>
    </row>
    <row r="129" spans="1:4" ht="39.6" customHeight="1" thickBot="1" x14ac:dyDescent="0.3">
      <c r="A129" s="74" t="s">
        <v>34</v>
      </c>
      <c r="B129" s="75"/>
      <c r="C129" s="75"/>
      <c r="D129" s="8">
        <f>+D11+D16+D30+D97+D43+D54+D59+D63+D67+D71+D102+D119+D126+D20+D75+D90+D108+D47+D83+D86+D79+D34+D112+D38</f>
        <v>13244691741.608902</v>
      </c>
    </row>
    <row r="130" spans="1:4" ht="24.75" customHeight="1" x14ac:dyDescent="0.25">
      <c r="A130" s="9"/>
      <c r="B130" s="9"/>
      <c r="C130" s="9"/>
      <c r="D130" s="10"/>
    </row>
    <row r="131" spans="1:4" ht="12" customHeight="1" x14ac:dyDescent="0.25"/>
    <row r="132" spans="1:4" ht="12" customHeight="1" x14ac:dyDescent="0.25"/>
    <row r="133" spans="1:4" ht="12" customHeight="1" x14ac:dyDescent="0.25"/>
    <row r="134" spans="1:4" ht="12" customHeight="1" x14ac:dyDescent="0.25"/>
    <row r="135" spans="1:4" ht="12" customHeight="1" x14ac:dyDescent="0.25"/>
    <row r="136" spans="1:4" ht="12" customHeight="1" x14ac:dyDescent="0.25"/>
    <row r="137" spans="1:4" ht="12" customHeight="1" x14ac:dyDescent="0.25"/>
    <row r="138" spans="1:4" ht="12" customHeight="1" x14ac:dyDescent="0.25"/>
    <row r="139" spans="1:4" ht="12" customHeight="1" x14ac:dyDescent="0.25"/>
    <row r="140" spans="1:4" ht="12" customHeight="1" x14ac:dyDescent="0.25"/>
    <row r="141" spans="1:4" ht="12" customHeight="1" x14ac:dyDescent="0.25"/>
    <row r="142" spans="1:4" ht="12" customHeight="1" x14ac:dyDescent="0.25"/>
    <row r="143" spans="1:4" ht="12" customHeight="1" x14ac:dyDescent="0.25"/>
    <row r="144" spans="1: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</sheetData>
  <mergeCells count="24">
    <mergeCell ref="A69:C69"/>
    <mergeCell ref="A73:C73"/>
    <mergeCell ref="A65:C65"/>
    <mergeCell ref="A1:D1"/>
    <mergeCell ref="A2:D2"/>
    <mergeCell ref="A3:D3"/>
    <mergeCell ref="A4:D4"/>
    <mergeCell ref="A6:D6"/>
    <mergeCell ref="A8:D8"/>
    <mergeCell ref="A13:D13"/>
    <mergeCell ref="B24:C24"/>
    <mergeCell ref="A40:C40"/>
    <mergeCell ref="A45:C45"/>
    <mergeCell ref="A61:C61"/>
    <mergeCell ref="A77:C77"/>
    <mergeCell ref="A81:C81"/>
    <mergeCell ref="A88:C88"/>
    <mergeCell ref="A129:C129"/>
    <mergeCell ref="A104:C104"/>
    <mergeCell ref="A110:C110"/>
    <mergeCell ref="A114:D114"/>
    <mergeCell ref="A121:D121"/>
    <mergeCell ref="B96:C96"/>
    <mergeCell ref="A85:C85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FY2019 Full Year Apportionments Table 1: Appropriations and Apportionments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dcterms:created xsi:type="dcterms:W3CDTF">2019-02-19T14:06:49Z</dcterms:created>
  <dcterms:modified xsi:type="dcterms:W3CDTF">2019-03-14T20:20:59Z</dcterms:modified>
</cp:coreProperties>
</file>