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O:\TPE\TPE-22\New Starts Reports\FY2026 Annual Report\Reporting Instructions\"/>
    </mc:Choice>
  </mc:AlternateContent>
  <xr:revisionPtr revIDLastSave="0" documentId="13_ncr:1_{E55F5E24-A330-4F9A-8B62-EF9C1188F434}" xr6:coauthVersionLast="47" xr6:coauthVersionMax="47" xr10:uidLastSave="{00000000-0000-0000-0000-000000000000}"/>
  <workbookProtection workbookAlgorithmName="SHA-512" workbookHashValue="YTsSk6WxNjCZl4rdzMNSM2naBojnGWZOTKtSvdaW3nYGQGa7uwyulfP8+KslELBuUueOK46mfQi+TmSlJrF/Kw==" workbookSaltValue="GC0l2buiISs5DdDqXe1GZQ==" workbookSpinCount="100000" lockStructure="1"/>
  <bookViews>
    <workbookView xWindow="-28920" yWindow="-120" windowWidth="29040" windowHeight="15720" tabRatio="745" xr2:uid="{00000000-000D-0000-FFFF-FFFF00000000}"/>
  </bookViews>
  <sheets>
    <sheet name="Project Description" sheetId="1" r:id="rId1"/>
    <sheet name="Mobility &amp; Cost Effectiveness" sheetId="2" r:id="rId2"/>
    <sheet name="Capacity Need&amp;Congestion Relief" sheetId="16" r:id="rId3"/>
    <sheet name="Finance" sheetId="6" r:id="rId4"/>
    <sheet name="Rating Estimation" sheetId="19" r:id="rId5"/>
    <sheet name="Lookups" sheetId="17" state="hidden" r:id="rId6"/>
  </sheets>
  <definedNames>
    <definedName name="_ftn1" localSheetId="0">'Project Description'!#REF!</definedName>
    <definedName name="_ftn2" localSheetId="0">'Project Description'!#REF!</definedName>
    <definedName name="_ftn3" localSheetId="0">'Project Description'!#REF!</definedName>
    <definedName name="_ftn4" localSheetId="0">'Project Description'!#REF!</definedName>
    <definedName name="_ftn5" localSheetId="0">'Project Description'!#REF!</definedName>
    <definedName name="_ftnref1" localSheetId="0">'Project Description'!#REF!</definedName>
    <definedName name="_ftnref2" localSheetId="0">'Project Description'!#REF!</definedName>
    <definedName name="_ftnref3" localSheetId="0">'Project Description'!#REF!</definedName>
    <definedName name="_ftnref4" localSheetId="0">'Project Description'!#REF!</definedName>
    <definedName name="_ftnref5" localSheetId="0">'Project Description'!#REF!</definedName>
    <definedName name="MODE">'Project Description'!$F$49</definedName>
    <definedName name="_xlnm.Print_Area" localSheetId="2">'Capacity Need&amp;Congestion Relief'!$A$1:$G$23</definedName>
    <definedName name="_xlnm.Print_Area" localSheetId="3">Finance!$A$1:$F$163</definedName>
    <definedName name="_xlnm.Print_Area" localSheetId="1">'Mobility &amp; Cost Effectiveness'!$A$1:$G$22</definedName>
    <definedName name="_xlnm.Print_Area" localSheetId="0">'Project Description'!$A$1:$T$262</definedName>
    <definedName name="Template11" localSheetId="3">Finance!$A$3</definedName>
    <definedName name="Z_AB5399CE_BEB7_40AA_A66C_46449E135DF8_.wvu.PrintArea" localSheetId="3" hidden="1">Finance!$A$1:$F$163</definedName>
    <definedName name="Z_AB5399CE_BEB7_40AA_A66C_46449E135DF8_.wvu.PrintArea" localSheetId="1" hidden="1">'Mobility &amp; Cost Effectiveness'!$A$1:$G$22</definedName>
    <definedName name="Z_AB5399CE_BEB7_40AA_A66C_46449E135DF8_.wvu.PrintArea" localSheetId="0" hidden="1">'Project Description'!$A$1:$T$261</definedName>
  </definedNames>
  <calcPr calcId="191029"/>
  <customWorkbookViews>
    <customWorkbookView name="benjamin.owen - Personal View" guid="{AB5399CE-BEB7-40AA-A66C-46449E135DF8}" mergeInterval="0" personalView="1" maximized="1" windowWidth="1280" windowHeight="809"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55" i="1" l="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D155" i="1"/>
  <c r="J155" i="1" s="1"/>
  <c r="R155" i="1" s="1"/>
  <c r="D156" i="1"/>
  <c r="J156" i="1" s="1"/>
  <c r="R156" i="1" s="1"/>
  <c r="Q156" i="1"/>
  <c r="D157" i="1"/>
  <c r="Q157" i="1" s="1"/>
  <c r="J157" i="1"/>
  <c r="R157" i="1" s="1"/>
  <c r="D158" i="1"/>
  <c r="J158" i="1" s="1"/>
  <c r="R158" i="1" s="1"/>
  <c r="D159" i="1"/>
  <c r="J159" i="1"/>
  <c r="R159" i="1" s="1"/>
  <c r="Q159" i="1"/>
  <c r="D160" i="1"/>
  <c r="J160" i="1" s="1"/>
  <c r="R160" i="1" s="1"/>
  <c r="D161" i="1"/>
  <c r="J161" i="1" s="1"/>
  <c r="R161" i="1" s="1"/>
  <c r="Q161" i="1"/>
  <c r="D162" i="1"/>
  <c r="J162" i="1"/>
  <c r="R162" i="1" s="1"/>
  <c r="Q162" i="1"/>
  <c r="D163" i="1"/>
  <c r="J163" i="1"/>
  <c r="R163" i="1" s="1"/>
  <c r="Q163" i="1"/>
  <c r="D164" i="1"/>
  <c r="J164" i="1"/>
  <c r="R164" i="1" s="1"/>
  <c r="Q164" i="1"/>
  <c r="D165" i="1"/>
  <c r="Q165" i="1" s="1"/>
  <c r="J165" i="1"/>
  <c r="R165" i="1" s="1"/>
  <c r="D166" i="1"/>
  <c r="Q166" i="1" s="1"/>
  <c r="J166" i="1"/>
  <c r="R166" i="1" s="1"/>
  <c r="D167" i="1"/>
  <c r="J167" i="1"/>
  <c r="R167" i="1" s="1"/>
  <c r="Q167" i="1"/>
  <c r="D108" i="1"/>
  <c r="J108" i="1" s="1"/>
  <c r="R108" i="1" s="1"/>
  <c r="D109" i="1"/>
  <c r="J109" i="1" s="1"/>
  <c r="R109" i="1" s="1"/>
  <c r="D110" i="1"/>
  <c r="J110" i="1" s="1"/>
  <c r="R110" i="1" s="1"/>
  <c r="D111" i="1"/>
  <c r="J111" i="1" s="1"/>
  <c r="R111" i="1" s="1"/>
  <c r="D112" i="1"/>
  <c r="J112" i="1" s="1"/>
  <c r="R112" i="1" s="1"/>
  <c r="D113" i="1"/>
  <c r="J113" i="1" s="1"/>
  <c r="R113" i="1" s="1"/>
  <c r="D114" i="1"/>
  <c r="J114" i="1" s="1"/>
  <c r="R114" i="1" s="1"/>
  <c r="D115" i="1"/>
  <c r="J115" i="1" s="1"/>
  <c r="R115" i="1" s="1"/>
  <c r="D116" i="1"/>
  <c r="J116" i="1" s="1"/>
  <c r="R116" i="1" s="1"/>
  <c r="D117" i="1"/>
  <c r="J117" i="1" s="1"/>
  <c r="R117" i="1" s="1"/>
  <c r="D118" i="1"/>
  <c r="J118" i="1" s="1"/>
  <c r="R118" i="1" s="1"/>
  <c r="D119" i="1"/>
  <c r="J119" i="1" s="1"/>
  <c r="R119" i="1" s="1"/>
  <c r="D120" i="1"/>
  <c r="J120" i="1" s="1"/>
  <c r="R120" i="1" s="1"/>
  <c r="D107" i="1"/>
  <c r="Q107" i="1" s="1"/>
  <c r="D121" i="1"/>
  <c r="J121" i="1" s="1"/>
  <c r="R121" i="1" s="1"/>
  <c r="Q158" i="1" l="1"/>
  <c r="Q155" i="1"/>
  <c r="Q160" i="1"/>
  <c r="Q119" i="1"/>
  <c r="Q117" i="1"/>
  <c r="Q115" i="1"/>
  <c r="Q113" i="1"/>
  <c r="Q111" i="1"/>
  <c r="Q109" i="1"/>
  <c r="Q120" i="1"/>
  <c r="Q118" i="1"/>
  <c r="Q116" i="1"/>
  <c r="Q114" i="1"/>
  <c r="Q112" i="1"/>
  <c r="Q110" i="1"/>
  <c r="Q108" i="1"/>
  <c r="J107" i="1"/>
  <c r="R107" i="1" s="1"/>
  <c r="T107" i="1"/>
  <c r="D45" i="6" l="1"/>
  <c r="B151" i="6"/>
  <c r="A122" i="6"/>
  <c r="A121" i="6"/>
  <c r="A120" i="6"/>
  <c r="A119" i="6"/>
  <c r="A118" i="6"/>
  <c r="A115" i="6"/>
  <c r="A114" i="6"/>
  <c r="A113" i="6"/>
  <c r="A112" i="6"/>
  <c r="A111" i="6"/>
  <c r="A110" i="6"/>
  <c r="A109" i="6"/>
  <c r="A108" i="6"/>
  <c r="A107" i="6"/>
  <c r="A106" i="6"/>
  <c r="A105" i="6"/>
  <c r="A104" i="6"/>
  <c r="A101" i="6"/>
  <c r="A100" i="6"/>
  <c r="A99" i="6"/>
  <c r="A98" i="6"/>
  <c r="A97" i="6"/>
  <c r="A96" i="6"/>
  <c r="A93" i="6"/>
  <c r="A92" i="6"/>
  <c r="A91" i="6"/>
  <c r="A90" i="6"/>
  <c r="A84" i="6"/>
  <c r="A83" i="6"/>
  <c r="A82" i="6"/>
  <c r="A81" i="6"/>
  <c r="A77" i="6"/>
  <c r="A76" i="6"/>
  <c r="A75" i="6"/>
  <c r="A74" i="6"/>
  <c r="A73" i="6"/>
  <c r="A72" i="6"/>
  <c r="A71" i="6"/>
  <c r="A70" i="6"/>
  <c r="A69" i="6"/>
  <c r="A63" i="6"/>
  <c r="A62" i="6"/>
  <c r="A61" i="6"/>
  <c r="A60" i="6"/>
  <c r="F41" i="6"/>
  <c r="F40" i="6"/>
  <c r="F31" i="6"/>
  <c r="F30" i="6"/>
  <c r="F29" i="6"/>
  <c r="F28" i="6"/>
  <c r="F27" i="6"/>
  <c r="F20" i="6"/>
  <c r="F19" i="6"/>
  <c r="A131" i="6"/>
  <c r="A48" i="6"/>
  <c r="F36" i="6" l="1"/>
  <c r="F35" i="6"/>
  <c r="F34" i="6"/>
  <c r="D154" i="1" l="1"/>
  <c r="Q154" i="1" s="1"/>
  <c r="J154" i="1" l="1"/>
  <c r="R154" i="1" s="1"/>
  <c r="D168" i="1"/>
  <c r="H12" i="19"/>
  <c r="Q168" i="1" l="1"/>
  <c r="J168" i="1"/>
  <c r="R168" i="1" s="1"/>
  <c r="D12" i="19"/>
  <c r="D11" i="19"/>
  <c r="G2" i="19" l="1"/>
  <c r="H24" i="17" l="1"/>
  <c r="J11" i="19" s="1"/>
  <c r="J9" i="19" l="1"/>
  <c r="J10" i="19"/>
  <c r="C96" i="1" l="1"/>
  <c r="C95" i="1"/>
  <c r="C94" i="1"/>
  <c r="C93" i="1"/>
  <c r="F33" i="6" l="1"/>
  <c r="D195" i="1" l="1"/>
  <c r="J195" i="1" s="1"/>
  <c r="R195" i="1" s="1"/>
  <c r="D194" i="1"/>
  <c r="J194" i="1" s="1"/>
  <c r="R194" i="1" s="1"/>
  <c r="D193" i="1"/>
  <c r="J193" i="1" s="1"/>
  <c r="R193" i="1" s="1"/>
  <c r="D192" i="1"/>
  <c r="J192" i="1" s="1"/>
  <c r="R192" i="1" s="1"/>
  <c r="D191" i="1"/>
  <c r="J191" i="1" s="1"/>
  <c r="R191" i="1" s="1"/>
  <c r="D148" i="1"/>
  <c r="J148" i="1" s="1"/>
  <c r="R148" i="1" s="1"/>
  <c r="D147" i="1"/>
  <c r="J147" i="1" s="1"/>
  <c r="R147" i="1" s="1"/>
  <c r="D146" i="1"/>
  <c r="J146" i="1" s="1"/>
  <c r="R146" i="1" s="1"/>
  <c r="D145" i="1"/>
  <c r="J145" i="1" s="1"/>
  <c r="R145" i="1" s="1"/>
  <c r="D144" i="1"/>
  <c r="J144" i="1" s="1"/>
  <c r="R144" i="1" s="1"/>
  <c r="Q191" i="1" l="1"/>
  <c r="Q192" i="1"/>
  <c r="Q193" i="1"/>
  <c r="Q194" i="1"/>
  <c r="Q195" i="1"/>
  <c r="Q145" i="1"/>
  <c r="Q148" i="1"/>
  <c r="Q144" i="1"/>
  <c r="Q146" i="1"/>
  <c r="Q147" i="1"/>
  <c r="D196" i="1" l="1"/>
  <c r="J196" i="1" s="1"/>
  <c r="R196" i="1" s="1"/>
  <c r="D190" i="1"/>
  <c r="J190" i="1" s="1"/>
  <c r="R190" i="1" s="1"/>
  <c r="D189" i="1"/>
  <c r="J189" i="1" s="1"/>
  <c r="R189" i="1" s="1"/>
  <c r="D188" i="1"/>
  <c r="D187" i="1"/>
  <c r="D186" i="1"/>
  <c r="J186" i="1" s="1"/>
  <c r="R186" i="1" s="1"/>
  <c r="D185" i="1"/>
  <c r="J185" i="1" s="1"/>
  <c r="R185" i="1" s="1"/>
  <c r="D184" i="1"/>
  <c r="D183" i="1"/>
  <c r="J183" i="1" s="1"/>
  <c r="R183" i="1" s="1"/>
  <c r="D182" i="1"/>
  <c r="J182" i="1" s="1"/>
  <c r="R182" i="1" s="1"/>
  <c r="D181" i="1"/>
  <c r="J181" i="1" s="1"/>
  <c r="R181" i="1" s="1"/>
  <c r="D180" i="1"/>
  <c r="D179" i="1"/>
  <c r="D178" i="1"/>
  <c r="J178" i="1" s="1"/>
  <c r="R178" i="1" s="1"/>
  <c r="D177" i="1"/>
  <c r="D176" i="1"/>
  <c r="D175" i="1"/>
  <c r="D174" i="1"/>
  <c r="J174" i="1" s="1"/>
  <c r="R174" i="1" s="1"/>
  <c r="D173" i="1"/>
  <c r="D172" i="1"/>
  <c r="D171" i="1"/>
  <c r="J171" i="1" s="1"/>
  <c r="R171" i="1" s="1"/>
  <c r="D170" i="1"/>
  <c r="J170" i="1" s="1"/>
  <c r="R170" i="1" s="1"/>
  <c r="D169" i="1"/>
  <c r="D125" i="1"/>
  <c r="J125" i="1" s="1"/>
  <c r="R125" i="1" s="1"/>
  <c r="D124" i="1"/>
  <c r="J124" i="1" s="1"/>
  <c r="R124" i="1" s="1"/>
  <c r="D123" i="1"/>
  <c r="J123" i="1" s="1"/>
  <c r="R123" i="1" s="1"/>
  <c r="D122" i="1"/>
  <c r="Q121" i="1"/>
  <c r="D149" i="1"/>
  <c r="D143" i="1"/>
  <c r="D142" i="1"/>
  <c r="J142" i="1" s="1"/>
  <c r="R142" i="1" s="1"/>
  <c r="D141" i="1"/>
  <c r="J141" i="1" s="1"/>
  <c r="R141" i="1" s="1"/>
  <c r="D140" i="1"/>
  <c r="J140" i="1" s="1"/>
  <c r="R140" i="1" s="1"/>
  <c r="D139" i="1"/>
  <c r="D138" i="1"/>
  <c r="J138" i="1" s="1"/>
  <c r="R138" i="1" s="1"/>
  <c r="D137" i="1"/>
  <c r="J137" i="1" s="1"/>
  <c r="R137" i="1" s="1"/>
  <c r="D136" i="1"/>
  <c r="J136" i="1" s="1"/>
  <c r="R136" i="1" s="1"/>
  <c r="D135" i="1"/>
  <c r="J135" i="1" s="1"/>
  <c r="R135" i="1" s="1"/>
  <c r="D134" i="1"/>
  <c r="J134" i="1" s="1"/>
  <c r="R134" i="1" s="1"/>
  <c r="D133" i="1"/>
  <c r="J133" i="1" s="1"/>
  <c r="R133" i="1" s="1"/>
  <c r="D132" i="1"/>
  <c r="J132" i="1" s="1"/>
  <c r="R132" i="1" s="1"/>
  <c r="D131" i="1"/>
  <c r="J131" i="1" s="1"/>
  <c r="R131" i="1" s="1"/>
  <c r="D130" i="1"/>
  <c r="J130" i="1" s="1"/>
  <c r="R130" i="1" s="1"/>
  <c r="D129" i="1"/>
  <c r="J129" i="1" s="1"/>
  <c r="R129" i="1" s="1"/>
  <c r="D128" i="1"/>
  <c r="J128" i="1" s="1"/>
  <c r="R128" i="1" s="1"/>
  <c r="D127" i="1"/>
  <c r="J127" i="1" s="1"/>
  <c r="R127" i="1" s="1"/>
  <c r="D126" i="1"/>
  <c r="J126" i="1" s="1"/>
  <c r="R126" i="1" s="1"/>
  <c r="Q169" i="1" l="1"/>
  <c r="J169" i="1"/>
  <c r="R169" i="1" s="1"/>
  <c r="Q176" i="1"/>
  <c r="J176" i="1"/>
  <c r="R176" i="1" s="1"/>
  <c r="Q172" i="1"/>
  <c r="J172" i="1"/>
  <c r="R172" i="1" s="1"/>
  <c r="Q180" i="1"/>
  <c r="J180" i="1"/>
  <c r="R180" i="1" s="1"/>
  <c r="Q188" i="1"/>
  <c r="J188" i="1"/>
  <c r="R188" i="1" s="1"/>
  <c r="Q177" i="1"/>
  <c r="J177" i="1"/>
  <c r="R177" i="1" s="1"/>
  <c r="Q187" i="1"/>
  <c r="J187" i="1"/>
  <c r="R187" i="1" s="1"/>
  <c r="Q184" i="1"/>
  <c r="J184" i="1"/>
  <c r="R184" i="1" s="1"/>
  <c r="Q143" i="1"/>
  <c r="J143" i="1"/>
  <c r="R143" i="1" s="1"/>
  <c r="Q149" i="1"/>
  <c r="J149" i="1"/>
  <c r="R149" i="1" s="1"/>
  <c r="Q179" i="1"/>
  <c r="J179" i="1"/>
  <c r="R179" i="1" s="1"/>
  <c r="Q122" i="1"/>
  <c r="J122" i="1"/>
  <c r="R122" i="1" s="1"/>
  <c r="Q173" i="1"/>
  <c r="J173" i="1"/>
  <c r="R173" i="1" s="1"/>
  <c r="Q139" i="1"/>
  <c r="J139" i="1"/>
  <c r="R139" i="1" s="1"/>
  <c r="Q175" i="1"/>
  <c r="J175" i="1"/>
  <c r="R175" i="1" s="1"/>
  <c r="Q174" i="1"/>
  <c r="Q185" i="1"/>
  <c r="Q182" i="1"/>
  <c r="Q196" i="1"/>
  <c r="Q190" i="1"/>
  <c r="Q183" i="1"/>
  <c r="Q178" i="1"/>
  <c r="Q186" i="1"/>
  <c r="Q170" i="1"/>
  <c r="Q171" i="1"/>
  <c r="Q181" i="1"/>
  <c r="Q189" i="1"/>
  <c r="Q134" i="1"/>
  <c r="Q128" i="1"/>
  <c r="Q135" i="1"/>
  <c r="Q137" i="1"/>
  <c r="Q126" i="1"/>
  <c r="Q136" i="1"/>
  <c r="Q129" i="1"/>
  <c r="Q131" i="1"/>
  <c r="Q132" i="1"/>
  <c r="Q124" i="1"/>
  <c r="Q142" i="1"/>
  <c r="Q127" i="1"/>
  <c r="Q130" i="1"/>
  <c r="Q138" i="1"/>
  <c r="Q123" i="1"/>
  <c r="Q140" i="1"/>
  <c r="Q133" i="1"/>
  <c r="Q141" i="1"/>
  <c r="Q125" i="1"/>
  <c r="Q197" i="1"/>
  <c r="Q150" i="1"/>
  <c r="T154" i="1"/>
  <c r="J150" i="1" l="1"/>
  <c r="R150" i="1"/>
  <c r="R197" i="1"/>
  <c r="E7" i="16" s="1"/>
  <c r="T197" i="1"/>
  <c r="J197" i="1"/>
  <c r="T150" i="1"/>
  <c r="A104" i="1"/>
  <c r="B2" i="6"/>
  <c r="K197" i="1" l="1"/>
  <c r="K150" i="1"/>
  <c r="E8" i="16"/>
  <c r="E21" i="16" s="1"/>
  <c r="D8" i="16" l="1"/>
  <c r="D14" i="16" s="1"/>
  <c r="E20" i="16" l="1"/>
  <c r="A199" i="1" l="1"/>
  <c r="A47" i="1"/>
  <c r="C2" i="2" l="1"/>
  <c r="F10" i="2" l="1"/>
  <c r="F9" i="2"/>
  <c r="D21" i="16" l="1"/>
  <c r="F21" i="16" s="1"/>
  <c r="B4" i="2"/>
  <c r="F8" i="16" l="1"/>
  <c r="D20" i="2" l="1"/>
  <c r="D21" i="2" s="1"/>
  <c r="D22" i="2" s="1"/>
  <c r="C8" i="19" s="1"/>
  <c r="D8" i="19" s="1"/>
  <c r="D11" i="2"/>
  <c r="D12" i="2"/>
  <c r="D13" i="2" s="1"/>
  <c r="C7" i="19" s="1"/>
  <c r="D7" i="19" s="1"/>
  <c r="F43" i="6" l="1"/>
  <c r="F42" i="6"/>
  <c r="F39" i="6"/>
  <c r="F25" i="6"/>
  <c r="F22" i="6"/>
  <c r="F21" i="6"/>
  <c r="F18" i="6"/>
  <c r="F17" i="6"/>
  <c r="F14" i="6"/>
  <c r="F13" i="6"/>
  <c r="F12" i="6"/>
  <c r="F11" i="6"/>
  <c r="F87" i="1"/>
  <c r="F86" i="1"/>
  <c r="A80" i="6"/>
  <c r="A68" i="6"/>
  <c r="A67" i="6"/>
  <c r="A66" i="6"/>
  <c r="A59" i="6"/>
  <c r="A58" i="6"/>
  <c r="A55" i="6"/>
  <c r="A54" i="6"/>
  <c r="A53" i="6"/>
  <c r="A52" i="6"/>
  <c r="C2" i="16" l="1"/>
  <c r="E5" i="6" l="1"/>
  <c r="F26" i="6"/>
  <c r="D46" i="6"/>
  <c r="F32" i="6"/>
  <c r="I12" i="19" l="1"/>
  <c r="G12" i="19"/>
  <c r="J12" i="19"/>
  <c r="J13" i="19" s="1"/>
  <c r="F45" i="6"/>
  <c r="I13" i="19" l="1"/>
  <c r="D7" i="16"/>
  <c r="D20" i="16" s="1"/>
  <c r="F20" i="16" s="1"/>
  <c r="D22" i="16" s="1"/>
  <c r="D23" i="16" s="1"/>
  <c r="C9" i="19" s="1"/>
  <c r="D9" i="19" s="1"/>
  <c r="F7" i="16" l="1"/>
  <c r="D13" i="16"/>
  <c r="D15" i="16" s="1"/>
  <c r="D16" i="16" s="1"/>
  <c r="C10" i="19" s="1"/>
  <c r="D10" i="19" s="1"/>
  <c r="D13" i="19" s="1"/>
  <c r="D15" i="19" l="1"/>
  <c r="G15" i="19" s="1"/>
  <c r="C1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daye</author>
    <author>benjamin.owen</author>
    <author>Eddy, Susan (FTA)</author>
    <author>Peter Mazurek (FTA)</author>
  </authors>
  <commentList>
    <comment ref="C2" authorId="0" shapeId="0" xr:uid="{00000000-0006-0000-0000-000001000000}">
      <text>
        <r>
          <rPr>
            <sz val="10"/>
            <color indexed="81"/>
            <rFont val="Arial"/>
            <family val="2"/>
          </rPr>
          <t xml:space="preserve">Enter your official name for the project as you would like it reflected in the Annual Report on Funding Recommendations </t>
        </r>
      </text>
    </comment>
    <comment ref="F51" authorId="1" shapeId="0" xr:uid="{00000000-0006-0000-0000-000002000000}">
      <text>
        <r>
          <rPr>
            <sz val="10"/>
            <color indexed="81"/>
            <rFont val="Arial"/>
            <family val="2"/>
          </rPr>
          <t>Count paired inbound/outbound boarding platforms as one station (do not report the total number of boarding platforms)</t>
        </r>
      </text>
    </comment>
    <comment ref="C52" authorId="2" shapeId="0" xr:uid="{73C7B4EA-9F6A-4D24-B066-2F009C65849F}">
      <text>
        <r>
          <rPr>
            <sz val="9"/>
            <color indexed="81"/>
            <rFont val="Tahoma"/>
            <family val="2"/>
          </rPr>
          <t>Include park and ride spaces that are part of this project. Do not include existing park and ride spaces.</t>
        </r>
      </text>
    </comment>
    <comment ref="F55" authorId="0" shapeId="0" xr:uid="{00000000-0006-0000-0000-000003000000}">
      <text>
        <r>
          <rPr>
            <sz val="10"/>
            <color indexed="81"/>
            <rFont val="Arial"/>
            <family val="2"/>
          </rPr>
          <t>Insert additional rows if necessary</t>
        </r>
      </text>
    </comment>
    <comment ref="F69" authorId="0" shapeId="0" xr:uid="{00000000-0006-0000-0000-000004000000}">
      <text>
        <r>
          <rPr>
            <sz val="10"/>
            <color indexed="81"/>
            <rFont val="Arial"/>
            <family val="2"/>
          </rPr>
          <t>Insert additional rows if necessary</t>
        </r>
      </text>
    </comment>
    <comment ref="F84" authorId="1" shapeId="0" xr:uid="{00000000-0006-0000-0000-000005000000}">
      <text>
        <r>
          <rPr>
            <sz val="10"/>
            <color indexed="81"/>
            <rFont val="Arial"/>
            <family val="2"/>
          </rPr>
          <t xml:space="preserve">"Existing" is the most recent year for which the data on demographics and the existing transit system are available. It is the year used to establish eligibility. </t>
        </r>
      </text>
    </comment>
    <comment ref="F86" authorId="0" shapeId="0" xr:uid="{00000000-0006-0000-0000-000006000000}">
      <text>
        <r>
          <rPr>
            <sz val="10"/>
            <color indexed="81"/>
            <rFont val="Arial"/>
            <family val="2"/>
          </rPr>
          <t>Value linked from Finance Template</t>
        </r>
      </text>
    </comment>
    <comment ref="F87" authorId="0" shapeId="0" xr:uid="{00000000-0006-0000-0000-000007000000}">
      <text>
        <r>
          <rPr>
            <sz val="10"/>
            <color indexed="81"/>
            <rFont val="Arial"/>
            <family val="2"/>
          </rPr>
          <t>Value linked from Finance Template</t>
        </r>
      </text>
    </comment>
    <comment ref="B106" authorId="3" shapeId="0" xr:uid="{00000000-0006-0000-0000-000008000000}">
      <text>
        <r>
          <rPr>
            <sz val="9"/>
            <color indexed="81"/>
            <rFont val="Tahoma"/>
            <family val="2"/>
          </rPr>
          <t>Notes on the Detail of Operations:
Enter the operating schedule for the peak hour as defined by the project definition.
"Train Line Reference" should be used to specify the line name, number, color, or other identifying characteristic of each train. 
Departure time should be the time when each train enters the defined project area.
If more lines are needed to represent operations in the peak hour, please contact FTA for further instructions.
For Light Rail/Heavy Rail, the overall car length and width should be entered in Feet and Inches with no reductions. The usable space calculation will automatically deduct 6'7" of length and 8" of width as per guidance. Please enter whole feet and whole inches with no decimals or fractions.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daye</author>
    <author>FChowdhury</author>
  </authors>
  <commentList>
    <comment ref="B4" authorId="0" shapeId="0" xr:uid="{00000000-0006-0000-0300-000001000000}">
      <text>
        <r>
          <rPr>
            <sz val="10"/>
            <color indexed="81"/>
            <rFont val="Arial"/>
            <family val="2"/>
          </rPr>
          <t>Please enter entire numbers in the cells in this worksheet.  Do not abbreviate or round.  For example, enter $1,000,105 rather than $1.0 or $1,000,000.  Otherwise calculations will not work correctly.</t>
        </r>
      </text>
    </comment>
    <comment ref="C140" authorId="1" shapeId="0" xr:uid="{00000000-0006-0000-0300-000002000000}">
      <text>
        <r>
          <rPr>
            <sz val="9"/>
            <color indexed="81"/>
            <rFont val="Tahoma"/>
            <family val="2"/>
          </rPr>
          <t xml:space="preserve">For both the project and the transit system, provide the costs for the first full year of service (even if this period extends into the next fiscal or calendar year).
</t>
        </r>
      </text>
    </comment>
  </commentList>
</comments>
</file>

<file path=xl/sharedStrings.xml><?xml version="1.0" encoding="utf-8"?>
<sst xmlns="http://schemas.openxmlformats.org/spreadsheetml/2006/main" count="643" uniqueCount="304">
  <si>
    <t>Total</t>
  </si>
  <si>
    <t>Line</t>
  </si>
  <si>
    <t>Source/Calculation</t>
  </si>
  <si>
    <t>PROJECT NAME:</t>
  </si>
  <si>
    <t>Participating Agencies</t>
  </si>
  <si>
    <t>Lead Agency</t>
  </si>
  <si>
    <t>Name</t>
  </si>
  <si>
    <t>Contact Person</t>
  </si>
  <si>
    <t>Address</t>
  </si>
  <si>
    <t>Telephone Number</t>
  </si>
  <si>
    <t>Fax Number</t>
  </si>
  <si>
    <t>Email</t>
  </si>
  <si>
    <t>Transit Agency</t>
  </si>
  <si>
    <t>State Department of Transportation</t>
  </si>
  <si>
    <t>Other Relevant Agencies</t>
  </si>
  <si>
    <t>Project Definition</t>
  </si>
  <si>
    <t>Length (miles)</t>
  </si>
  <si>
    <t>Mode/Technology</t>
  </si>
  <si>
    <t>Above grade</t>
  </si>
  <si>
    <t>Below grade</t>
  </si>
  <si>
    <t>At grade</t>
  </si>
  <si>
    <t>Exclusive</t>
  </si>
  <si>
    <t>Mixed Traffic</t>
  </si>
  <si>
    <t>Ownership – who owns the right of way?</t>
  </si>
  <si>
    <t>Current Use: active freight or passenger service?</t>
  </si>
  <si>
    <t>Project Planning Dates</t>
  </si>
  <si>
    <t>Opening Year</t>
  </si>
  <si>
    <t>Capital Cost Estimate</t>
  </si>
  <si>
    <t>Year of Expenditure</t>
  </si>
  <si>
    <t>Project Schedule</t>
  </si>
  <si>
    <t>LPA selected</t>
  </si>
  <si>
    <t>LPA included in the financially constrained long range plan</t>
  </si>
  <si>
    <t>Project Management</t>
  </si>
  <si>
    <t>Project Manager</t>
  </si>
  <si>
    <t>Phone</t>
  </si>
  <si>
    <t>Fax</t>
  </si>
  <si>
    <t>Agency CEO</t>
  </si>
  <si>
    <t>Contractors</t>
  </si>
  <si>
    <t>Current Prime Contractor</t>
  </si>
  <si>
    <t>Prime Contractor: Project Manager</t>
  </si>
  <si>
    <t>Metropolitan Planning Organization</t>
  </si>
  <si>
    <t>Type of Alignment by Segment (Number of Miles)</t>
  </si>
  <si>
    <t>Type of Funds</t>
  </si>
  <si>
    <t>% of Total Capital Cost</t>
  </si>
  <si>
    <t xml:space="preserve">State Capital Funding Sources </t>
  </si>
  <si>
    <t>Local Capital Funding Sources</t>
  </si>
  <si>
    <t xml:space="preserve">Private Sector/In-kind match/Other </t>
  </si>
  <si>
    <t xml:space="preserve">Other Federal Sources </t>
  </si>
  <si>
    <t>Specify Whether New or Existing Funding Source</t>
  </si>
  <si>
    <t xml:space="preserve">State Sources </t>
  </si>
  <si>
    <t>Local Sources</t>
  </si>
  <si>
    <t>Innovative Financing Methods</t>
  </si>
  <si>
    <t xml:space="preserve">Innovative Funding Source </t>
  </si>
  <si>
    <t>Type of Funding Source</t>
  </si>
  <si>
    <t>Transit System Operating Characteristics</t>
  </si>
  <si>
    <t xml:space="preserve">Current Systemwide Characteristics </t>
  </si>
  <si>
    <t>(Can be the same data as reported to the FTA for the National Transit Database)</t>
  </si>
  <si>
    <t xml:space="preserve"> Number/Value</t>
  </si>
  <si>
    <t>Number/Value</t>
  </si>
  <si>
    <t>Farebox Recovery Percent</t>
  </si>
  <si>
    <t>Number of Buses</t>
  </si>
  <si>
    <t>Number of Rail Vehicles</t>
  </si>
  <si>
    <t>Average Fare</t>
  </si>
  <si>
    <t>Average Age of Buses</t>
  </si>
  <si>
    <t>Revenue Miles of Service Provided</t>
  </si>
  <si>
    <t>Average Age of Rail Vehicles</t>
  </si>
  <si>
    <t>Revenue Hours of Service Provided</t>
  </si>
  <si>
    <t xml:space="preserve">Revenue Miles of Service </t>
  </si>
  <si>
    <t xml:space="preserve">Revenue Hours of Service </t>
  </si>
  <si>
    <t>(Donations of right-of-way, construction of stations or parking, or funding for the project from a non-governmental entity, business, or business assoc.)</t>
  </si>
  <si>
    <t>(Municipal, City, County, Township, or Regional funding such as bonds, sales tax, legislative appropriation, transportation trust funds, etc.)</t>
  </si>
  <si>
    <t>Reference Notes:  The following categories and definitions are applied to funding sources:</t>
  </si>
  <si>
    <t xml:space="preserve">Number of Rail Vehicles </t>
  </si>
  <si>
    <t>---</t>
  </si>
  <si>
    <t>Mobility Improvements</t>
  </si>
  <si>
    <t>Status of Existing Right of Way</t>
  </si>
  <si>
    <t>Project Planning and Development Schedule</t>
  </si>
  <si>
    <t>Item</t>
  </si>
  <si>
    <t>Other Federal Capital Funding Sources</t>
  </si>
  <si>
    <t>Private Sector/In-kind Match/Other</t>
  </si>
  <si>
    <t>Summary Information from the Operating Finance Plan</t>
  </si>
  <si>
    <t>Cost Effectiveness</t>
  </si>
  <si>
    <t>Contractor Responsible for Capital Cost Estimates</t>
  </si>
  <si>
    <t>Values</t>
  </si>
  <si>
    <t>Dollar Amount
(YOE)</t>
  </si>
  <si>
    <t>Insert anticipated or actual date</t>
  </si>
  <si>
    <t>Entry into Project Development</t>
  </si>
  <si>
    <t>Anticipated NEPA Class of Action</t>
  </si>
  <si>
    <t>Approval into Engineering</t>
  </si>
  <si>
    <t>Estimated Cost of Project Development (YOE $):</t>
  </si>
  <si>
    <t>Estimated Cost of Engineering (YOE $):</t>
  </si>
  <si>
    <t>Estimated Number of U.S. Jobs Related to Design, Construction, Operation and Maintenance of the Project</t>
  </si>
  <si>
    <t>2.</t>
  </si>
  <si>
    <t>3.</t>
  </si>
  <si>
    <t>4.</t>
  </si>
  <si>
    <t>1.</t>
  </si>
  <si>
    <t>Anticipated FFGA Award</t>
  </si>
  <si>
    <t>1a</t>
  </si>
  <si>
    <t>1b</t>
  </si>
  <si>
    <t>Committed, Budgeted or Planned</t>
  </si>
  <si>
    <t>Construction Duration (enter start and end dates)</t>
  </si>
  <si>
    <t>CORE CAPACITY PROJECT DESCRIPTION TEMPLATE</t>
  </si>
  <si>
    <t>Existing</t>
  </si>
  <si>
    <t>Key Agency Staff:                  Overall Core Capacity Criteria</t>
  </si>
  <si>
    <t>Key Agency Staff: 
Ridership Statistics and Data</t>
  </si>
  <si>
    <t>Contractor Responsible for Ridership Data</t>
  </si>
  <si>
    <t>CORE CAPACITY FINANCE TEMPLATE</t>
  </si>
  <si>
    <t>Core Capacity Project Financial Commitment</t>
  </si>
  <si>
    <t>At Opening</t>
  </si>
  <si>
    <t xml:space="preserve">Existing </t>
  </si>
  <si>
    <t>Existing Year</t>
  </si>
  <si>
    <t xml:space="preserve">Total Number of Stations </t>
  </si>
  <si>
    <t>1c</t>
  </si>
  <si>
    <t>Overall percentage of transit-dependent trips</t>
  </si>
  <si>
    <t>Transit-dependent</t>
  </si>
  <si>
    <t>Non-transit-dependent</t>
  </si>
  <si>
    <t>CORE CAPACITY MOBILITY IMPROVEMENT AND COST-EFFECTIVENESS TEMPLATE</t>
  </si>
  <si>
    <t>Daily</t>
  </si>
  <si>
    <t>Line 1b / (Line 1a+Line 1b)</t>
  </si>
  <si>
    <t>Annualization Factor*</t>
  </si>
  <si>
    <t>*Attach documentation describing annualization factor assumed.</t>
  </si>
  <si>
    <t>Capacity Needs</t>
  </si>
  <si>
    <t>Congestion Relief</t>
  </si>
  <si>
    <t>Total usable space per peak hour, in the peak direction</t>
  </si>
  <si>
    <t>Existing Ridership per peak hour, in the peak direction</t>
  </si>
  <si>
    <t>Total available seats per peak hour, in the peak direction</t>
  </si>
  <si>
    <t>Increase</t>
  </si>
  <si>
    <t>Vehicle and Service Characteristics</t>
  </si>
  <si>
    <t>Core Capacity Project Annual Operating Cost in the Opening Year (YOE$):</t>
  </si>
  <si>
    <t>Line 3 / Line 4</t>
  </si>
  <si>
    <t>Total Usable space per passenger per peak hour, in the peak direction</t>
  </si>
  <si>
    <t>Annualized
(annualization factor x daily)</t>
  </si>
  <si>
    <t>Line 1a + Line 1b (unweighted annualized sum)</t>
  </si>
  <si>
    <t>CORE CAPACITY NEEDS AND CONGESTION RELIEF TEMPLATE</t>
  </si>
  <si>
    <t>Total Transit System (including Core Capacity Project) Annual Operating Cost in the Opening Year (YOE$)</t>
  </si>
  <si>
    <r>
      <t xml:space="preserve">Future Transit System with Core Capacity Project </t>
    </r>
    <r>
      <rPr>
        <sz val="10"/>
        <rFont val="Arial"/>
        <family val="2"/>
      </rPr>
      <t>(Systemwide characteristics at completion of the Core Capacity Project)</t>
    </r>
  </si>
  <si>
    <r>
      <t xml:space="preserve">Proposed Sources of Operating Funds </t>
    </r>
    <r>
      <rPr>
        <sz val="10"/>
        <rFont val="Arial"/>
        <family val="2"/>
      </rPr>
      <t>(Proposed sources of operating funds that are anticipated to support operating expenses of the transit system including the Core Capacity project in the opening year.)</t>
    </r>
  </si>
  <si>
    <t>Total trips with extra weight given to transit dependent trips (value used in rating)</t>
  </si>
  <si>
    <t>Line 1a annualized + 2*(Line 1b annualized)</t>
  </si>
  <si>
    <t>Annualized Core Capacity cost per annual linked trip (value used in rating)</t>
  </si>
  <si>
    <t>Total usable space per passenger, in the peak hour, in the peak direction</t>
  </si>
  <si>
    <t>Percent Seated Load per peak hour, in the peak direction</t>
  </si>
  <si>
    <t>Commuter Rail</t>
  </si>
  <si>
    <t>Train #</t>
  </si>
  <si>
    <t>Departure Time</t>
  </si>
  <si>
    <t>Number of Cars</t>
  </si>
  <si>
    <t>Seats per Car</t>
  </si>
  <si>
    <t>Minutes After</t>
  </si>
  <si>
    <t>Seats Per Train</t>
  </si>
  <si>
    <t>Line Reference</t>
  </si>
  <si>
    <t>Heavy Rail/Light Rail</t>
  </si>
  <si>
    <t>During the Peak Hour</t>
  </si>
  <si>
    <t>Key Agency Staff:  
Cost Estimates</t>
  </si>
  <si>
    <t>Key Agency Staff: Environmental Documentation</t>
  </si>
  <si>
    <t>Key Agency Staff: Financial Assessment</t>
  </si>
  <si>
    <t>Key Agency Staff: Project Maps</t>
  </si>
  <si>
    <r>
      <rPr>
        <b/>
        <i/>
        <sz val="10"/>
        <rFont val="Arial"/>
        <family val="2"/>
      </rPr>
      <t xml:space="preserve">Existing Daily </t>
    </r>
    <r>
      <rPr>
        <b/>
        <sz val="10"/>
        <rFont val="Arial"/>
        <family val="2"/>
      </rPr>
      <t xml:space="preserve">Linked Trips on the existing line(s) as defined in the project definition </t>
    </r>
  </si>
  <si>
    <r>
      <t xml:space="preserve">
List each new station (if any) separately, including the number of park and ride spaces at each and whether structured or surface parking</t>
    </r>
    <r>
      <rPr>
        <b/>
        <i/>
        <sz val="10"/>
        <rFont val="Arial"/>
        <family val="2"/>
      </rPr>
      <t xml:space="preserve"> </t>
    </r>
  </si>
  <si>
    <t xml:space="preserve">
List each station with major transfer facilities to other modes</t>
  </si>
  <si>
    <t>Annual linked trips on the existing line(s) as defined in the project definition 
(no extra weight given for transit dependent trips)</t>
  </si>
  <si>
    <t>From Project Description Template, Page 3</t>
  </si>
  <si>
    <r>
      <t xml:space="preserve">Line 1 / Line 3      </t>
    </r>
    <r>
      <rPr>
        <b/>
        <i/>
        <sz val="10"/>
        <rFont val="Arial"/>
        <family val="2"/>
      </rPr>
      <t>(Light Rail/Heavy Rail only)</t>
    </r>
  </si>
  <si>
    <r>
      <t xml:space="preserve">Line 3 / Line 2   </t>
    </r>
    <r>
      <rPr>
        <b/>
        <i/>
        <sz val="10"/>
        <rFont val="Arial"/>
        <family val="2"/>
      </rPr>
      <t xml:space="preserve"> (Commuter Rail only)</t>
    </r>
  </si>
  <si>
    <r>
      <t>Line 4</t>
    </r>
    <r>
      <rPr>
        <b/>
        <i/>
        <sz val="10"/>
        <rFont val="Arial"/>
        <family val="2"/>
      </rPr>
      <t xml:space="preserve"> (Light Rail/Heavy Rail)</t>
    </r>
    <r>
      <rPr>
        <b/>
        <sz val="10"/>
        <rFont val="Arial"/>
        <family val="2"/>
      </rPr>
      <t xml:space="preserve"> or Line 5 </t>
    </r>
    <r>
      <rPr>
        <b/>
        <i/>
        <sz val="10"/>
        <rFont val="Arial"/>
        <family val="2"/>
      </rPr>
      <t>(Commuter Rail)</t>
    </r>
  </si>
  <si>
    <t>Existing Capacity Needs (Value used in Rating)</t>
  </si>
  <si>
    <t>Congestion Relief (Value used in Rating)</t>
  </si>
  <si>
    <r>
      <t xml:space="preserve">Average Weekday On/Off Counts, see </t>
    </r>
    <r>
      <rPr>
        <i/>
        <sz val="10"/>
        <rFont val="Arial"/>
        <family val="2"/>
      </rPr>
      <t>Reporting Instructions</t>
    </r>
  </si>
  <si>
    <t>Source: SCC Build Annualized worksheet</t>
  </si>
  <si>
    <r>
      <t>Line 7</t>
    </r>
    <r>
      <rPr>
        <b/>
        <i/>
        <sz val="10"/>
        <rFont val="Arial"/>
        <family val="2"/>
      </rPr>
      <t xml:space="preserve"> (Light Rail/Heavy Rail)</t>
    </r>
    <r>
      <rPr>
        <b/>
        <sz val="10"/>
        <rFont val="Arial"/>
        <family val="2"/>
      </rPr>
      <t xml:space="preserve"> or Line 8 </t>
    </r>
    <r>
      <rPr>
        <b/>
        <i/>
        <sz val="10"/>
        <rFont val="Arial"/>
        <family val="2"/>
      </rPr>
      <t>(Commuter Rail)</t>
    </r>
  </si>
  <si>
    <r>
      <t xml:space="preserve">Line 1 /Line 3 </t>
    </r>
    <r>
      <rPr>
        <b/>
        <i/>
        <sz val="10"/>
        <rFont val="Arial"/>
        <family val="2"/>
      </rPr>
      <t>(Light Rail/Heavy Rail only)</t>
    </r>
  </si>
  <si>
    <r>
      <t>Line 3/ Line 2 (</t>
    </r>
    <r>
      <rPr>
        <b/>
        <i/>
        <sz val="10"/>
        <rFont val="Arial"/>
        <family val="2"/>
      </rPr>
      <t>Commuter Rail Only)</t>
    </r>
  </si>
  <si>
    <t>Train Line Reference 
(e.g. Name/Color/Number)</t>
  </si>
  <si>
    <t>Car Length 
(ft)      (in)</t>
  </si>
  <si>
    <t>Car Width 
(ft)      (in)</t>
  </si>
  <si>
    <t>Number of New Stations
(if any)</t>
  </si>
  <si>
    <t>Number of vehicles/ rolling stock to be included as part of the project</t>
  </si>
  <si>
    <r>
      <t xml:space="preserve">Peak hour average load from counts, see </t>
    </r>
    <r>
      <rPr>
        <i/>
        <sz val="10"/>
        <rFont val="Arial"/>
        <family val="2"/>
      </rPr>
      <t>Reporting Instructions</t>
    </r>
  </si>
  <si>
    <t>Description</t>
  </si>
  <si>
    <t>Low-end of Range</t>
  </si>
  <si>
    <t>Score</t>
  </si>
  <si>
    <t>N/A</t>
  </si>
  <si>
    <t>HIGH</t>
  </si>
  <si>
    <t>MEDIUM-HIGH</t>
  </si>
  <si>
    <t>MEDIUM</t>
  </si>
  <si>
    <t>MEDIUM-LOW</t>
  </si>
  <si>
    <t>LOW</t>
  </si>
  <si>
    <t>Standard Five-point Scale</t>
  </si>
  <si>
    <t>Environmental Benefits</t>
  </si>
  <si>
    <t>Rating Lookup Tables  (Core Capacity)</t>
  </si>
  <si>
    <t>Cost Effectiveness (Cost per Trip) - Core Capacity: Numeric Rating</t>
  </si>
  <si>
    <t>Capacity Needs (Light Rail/Heavy Rail) - Space per passenger</t>
  </si>
  <si>
    <t xml:space="preserve">Capacity Needs (Commuter Rail) Percent Seated Load </t>
  </si>
  <si>
    <t>Congestion Relief --Percent Capacity Increase</t>
  </si>
  <si>
    <t>Mobility Improvement: Weighted Estimated Annual Trips</t>
  </si>
  <si>
    <t>Substantial Completion - (Normal Revenue Service Begins)</t>
  </si>
  <si>
    <t>&lt;select source of transit-dependent data&gt;</t>
  </si>
  <si>
    <t>5.</t>
  </si>
  <si>
    <t>6.</t>
  </si>
  <si>
    <t>7.</t>
  </si>
  <si>
    <t>8.</t>
  </si>
  <si>
    <t>List of possible ratings for rating estimation tab</t>
  </si>
  <si>
    <t>Project Justification</t>
  </si>
  <si>
    <t>Local Financial Commitment</t>
  </si>
  <si>
    <t>Criterion</t>
  </si>
  <si>
    <t>Weight</t>
  </si>
  <si>
    <t>Estimated Rating</t>
  </si>
  <si>
    <t>numeric</t>
  </si>
  <si>
    <t>Current Financial Condition</t>
  </si>
  <si>
    <t>Commitment of Capital and Operating Funds</t>
  </si>
  <si>
    <t>Reasonableness of Financial Plan</t>
  </si>
  <si>
    <t>Finance Template</t>
  </si>
  <si>
    <t>Summary Rating</t>
  </si>
  <si>
    <t>Economic Development</t>
  </si>
  <si>
    <t>Link to CIG Program Guidance on the FTA Website</t>
  </si>
  <si>
    <t>CORE CAPACITY RATING ESTIMATION</t>
  </si>
  <si>
    <t>Automatic MEDIUM for Core Capacity projects</t>
  </si>
  <si>
    <t>Capacity Need &amp; Congestion Relief Template</t>
  </si>
  <si>
    <t>Mobility &amp; Cost-Effectiveness Template</t>
  </si>
  <si>
    <t>NOT RATED</t>
  </si>
  <si>
    <t>Do you anticipate that your project will qualify for the simplified financial assessment? (See the Local Financial Commitment section of the Core Capacity portion of the CIG Program Final Interim Policy Guidance for the qualifying criteria.)</t>
  </si>
  <si>
    <t>&lt;select&gt;</t>
  </si>
  <si>
    <t>&lt;Select YES/NO&gt;</t>
  </si>
  <si>
    <t>(Select…)</t>
  </si>
  <si>
    <t>-</t>
  </si>
  <si>
    <t>Use this tool to calculate potential ratings for your Core Capacity project.  Complete yellow cells with the ratings you anticipate for local financial commitment. *</t>
  </si>
  <si>
    <t>Enter your estimations of these ratings.  See the Local Financial Commitment section in the New Starts chapter of the CIG Program Final Interim Policy Guidance for information on how FTA rates these factors.</t>
  </si>
  <si>
    <t>Ratings are assigned to each subfactor on a five-point scale, with Low = 1, Medium-Low=2, Medium=3, Medium-High =4, and High = 5.  Individual subfactror ratings are then weighted as shown to develop the summary Local Financial Commitment rating. If the summary rating is at least Medium and Core Capacity share is less than 50%, the summary rating is increased one level.  If project qualifies for the simplified financial evaluation, the rating is High if the Core Capacity share is 50 percent or less; otherwise it is Medium.</t>
  </si>
  <si>
    <t>Ratings are assigned to each criterion on a five-point scale, with Low = 1, Medium-Low =2, Medium = 3, Medium-High = 4, and High = 5.  Individual criterion ratings are then weighted 16.66% each to develop the summary Project Justification rating.</t>
  </si>
  <si>
    <r>
      <t xml:space="preserve">Estimated Overall Project Rating:
</t>
    </r>
    <r>
      <rPr>
        <b/>
        <sz val="11"/>
        <rFont val="Arial"/>
        <family val="2"/>
      </rPr>
      <t>(The Project Justification and Local Financial Commitment summary ratings are each weighted equally at 50%.  However, both must be at least Medium to obtain a Medium or better overall rating.)</t>
    </r>
  </si>
  <si>
    <t>* FTA is providing this tool solely to help project sponsors understand how their projects may rate.  Any anticipated ratings entered into this spreadsheet will not inform the ratings that FTA assigns, and any ratings computed in the templates are subject to verification by FTA.  FTA has sole responsibility for assigning project ratings according to the evaluation and rating framework described in the Capital Investment Grants Program Final Interim Policy Guidance.</t>
  </si>
  <si>
    <t>FTA CIG Share of Project Cost:</t>
  </si>
  <si>
    <t>(Linked from Section 1)</t>
  </si>
  <si>
    <t>Total Finance Charges Included in Capital Cost (include finance charges that are expected prior to either the revenue operations date or the fulfillment of the CIG funding commitment, whichever is later in time): (from SCC Main Worksheet)</t>
  </si>
  <si>
    <r>
      <t xml:space="preserve">Total Capital Cost of Project in YOE dollars
(including finance charges, costs of Project Development and Engineering, and construction): </t>
    </r>
    <r>
      <rPr>
        <sz val="10"/>
        <rFont val="Arial"/>
        <family val="2"/>
      </rPr>
      <t>(from SCC Main Worksheet)</t>
    </r>
  </si>
  <si>
    <t xml:space="preserve">(Non-CIG Funds such as FTA Section 5307, Surface Transportation Program (STP), Congestion Mitigation and Air Quality (CMAQ), etc.) </t>
  </si>
  <si>
    <t>9.</t>
  </si>
  <si>
    <t>10.</t>
  </si>
  <si>
    <t>11.</t>
  </si>
  <si>
    <t>12.</t>
  </si>
  <si>
    <t>1. (Example: State Transportation Fund)</t>
  </si>
  <si>
    <t>1. (Example: CMAQ)</t>
  </si>
  <si>
    <t>Are the funds committed to the project by a signed, final, and completed third-party agreement?</t>
  </si>
  <si>
    <t>If in-kind contribution, has the value been approved by FTA per requirements of FTA Circular 5010?</t>
  </si>
  <si>
    <t>Are the funds authorized by existing state/local law?</t>
  </si>
  <si>
    <t>Are the funds approved for the project in a Board-approved Capital Improvement Program, budget, or resolution?</t>
  </si>
  <si>
    <t>Are the funds committed to the project by a signed, final and completed third-party agreement?</t>
  </si>
  <si>
    <t>Are the funds contingent on a voter referendum?</t>
  </si>
  <si>
    <t>Are the funds authorized by existing state law?</t>
  </si>
  <si>
    <t>Do the funds require annual/biennial appropriation by state legislature?</t>
  </si>
  <si>
    <t>Do the funds require approval via competitive or discretionary state grant process?</t>
  </si>
  <si>
    <t>Are the funds allocated by formula?</t>
  </si>
  <si>
    <t>Are the funds obligated in an existing grant?</t>
  </si>
  <si>
    <t>Are the funds programmed in the current TIP/STIP?</t>
  </si>
  <si>
    <t>If funds are beyond the current TIP/STIP period, are they programmed to the project via MPO Board resolution or other official action?</t>
  </si>
  <si>
    <t>Name of entity with ultimate programming authority for source of funds</t>
  </si>
  <si>
    <t>Describe all remaining actions needed to make the funds available to the project</t>
  </si>
  <si>
    <t>Identify and Describe Supporting Documentation Submitted to Verify Commitment Status of Funding Source</t>
  </si>
  <si>
    <t>(Linked from section 1)</t>
  </si>
  <si>
    <t>(Example: Relevant pages from TIP/STIP)</t>
  </si>
  <si>
    <t>(Example: Relevant pages of authorizing legislation with applicable sections identified, official allocation notice from State agency)</t>
  </si>
  <si>
    <t>(Example: Relevant pages from Board-approved CIP; official Board resolution; final, complete third-party agreement with relevant sections/clauses identified)</t>
  </si>
  <si>
    <t xml:space="preserve">Name of entity with ultimate programming authority for source of funds </t>
  </si>
  <si>
    <t xml:space="preserve">Identify and Describe Supporting Documentation Submitted to Verify Commitment Status of Funding Source </t>
  </si>
  <si>
    <t>(Example: Final, complete third-party agreement with relevant sections/clauses identified)</t>
  </si>
  <si>
    <t>CORE CAPACITY FINANCE TEMPLATE (Section 3)</t>
  </si>
  <si>
    <r>
      <rPr>
        <b/>
        <sz val="10"/>
        <rFont val="Arial"/>
        <family val="2"/>
      </rPr>
      <t>Uncertain:</t>
    </r>
    <r>
      <rPr>
        <sz val="10"/>
        <rFont val="Arial"/>
        <family val="2"/>
      </rPr>
      <t xml:space="preserve"> This category is applied when it is unclear from the agency’s submission whether or not a funding source is committed, budgeted, or unavailable.  Instances where the plan to secure committed funds is deemed to be unreasonable may be classified as uncertain.  This category applies to funding sources that the project sponsor may describe as committed or budgeted but for which no supporting documentation is provided to FTA.  Also, funding proposals that have repeatedly failed (more than once), such as failed local referendums or repeated denial of state grants, will be classified as uncertain.</t>
    </r>
  </si>
  <si>
    <r>
      <t xml:space="preserve">Unspecified: </t>
    </r>
    <r>
      <rPr>
        <sz val="10"/>
        <rFont val="Arial"/>
        <family val="2"/>
      </rPr>
      <t xml:space="preserve"> This category is applied when the proposed non-CIG funding sources are not sufficient or have not been clearly identified.</t>
    </r>
  </si>
  <si>
    <t>Dollar Amount ($)</t>
  </si>
  <si>
    <t>Farebox Revenues</t>
  </si>
  <si>
    <t>(Example: State Revenue Source A)</t>
  </si>
  <si>
    <t>(Example: State Revenue Source B)</t>
  </si>
  <si>
    <t>(Example: State Revenue Source C)</t>
  </si>
  <si>
    <t>(Example: Local Revenue Source A)</t>
  </si>
  <si>
    <t>(Example: Local Revenue Source B)</t>
  </si>
  <si>
    <t>(Example: Local Revenue Source C)</t>
  </si>
  <si>
    <t>(Example: Private/Value Capture Funding Source)</t>
  </si>
  <si>
    <t>Other</t>
  </si>
  <si>
    <t>Anticipated Funding Amount ($)</t>
  </si>
  <si>
    <t>Name of entity with final approving authority</t>
  </si>
  <si>
    <t>Describe all actions needed to make the funds available to the project</t>
  </si>
  <si>
    <t>Identify and Describe Supporting Documentation Submitted</t>
  </si>
  <si>
    <t>(Select….)</t>
  </si>
  <si>
    <t>(Unconventional funding/financing arrangements such as USDOT credit instruments (RRIF/TIFIA loans, PABs), State Infrastructure Banks, Public/Private partnerships, Toll Credits, Joint Development revenues, etc.)</t>
  </si>
  <si>
    <t>Section CIG Funding Anticipated (YOE $):</t>
  </si>
  <si>
    <t>(Funds provided by state agencies or legislatures such as bonds, dedicated sales tax, annual legislative appropriation, transportation trust funds, etc.)</t>
  </si>
  <si>
    <t>TOTAL NON-CIG FUNDING (YOE dollars)</t>
  </si>
  <si>
    <r>
      <t xml:space="preserve">QA/QC CHECK: TOTAL CAPITAL COSTS LESS CIG FUNDING LESS NON-CIG FUNDING </t>
    </r>
    <r>
      <rPr>
        <b/>
        <sz val="9"/>
        <rFont val="Arial"/>
        <family val="2"/>
      </rPr>
      <t>(SHOULD EQUAL $0)</t>
    </r>
  </si>
  <si>
    <r>
      <t xml:space="preserve">Committed: </t>
    </r>
    <r>
      <rPr>
        <sz val="10"/>
        <rFont val="Arial"/>
        <family val="2"/>
      </rPr>
      <t xml:space="preserve">Committed sources are programmed capital funds that </t>
    </r>
    <r>
      <rPr>
        <b/>
        <u/>
        <sz val="10"/>
        <rFont val="Arial"/>
        <family val="2"/>
      </rPr>
      <t>have all the necessary approvals</t>
    </r>
    <r>
      <rPr>
        <sz val="10"/>
        <rFont val="Arial"/>
        <family val="2"/>
      </rPr>
      <t xml:space="preserve"> to be used to fund the proposed project </t>
    </r>
    <r>
      <rPr>
        <b/>
        <u/>
        <sz val="10"/>
        <rFont val="Arial"/>
        <family val="2"/>
      </rPr>
      <t>without any additional action</t>
    </r>
    <r>
      <rPr>
        <sz val="10"/>
        <rFont val="Arial"/>
        <family val="2"/>
      </rPr>
      <t>.  These funds have all legislative and/or voter approvals needed, and been formally programmed in the MPO’s TIP and/or any related local, regional, or state documents such as an approved annual budget or multi-year CIP.  Examples include dedicated or approved tax revenues, state capital grants that have been approved by all required legislative bodies, cash reserves that have been dedicated to the proposed project, and debt capacity that requires no further approvals and has been dedicated to the proposed project.</t>
    </r>
  </si>
  <si>
    <r>
      <t xml:space="preserve">Budgeted: </t>
    </r>
    <r>
      <rPr>
        <sz val="10"/>
        <rFont val="Arial"/>
        <family val="2"/>
      </rPr>
      <t>This category is for funds that have been budgeted and/or programmed for use on the proposed project but are not yet fully committed, i.e., the funds have not yet received statutory approval.  Examples include debt financing in an agency-adopted CIP that has yet to receive final legislative approval, or state capital grants that have been included in the state budget, but are still awaiting final legislative appropriations.  These funds are almost certain to be committed in the near future.  Funds will be classified as budgeted where available funding cannot be committed until the FFGA is executed, or due to local practices outside of the project sponsor’s control (e.g., the project development schedule extends beyond the TIP or CIP period).</t>
    </r>
  </si>
  <si>
    <r>
      <t xml:space="preserve">Planned: </t>
    </r>
    <r>
      <rPr>
        <sz val="10"/>
        <rFont val="Arial"/>
        <family val="2"/>
      </rPr>
      <t>This category is for funds that are identified and have a reasonable chance of being committed, but are neither committed nor budgeted.  Examples include proposed sources that require a scheduled referendum, reasonable requests for state/local capital grants that are not yet approved, and proposed debt financing that has not yet been fully approved.</t>
    </r>
  </si>
  <si>
    <t>For discretionary or competitive grant funds, has the selection been announced or funds allocated?</t>
  </si>
  <si>
    <t xml:space="preserve">Capacity Needs </t>
  </si>
  <si>
    <t>Total Usable Space (sqft)</t>
  </si>
  <si>
    <t># of Cab</t>
  </si>
  <si>
    <t>Car Space 
(sqft)</t>
  </si>
  <si>
    <t>Driver Cab Length
(ft)      (in)</t>
  </si>
  <si>
    <t>Driver Cab Width
(ft)      (in)</t>
  </si>
  <si>
    <t>Driver Cab Space (sqft)</t>
  </si>
  <si>
    <t xml:space="preserve">Detail of Existing Operations </t>
  </si>
  <si>
    <t xml:space="preserve">Detail of Operations At Project Opening </t>
  </si>
  <si>
    <t>Car Space (sqft)</t>
  </si>
  <si>
    <t>2024 constant dollars</t>
  </si>
  <si>
    <t>Annualized Core Capacity capital cost
(constant 2024 dollars)</t>
  </si>
  <si>
    <r>
      <t xml:space="preserve">Core Capacity Capital Cost of Project in Constant 2024 Dollars
</t>
    </r>
    <r>
      <rPr>
        <sz val="10"/>
        <rFont val="Arial"/>
        <family val="2"/>
      </rPr>
      <t xml:space="preserve">(from the SCC Main Worksheet)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</si>
</sst>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quot;$&quot;#,##0.00"/>
    <numFmt numFmtId="168" formatCode="#,##0.0000"/>
    <numFmt numFmtId="169" formatCode="0_)"/>
    <numFmt numFmtId="170" formatCode="_(* #,##0.0_);_(* \(#,##0.0\);_(* &quot;-&quot;??_);_(@_)"/>
    <numFmt numFmtId="171" formatCode="#,##0_)"/>
    <numFmt numFmtId="172" formatCode="###0.00_)"/>
    <numFmt numFmtId="173" formatCode="0.0_W"/>
    <numFmt numFmtId="174" formatCode="0.0"/>
    <numFmt numFmtId="175" formatCode="_(* #,##0_);_(* \(#,##0\);_(* &quot;-&quot;??_);_(@_)"/>
    <numFmt numFmtId="176" formatCode="0.000"/>
    <numFmt numFmtId="177" formatCode="0.0000"/>
    <numFmt numFmtId="178" formatCode="&quot;$&quot;#,##0.0000"/>
    <numFmt numFmtId="179" formatCode="0.000%"/>
  </numFmts>
  <fonts count="79"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
      <name val="Arial"/>
      <family val="2"/>
    </font>
    <font>
      <b/>
      <sz val="12"/>
      <name val="Arial"/>
      <family val="2"/>
    </font>
    <font>
      <sz val="12"/>
      <name val="Arial"/>
      <family val="2"/>
    </font>
    <font>
      <b/>
      <sz val="14"/>
      <name val="Arial"/>
      <family val="2"/>
    </font>
    <font>
      <b/>
      <sz val="18"/>
      <name val="Arial"/>
      <family val="2"/>
    </font>
    <font>
      <sz val="10"/>
      <name val="Arial"/>
      <family val="2"/>
    </font>
    <font>
      <b/>
      <sz val="10"/>
      <name val="Arial"/>
      <family val="2"/>
    </font>
    <font>
      <sz val="10"/>
      <name val="Arial"/>
      <family val="2"/>
    </font>
    <font>
      <b/>
      <i/>
      <sz val="10"/>
      <name val="Arial"/>
      <family val="2"/>
    </font>
    <font>
      <b/>
      <u/>
      <sz val="10"/>
      <name val="Arial"/>
      <family val="2"/>
    </font>
    <font>
      <sz val="10"/>
      <color indexed="8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9"/>
      <name val="Times New Roman"/>
      <family val="1"/>
    </font>
    <font>
      <sz val="11"/>
      <color indexed="9"/>
      <name val="Calibri"/>
      <family val="2"/>
    </font>
    <font>
      <sz val="11"/>
      <color indexed="20"/>
      <name val="Calibri"/>
      <family val="2"/>
    </font>
    <font>
      <b/>
      <sz val="9"/>
      <name val="Times New Roman"/>
      <family val="1"/>
    </font>
    <font>
      <b/>
      <sz val="11"/>
      <color indexed="52"/>
      <name val="Calibri"/>
      <family val="2"/>
    </font>
    <font>
      <b/>
      <sz val="11"/>
      <color indexed="9"/>
      <name val="Calibri"/>
      <family val="2"/>
    </font>
    <font>
      <sz val="10"/>
      <name val="Verdan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0"/>
      <color indexed="8"/>
      <name val="Times New Roman"/>
      <family val="1"/>
    </font>
    <font>
      <sz val="8"/>
      <name val="Helv"/>
    </font>
    <font>
      <b/>
      <sz val="11"/>
      <color indexed="63"/>
      <name val="Calibri"/>
      <family val="2"/>
    </font>
    <font>
      <sz val="10"/>
      <name val="Helv"/>
      <family val="2"/>
    </font>
    <font>
      <b/>
      <sz val="18"/>
      <color indexed="56"/>
      <name val="Cambria"/>
      <family val="1"/>
    </font>
    <font>
      <b/>
      <sz val="11"/>
      <color indexed="8"/>
      <name val="Calibri"/>
      <family val="2"/>
    </font>
    <font>
      <sz val="11"/>
      <color indexed="10"/>
      <name val="Calibri"/>
      <family val="2"/>
    </font>
    <font>
      <sz val="12"/>
      <name val="Helv"/>
    </font>
    <font>
      <b/>
      <sz val="12"/>
      <name val="Helv"/>
    </font>
    <font>
      <sz val="9"/>
      <name val="Helv"/>
    </font>
    <font>
      <vertAlign val="superscript"/>
      <sz val="12"/>
      <name val="Helv"/>
    </font>
    <font>
      <sz val="10"/>
      <name val="Helv"/>
    </font>
    <font>
      <b/>
      <sz val="9"/>
      <name val="Helv"/>
    </font>
    <font>
      <sz val="8.5"/>
      <name val="Helv"/>
    </font>
    <font>
      <b/>
      <sz val="10"/>
      <name val="Helv"/>
    </font>
    <font>
      <b/>
      <sz val="14"/>
      <name val="Helv"/>
    </font>
    <font>
      <sz val="10"/>
      <color theme="1"/>
      <name val="Arial"/>
      <family val="2"/>
    </font>
    <font>
      <i/>
      <sz val="10"/>
      <name val="Arial"/>
      <family val="2"/>
    </font>
    <font>
      <b/>
      <sz val="10"/>
      <color rgb="FFFF0000"/>
      <name val="Arial"/>
      <family val="2"/>
    </font>
    <font>
      <sz val="9"/>
      <color indexed="81"/>
      <name val="Tahoma"/>
      <family val="2"/>
    </font>
    <font>
      <sz val="10"/>
      <name val="Garamond"/>
      <family val="1"/>
    </font>
    <font>
      <b/>
      <sz val="16"/>
      <name val="Arial"/>
      <family val="2"/>
    </font>
    <font>
      <b/>
      <sz val="11"/>
      <name val="Arial"/>
      <family val="2"/>
    </font>
    <font>
      <u/>
      <sz val="8"/>
      <color theme="10"/>
      <name val="Arial"/>
      <family val="2"/>
    </font>
    <font>
      <b/>
      <u/>
      <sz val="12"/>
      <color theme="10"/>
      <name val="Arial"/>
      <family val="2"/>
    </font>
    <font>
      <b/>
      <sz val="12"/>
      <color rgb="FFFF0000"/>
      <name val="Arial"/>
      <family val="2"/>
    </font>
    <font>
      <b/>
      <sz val="9"/>
      <name val="Arial"/>
      <family val="2"/>
    </font>
    <font>
      <sz val="8"/>
      <color theme="0"/>
      <name val="Arial"/>
      <family val="2"/>
    </font>
  </fonts>
  <fills count="6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2"/>
        <bgColor indexed="64"/>
      </patternFill>
    </fill>
    <fill>
      <patternFill patternType="solid">
        <fgColor indexed="26"/>
      </patternFill>
    </fill>
    <fill>
      <patternFill patternType="darkTrellis"/>
    </fill>
    <fill>
      <patternFill patternType="solid">
        <fgColor indexed="22"/>
        <bgColor indexed="9"/>
      </patternFill>
    </fill>
    <fill>
      <patternFill patternType="solid">
        <fgColor indexed="22"/>
        <bgColor indexed="55"/>
      </patternFill>
    </fill>
    <fill>
      <patternFill patternType="solid">
        <fgColor theme="0"/>
        <bgColor indexed="64"/>
      </patternFill>
    </fill>
    <fill>
      <patternFill patternType="solid">
        <fgColor rgb="FFEAEAEA"/>
        <bgColor indexed="64"/>
      </patternFill>
    </fill>
    <fill>
      <patternFill patternType="solid">
        <fgColor theme="0" tint="-0.14996795556505021"/>
        <bgColor indexed="64"/>
      </patternFill>
    </fill>
    <fill>
      <patternFill patternType="solid">
        <fgColor rgb="FFFFFF66"/>
        <bgColor indexed="64"/>
      </patternFill>
    </fill>
    <fill>
      <patternFill patternType="solid">
        <fgColor rgb="FFE3E3E3"/>
        <bgColor indexed="64"/>
      </patternFill>
    </fill>
  </fills>
  <borders count="128">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hair">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indexed="64"/>
      </left>
      <right style="medium">
        <color indexed="64"/>
      </right>
      <top style="dotted">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22"/>
      </bottom>
      <diagonal/>
    </border>
    <border>
      <left/>
      <right/>
      <top/>
      <bottom style="hair">
        <color indexed="8"/>
      </bottom>
      <diagonal/>
    </border>
    <border>
      <left style="thin">
        <color auto="1"/>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bottom style="double">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auto="1"/>
      </right>
      <top style="thin">
        <color auto="1"/>
      </top>
      <bottom/>
      <diagonal/>
    </border>
    <border>
      <left style="thin">
        <color indexed="64"/>
      </left>
      <right style="medium">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thin">
        <color indexed="64"/>
      </top>
      <bottom/>
      <diagonal/>
    </border>
    <border>
      <left style="dotted">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bottom/>
      <diagonal/>
    </border>
    <border>
      <left style="medium">
        <color indexed="64"/>
      </left>
      <right style="dotted">
        <color indexed="64"/>
      </right>
      <top/>
      <bottom/>
      <diagonal/>
    </border>
    <border>
      <left style="dotted">
        <color indexed="64"/>
      </left>
      <right style="thin">
        <color indexed="64"/>
      </right>
      <top/>
      <bottom/>
      <diagonal/>
    </border>
  </borders>
  <cellStyleXfs count="257">
    <xf numFmtId="0" fontId="0" fillId="0" borderId="0"/>
    <xf numFmtId="43" fontId="4"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4" fontId="4" fillId="0" borderId="0" applyFont="0" applyFill="0" applyBorder="0" applyAlignment="0" applyProtection="0"/>
    <xf numFmtId="0" fontId="5" fillId="0" borderId="0"/>
    <xf numFmtId="0" fontId="16" fillId="0" borderId="0"/>
    <xf numFmtId="9" fontId="4"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xf numFmtId="0" fontId="18" fillId="0" borderId="51" applyNumberFormat="0" applyFill="0" applyAlignment="0" applyProtection="0"/>
    <xf numFmtId="0" fontId="19" fillId="0" borderId="52" applyNumberFormat="0" applyFill="0" applyAlignment="0" applyProtection="0"/>
    <xf numFmtId="0" fontId="20" fillId="0" borderId="53"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54" applyNumberFormat="0" applyAlignment="0" applyProtection="0"/>
    <xf numFmtId="0" fontId="25" fillId="11" borderId="55" applyNumberFormat="0" applyAlignment="0" applyProtection="0"/>
    <xf numFmtId="0" fontId="26" fillId="11" borderId="54" applyNumberFormat="0" applyAlignment="0" applyProtection="0"/>
    <xf numFmtId="0" fontId="27" fillId="0" borderId="56" applyNumberFormat="0" applyFill="0" applyAlignment="0" applyProtection="0"/>
    <xf numFmtId="0" fontId="28" fillId="12" borderId="57"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59" applyNumberFormat="0" applyFill="0" applyAlignment="0" applyProtection="0"/>
    <xf numFmtId="0" fontId="3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2" fillId="37" borderId="0" applyNumberFormat="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0" fillId="0" borderId="61"/>
    <xf numFmtId="43" fontId="10" fillId="0" borderId="0" applyFont="0" applyFill="0" applyBorder="0" applyAlignment="0" applyProtection="0"/>
    <xf numFmtId="9" fontId="10" fillId="0" borderId="0" applyFont="0" applyFill="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49" fontId="34" fillId="0" borderId="35" applyNumberFormat="0" applyFont="0" applyFill="0" applyBorder="0" applyProtection="0">
      <alignment horizontal="left" vertical="center" indent="2"/>
    </xf>
    <xf numFmtId="0" fontId="33"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49" fontId="34" fillId="0" borderId="2" applyNumberFormat="0" applyFont="0" applyFill="0" applyBorder="0" applyProtection="0">
      <alignment horizontal="left" vertical="center" indent="5"/>
    </xf>
    <xf numFmtId="0" fontId="35" fillId="48"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5" fillId="53" borderId="0" applyNumberFormat="0" applyBorder="0" applyAlignment="0" applyProtection="0"/>
    <xf numFmtId="0" fontId="35" fillId="54"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5" borderId="0" applyNumberFormat="0" applyBorder="0" applyAlignment="0" applyProtection="0"/>
    <xf numFmtId="0" fontId="36" fillId="39" borderId="0" applyNumberFormat="0" applyBorder="0" applyAlignment="0" applyProtection="0"/>
    <xf numFmtId="4" fontId="37" fillId="0" borderId="33" applyFill="0" applyBorder="0" applyProtection="0">
      <alignment horizontal="right" vertical="center"/>
    </xf>
    <xf numFmtId="0" fontId="38" fillId="56" borderId="62" applyNumberFormat="0" applyAlignment="0" applyProtection="0"/>
    <xf numFmtId="0" fontId="39" fillId="57" borderId="63" applyNumberFormat="0" applyAlignment="0" applyProtection="0"/>
    <xf numFmtId="43" fontId="33" fillId="0" borderId="0" applyFont="0" applyFill="0" applyBorder="0" applyAlignment="0" applyProtection="0"/>
    <xf numFmtId="43" fontId="40" fillId="0" borderId="0" applyFont="0" applyFill="0" applyBorder="0" applyAlignment="0" applyProtection="0"/>
    <xf numFmtId="43" fontId="33" fillId="0" borderId="0" applyFont="0" applyFill="0" applyBorder="0" applyAlignment="0" applyProtection="0"/>
    <xf numFmtId="0" fontId="41" fillId="0" borderId="0" applyNumberFormat="0" applyFill="0" applyBorder="0" applyAlignment="0" applyProtection="0"/>
    <xf numFmtId="0" fontId="42" fillId="40" borderId="0" applyNumberFormat="0" applyBorder="0" applyAlignment="0" applyProtection="0"/>
    <xf numFmtId="0" fontId="43" fillId="0" borderId="64" applyNumberFormat="0" applyFill="0" applyAlignment="0" applyProtection="0"/>
    <xf numFmtId="0" fontId="44" fillId="0" borderId="65" applyNumberFormat="0" applyFill="0" applyAlignment="0" applyProtection="0"/>
    <xf numFmtId="0" fontId="45" fillId="0" borderId="66"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43" borderId="62" applyNumberFormat="0" applyAlignment="0" applyProtection="0"/>
    <xf numFmtId="0" fontId="49" fillId="0" borderId="67" applyNumberFormat="0" applyFill="0" applyAlignment="0" applyProtection="0"/>
    <xf numFmtId="0" fontId="50" fillId="5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51" fillId="0" borderId="0"/>
    <xf numFmtId="0" fontId="40" fillId="0" borderId="0"/>
    <xf numFmtId="0" fontId="33" fillId="0" borderId="0"/>
    <xf numFmtId="0" fontId="40" fillId="0" borderId="0"/>
    <xf numFmtId="0" fontId="10" fillId="0" borderId="0"/>
    <xf numFmtId="0" fontId="10" fillId="0" borderId="0"/>
    <xf numFmtId="0" fontId="10" fillId="0" borderId="0"/>
    <xf numFmtId="0" fontId="10" fillId="0" borderId="0"/>
    <xf numFmtId="0" fontId="10" fillId="0" borderId="0"/>
    <xf numFmtId="4" fontId="34" fillId="0" borderId="35" applyFill="0" applyBorder="0" applyProtection="0">
      <alignment horizontal="right" vertical="center"/>
    </xf>
    <xf numFmtId="49" fontId="37" fillId="0" borderId="35" applyNumberFormat="0" applyFill="0" applyBorder="0" applyProtection="0">
      <alignment horizontal="left" vertical="center"/>
    </xf>
    <xf numFmtId="0" fontId="34" fillId="0" borderId="35" applyNumberFormat="0" applyFill="0" applyAlignment="0" applyProtection="0"/>
    <xf numFmtId="0" fontId="52" fillId="59" borderId="0" applyNumberFormat="0" applyFont="0" applyBorder="0" applyAlignment="0" applyProtection="0"/>
    <xf numFmtId="0" fontId="10" fillId="60" borderId="68" applyNumberFormat="0" applyFont="0" applyAlignment="0" applyProtection="0"/>
    <xf numFmtId="0" fontId="53" fillId="56" borderId="69" applyNumberFormat="0" applyAlignment="0" applyProtection="0"/>
    <xf numFmtId="168" fontId="34" fillId="61" borderId="35" applyNumberFormat="0" applyFont="0" applyBorder="0" applyAlignment="0" applyProtection="0">
      <alignment horizontal="right" vertical="center"/>
    </xf>
    <xf numFmtId="9" fontId="40" fillId="0" borderId="0" applyFont="0" applyFill="0" applyBorder="0" applyAlignment="0" applyProtection="0"/>
    <xf numFmtId="9" fontId="33" fillId="0" borderId="0" applyFont="0" applyFill="0" applyBorder="0" applyAlignment="0" applyProtection="0"/>
    <xf numFmtId="169" fontId="54" fillId="0" borderId="0"/>
    <xf numFmtId="11" fontId="54" fillId="0" borderId="0" applyFont="0" applyFill="0" applyBorder="0" applyAlignment="0" applyProtection="0"/>
    <xf numFmtId="0" fontId="55" fillId="0" borderId="0" applyNumberFormat="0" applyFill="0" applyBorder="0" applyAlignment="0" applyProtection="0"/>
    <xf numFmtId="0" fontId="56" fillId="0" borderId="70" applyNumberFormat="0" applyFill="0" applyAlignment="0" applyProtection="0"/>
    <xf numFmtId="0" fontId="57" fillId="0" borderId="0" applyNumberFormat="0" applyFill="0" applyBorder="0" applyAlignment="0" applyProtection="0"/>
    <xf numFmtId="0" fontId="3" fillId="13" borderId="58" applyNumberFormat="0" applyFont="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3" fillId="0" borderId="0"/>
    <xf numFmtId="43" fontId="3" fillId="0" borderId="0" applyFont="0" applyFill="0" applyBorder="0" applyAlignment="0" applyProtection="0"/>
    <xf numFmtId="0" fontId="58" fillId="0" borderId="0">
      <alignment horizontal="center" vertical="center" wrapText="1"/>
    </xf>
    <xf numFmtId="3" fontId="10" fillId="0" borderId="0" applyFont="0" applyFill="0" applyBorder="0" applyAlignment="0" applyProtection="0"/>
    <xf numFmtId="0" fontId="59" fillId="0" borderId="0">
      <alignment horizontal="left" vertical="center" wrapText="1"/>
    </xf>
    <xf numFmtId="170" fontId="10" fillId="0" borderId="0" applyFont="0" applyFill="0" applyBorder="0" applyAlignment="0" applyProtection="0"/>
    <xf numFmtId="3" fontId="60" fillId="0" borderId="71" applyAlignment="0">
      <alignment horizontal="right" vertical="center"/>
    </xf>
    <xf numFmtId="171" fontId="60" fillId="0" borderId="71">
      <alignment horizontal="right" vertical="center"/>
    </xf>
    <xf numFmtId="49" fontId="61" fillId="0" borderId="71">
      <alignment horizontal="left" vertical="center"/>
    </xf>
    <xf numFmtId="172" fontId="62" fillId="0" borderId="71" applyNumberFormat="0" applyFill="0">
      <alignment horizontal="right"/>
    </xf>
    <xf numFmtId="173" fontId="62" fillId="0" borderId="71">
      <alignment horizontal="right"/>
    </xf>
    <xf numFmtId="0" fontId="10" fillId="0" borderId="0" applyFont="0" applyFill="0" applyBorder="0" applyAlignment="0" applyProtection="0"/>
    <xf numFmtId="2" fontId="10" fillId="0" borderId="0" applyFont="0" applyFill="0" applyBorder="0" applyAlignment="0" applyProtection="0"/>
    <xf numFmtId="0" fontId="63" fillId="0" borderId="71">
      <alignment horizontal="left"/>
    </xf>
    <xf numFmtId="0" fontId="63" fillId="0" borderId="45">
      <alignment horizontal="right" vertical="center"/>
    </xf>
    <xf numFmtId="0" fontId="64" fillId="0" borderId="71">
      <alignment horizontal="left" vertical="center"/>
    </xf>
    <xf numFmtId="0" fontId="62" fillId="0" borderId="71">
      <alignment horizontal="left" vertical="center"/>
    </xf>
    <xf numFmtId="0" fontId="65" fillId="0" borderId="71">
      <alignment horizontal="left"/>
    </xf>
    <xf numFmtId="0" fontId="65" fillId="62" borderId="0">
      <alignment horizontal="centerContinuous" wrapText="1"/>
    </xf>
    <xf numFmtId="49" fontId="65" fillId="62" borderId="47">
      <alignment horizontal="left" vertical="center"/>
    </xf>
    <xf numFmtId="0" fontId="65" fillId="62" borderId="0">
      <alignment horizontal="centerContinuous" vertical="center" wrapText="1"/>
    </xf>
    <xf numFmtId="0" fontId="3"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3" fontId="60" fillId="0" borderId="0">
      <alignment horizontal="left" vertical="center"/>
    </xf>
    <xf numFmtId="0" fontId="58" fillId="0" borderId="0">
      <alignment horizontal="left" vertical="center"/>
    </xf>
    <xf numFmtId="0" fontId="52" fillId="0" borderId="0">
      <alignment horizontal="right"/>
    </xf>
    <xf numFmtId="49" fontId="52" fillId="0" borderId="0">
      <alignment horizontal="center"/>
    </xf>
    <xf numFmtId="0" fontId="61" fillId="0" borderId="0">
      <alignment horizontal="right"/>
    </xf>
    <xf numFmtId="0" fontId="52" fillId="0" borderId="0">
      <alignment horizontal="left"/>
    </xf>
    <xf numFmtId="49" fontId="60" fillId="0" borderId="0">
      <alignment horizontal="left" vertical="center"/>
    </xf>
    <xf numFmtId="49" fontId="61" fillId="0" borderId="71">
      <alignment horizontal="left" vertical="center"/>
    </xf>
    <xf numFmtId="49" fontId="58" fillId="0" borderId="71" applyFill="0">
      <alignment horizontal="left" vertical="center"/>
    </xf>
    <xf numFmtId="49" fontId="61" fillId="0" borderId="71">
      <alignment horizontal="left"/>
    </xf>
    <xf numFmtId="172" fontId="60" fillId="0" borderId="0" applyNumberFormat="0">
      <alignment horizontal="right"/>
    </xf>
    <xf numFmtId="0" fontId="63" fillId="63" borderId="0">
      <alignment horizontal="centerContinuous" vertical="center" wrapText="1"/>
    </xf>
    <xf numFmtId="0" fontId="63" fillId="0" borderId="72">
      <alignment horizontal="left" vertical="center"/>
    </xf>
    <xf numFmtId="0" fontId="66" fillId="0" borderId="0">
      <alignment horizontal="left" vertical="top"/>
    </xf>
    <xf numFmtId="0" fontId="65" fillId="0" borderId="0">
      <alignment horizontal="left"/>
    </xf>
    <xf numFmtId="0" fontId="59" fillId="0" borderId="0">
      <alignment horizontal="left"/>
    </xf>
    <xf numFmtId="0" fontId="62" fillId="0" borderId="0">
      <alignment horizontal="left"/>
    </xf>
    <xf numFmtId="0" fontId="66" fillId="0" borderId="0">
      <alignment horizontal="left" vertical="top"/>
    </xf>
    <xf numFmtId="0" fontId="59" fillId="0" borderId="0">
      <alignment horizontal="left"/>
    </xf>
    <xf numFmtId="0" fontId="62" fillId="0" borderId="0">
      <alignment horizontal="left"/>
    </xf>
    <xf numFmtId="49" fontId="60" fillId="0" borderId="71">
      <alignment horizontal="left"/>
    </xf>
    <xf numFmtId="0" fontId="63" fillId="0" borderId="45">
      <alignment horizontal="left"/>
    </xf>
    <xf numFmtId="0" fontId="65" fillId="0" borderId="0">
      <alignment horizontal="left" vertical="center"/>
    </xf>
    <xf numFmtId="49" fontId="52" fillId="0" borderId="71">
      <alignment horizontal="left"/>
    </xf>
    <xf numFmtId="0" fontId="67" fillId="0" borderId="0"/>
    <xf numFmtId="0" fontId="2" fillId="0" borderId="0"/>
    <xf numFmtId="44" fontId="10" fillId="0" borderId="0" applyFont="0" applyFill="0" applyBorder="0" applyAlignment="0" applyProtection="0"/>
    <xf numFmtId="0" fontId="71" fillId="0" borderId="0"/>
    <xf numFmtId="0" fontId="4" fillId="0" borderId="0"/>
    <xf numFmtId="44" fontId="10"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26" fillId="11" borderId="54" applyNumberFormat="0" applyAlignment="0" applyProtection="0"/>
    <xf numFmtId="9" fontId="67" fillId="0" borderId="0" applyFont="0" applyFill="0" applyBorder="0" applyAlignment="0" applyProtection="0"/>
    <xf numFmtId="44" fontId="67"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67" fillId="0" borderId="0" applyFont="0" applyFill="0" applyBorder="0" applyAlignment="0" applyProtection="0"/>
    <xf numFmtId="0" fontId="67" fillId="0" borderId="0"/>
    <xf numFmtId="9" fontId="67" fillId="0" borderId="0" applyFont="0" applyFill="0" applyBorder="0" applyAlignment="0" applyProtection="0"/>
    <xf numFmtId="0" fontId="10" fillId="0" borderId="0"/>
    <xf numFmtId="0" fontId="10" fillId="0" borderId="0"/>
    <xf numFmtId="0" fontId="4" fillId="0" borderId="0"/>
    <xf numFmtId="0" fontId="74" fillId="0" borderId="0" applyNumberFormat="0" applyFill="0" applyBorder="0" applyAlignment="0" applyProtection="0"/>
  </cellStyleXfs>
  <cellXfs count="813">
    <xf numFmtId="0" fontId="0" fillId="0" borderId="0" xfId="0"/>
    <xf numFmtId="0" fontId="12" fillId="3" borderId="13" xfId="0" applyFont="1" applyFill="1" applyBorder="1" applyAlignment="1" applyProtection="1">
      <alignment vertical="top" wrapText="1"/>
      <protection locked="0"/>
    </xf>
    <xf numFmtId="0" fontId="12" fillId="3" borderId="15" xfId="0" applyFont="1" applyFill="1" applyBorder="1" applyAlignment="1" applyProtection="1">
      <alignment vertical="top" wrapText="1"/>
      <protection locked="0"/>
    </xf>
    <xf numFmtId="0" fontId="12" fillId="3" borderId="7" xfId="0" applyFont="1" applyFill="1" applyBorder="1" applyAlignment="1" applyProtection="1">
      <alignment vertical="top" wrapText="1"/>
      <protection locked="0"/>
    </xf>
    <xf numFmtId="0" fontId="12" fillId="3" borderId="16" xfId="0" applyFont="1" applyFill="1" applyBorder="1" applyAlignment="1" applyProtection="1">
      <alignment vertical="top" wrapText="1"/>
      <protection locked="0"/>
    </xf>
    <xf numFmtId="0" fontId="12" fillId="3" borderId="19" xfId="0" applyFont="1" applyFill="1" applyBorder="1" applyAlignment="1" applyProtection="1">
      <alignment vertical="top" wrapText="1"/>
      <protection locked="0"/>
    </xf>
    <xf numFmtId="0" fontId="12" fillId="3" borderId="8" xfId="0" applyFont="1" applyFill="1" applyBorder="1" applyAlignment="1" applyProtection="1">
      <alignment vertical="top" wrapText="1"/>
      <protection locked="0"/>
    </xf>
    <xf numFmtId="0" fontId="12" fillId="3" borderId="9" xfId="0" applyFont="1" applyFill="1" applyBorder="1" applyAlignment="1" applyProtection="1">
      <alignment vertical="top" wrapText="1"/>
      <protection locked="0"/>
    </xf>
    <xf numFmtId="0" fontId="12" fillId="3" borderId="22" xfId="0" applyFont="1" applyFill="1" applyBorder="1" applyAlignment="1" applyProtection="1">
      <alignment vertical="top" wrapText="1"/>
      <protection locked="0"/>
    </xf>
    <xf numFmtId="0" fontId="12" fillId="3" borderId="27" xfId="0" applyFont="1" applyFill="1" applyBorder="1" applyAlignment="1" applyProtection="1">
      <alignment vertical="top" wrapText="1"/>
      <protection locked="0"/>
    </xf>
    <xf numFmtId="5" fontId="12" fillId="0" borderId="12" xfId="4" applyNumberFormat="1" applyFont="1" applyFill="1" applyBorder="1" applyAlignment="1" applyProtection="1">
      <alignment horizontal="center" vertical="center" wrapText="1"/>
      <protection locked="0"/>
    </xf>
    <xf numFmtId="165" fontId="12" fillId="3" borderId="38" xfId="4" applyNumberFormat="1" applyFont="1" applyFill="1" applyBorder="1" applyAlignment="1" applyProtection="1">
      <alignment horizontal="center" vertical="center" wrapText="1"/>
      <protection locked="0"/>
    </xf>
    <xf numFmtId="165" fontId="10" fillId="3" borderId="18" xfId="4" applyNumberFormat="1" applyFont="1" applyFill="1" applyBorder="1" applyAlignment="1" applyProtection="1">
      <alignment horizontal="center" vertical="center" wrapText="1"/>
      <protection locked="0"/>
    </xf>
    <xf numFmtId="0" fontId="12" fillId="0" borderId="0" xfId="0" applyFont="1" applyFill="1" applyAlignment="1" applyProtection="1">
      <alignment wrapText="1"/>
    </xf>
    <xf numFmtId="0" fontId="11" fillId="5" borderId="4" xfId="0" applyFont="1" applyFill="1" applyBorder="1" applyAlignment="1" applyProtection="1">
      <alignment horizontal="right" vertical="top" wrapText="1"/>
    </xf>
    <xf numFmtId="0" fontId="11" fillId="0" borderId="0"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0" xfId="0" applyFont="1" applyFill="1" applyBorder="1" applyAlignment="1" applyProtection="1">
      <alignment horizontal="left"/>
    </xf>
    <xf numFmtId="0" fontId="11" fillId="5" borderId="9" xfId="0" applyFont="1" applyFill="1" applyBorder="1" applyAlignment="1" applyProtection="1">
      <alignment horizontal="center" vertical="center"/>
    </xf>
    <xf numFmtId="0" fontId="11" fillId="6" borderId="9" xfId="0" applyFont="1" applyFill="1" applyBorder="1" applyAlignment="1" applyProtection="1">
      <alignment horizontal="left" vertical="center" wrapText="1"/>
    </xf>
    <xf numFmtId="0" fontId="12" fillId="0" borderId="41" xfId="0" applyFont="1" applyFill="1" applyBorder="1" applyAlignment="1" applyProtection="1">
      <alignment horizontal="center"/>
    </xf>
    <xf numFmtId="3"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0" fillId="0" borderId="0" xfId="0" applyBorder="1" applyProtection="1"/>
    <xf numFmtId="0" fontId="12" fillId="0" borderId="0" xfId="0" applyFont="1" applyFill="1" applyBorder="1" applyAlignment="1" applyProtection="1">
      <alignment horizontal="left" vertical="center" wrapText="1"/>
    </xf>
    <xf numFmtId="0" fontId="11" fillId="5" borderId="19" xfId="0" applyFont="1" applyFill="1" applyBorder="1" applyAlignment="1" applyProtection="1">
      <alignment horizontal="center" vertical="center"/>
    </xf>
    <xf numFmtId="0" fontId="11" fillId="5" borderId="19" xfId="0" applyFont="1" applyFill="1" applyBorder="1" applyAlignment="1" applyProtection="1">
      <alignment horizontal="left" vertical="center"/>
    </xf>
    <xf numFmtId="0" fontId="11" fillId="5" borderId="13" xfId="0" applyFont="1" applyFill="1" applyBorder="1" applyAlignment="1" applyProtection="1">
      <alignment horizontal="center" vertical="center"/>
    </xf>
    <xf numFmtId="0" fontId="11" fillId="5" borderId="8" xfId="0" applyFont="1" applyFill="1" applyBorder="1" applyAlignment="1" applyProtection="1">
      <alignment horizontal="center" vertical="center"/>
    </xf>
    <xf numFmtId="0" fontId="11" fillId="5" borderId="8" xfId="0" applyFont="1" applyFill="1" applyBorder="1" applyAlignment="1" applyProtection="1">
      <alignment horizontal="left" vertical="center"/>
    </xf>
    <xf numFmtId="0" fontId="0" fillId="2" borderId="0" xfId="0" applyFill="1" applyAlignment="1" applyProtection="1">
      <alignment horizontal="center"/>
    </xf>
    <xf numFmtId="0" fontId="0" fillId="2" borderId="0" xfId="0" applyFill="1" applyProtection="1"/>
    <xf numFmtId="0" fontId="6" fillId="4" borderId="17" xfId="0" applyFont="1" applyFill="1" applyBorder="1" applyAlignment="1" applyProtection="1"/>
    <xf numFmtId="0" fontId="11" fillId="4" borderId="11" xfId="0" applyFont="1" applyFill="1" applyBorder="1" applyAlignment="1" applyProtection="1">
      <alignment vertical="top" wrapText="1"/>
    </xf>
    <xf numFmtId="166" fontId="12" fillId="4" borderId="15" xfId="7" applyNumberFormat="1" applyFont="1" applyFill="1" applyBorder="1" applyAlignment="1" applyProtection="1">
      <alignment horizontal="center" vertical="top" wrapText="1"/>
    </xf>
    <xf numFmtId="166" fontId="12" fillId="4" borderId="16" xfId="7" applyNumberFormat="1" applyFont="1" applyFill="1" applyBorder="1" applyAlignment="1" applyProtection="1">
      <alignment horizontal="center" vertical="top" wrapText="1"/>
    </xf>
    <xf numFmtId="166" fontId="12" fillId="4" borderId="14" xfId="7" applyNumberFormat="1" applyFont="1" applyFill="1" applyBorder="1" applyAlignment="1" applyProtection="1">
      <alignment horizontal="center" vertical="top" wrapText="1"/>
    </xf>
    <xf numFmtId="166" fontId="12" fillId="4" borderId="22" xfId="7" applyNumberFormat="1" applyFont="1" applyFill="1" applyBorder="1" applyAlignment="1" applyProtection="1">
      <alignment horizontal="center" vertical="top" wrapText="1"/>
    </xf>
    <xf numFmtId="166" fontId="12" fillId="4" borderId="5" xfId="7" quotePrefix="1" applyNumberFormat="1" applyFont="1" applyFill="1" applyBorder="1" applyAlignment="1" applyProtection="1">
      <alignment horizontal="center" vertical="top" wrapText="1"/>
    </xf>
    <xf numFmtId="0" fontId="11" fillId="4" borderId="13" xfId="0" applyFont="1" applyFill="1" applyBorder="1" applyAlignment="1" applyProtection="1">
      <alignment vertical="top" wrapText="1"/>
    </xf>
    <xf numFmtId="0" fontId="12" fillId="4" borderId="19" xfId="0" applyFont="1" applyFill="1" applyBorder="1" applyAlignment="1" applyProtection="1">
      <alignment vertical="top" wrapText="1"/>
    </xf>
    <xf numFmtId="0" fontId="12" fillId="4" borderId="8" xfId="0" applyFont="1" applyFill="1" applyBorder="1" applyAlignment="1" applyProtection="1">
      <alignment vertical="top" wrapText="1"/>
    </xf>
    <xf numFmtId="0" fontId="12" fillId="4" borderId="9" xfId="0" applyFont="1" applyFill="1" applyBorder="1" applyAlignment="1" applyProtection="1">
      <alignment vertical="top" wrapText="1"/>
    </xf>
    <xf numFmtId="0" fontId="11" fillId="4" borderId="12" xfId="0" applyFont="1" applyFill="1" applyBorder="1" applyAlignment="1" applyProtection="1">
      <alignment vertical="top" wrapText="1"/>
    </xf>
    <xf numFmtId="0" fontId="12" fillId="3" borderId="0" xfId="0" applyFont="1" applyFill="1" applyProtection="1"/>
    <xf numFmtId="0" fontId="11" fillId="4" borderId="24" xfId="0" applyFont="1" applyFill="1" applyBorder="1" applyAlignment="1" applyProtection="1">
      <alignment vertical="top" wrapText="1"/>
    </xf>
    <xf numFmtId="0" fontId="11" fillId="4" borderId="12" xfId="0" quotePrefix="1" applyFont="1" applyFill="1" applyBorder="1" applyAlignment="1" applyProtection="1">
      <alignment horizontal="left" vertical="top" wrapText="1"/>
    </xf>
    <xf numFmtId="0" fontId="11" fillId="4" borderId="17" xfId="0" quotePrefix="1" applyFont="1" applyFill="1" applyBorder="1" applyAlignment="1" applyProtection="1">
      <alignment horizontal="left" vertical="top" wrapText="1"/>
    </xf>
    <xf numFmtId="165" fontId="12" fillId="4" borderId="14" xfId="4" applyNumberFormat="1" applyFont="1" applyFill="1" applyBorder="1" applyAlignment="1" applyProtection="1">
      <alignment horizontal="center" vertical="top" wrapText="1"/>
    </xf>
    <xf numFmtId="0" fontId="11" fillId="65" borderId="11" xfId="0" applyFont="1" applyFill="1" applyBorder="1" applyAlignment="1" applyProtection="1">
      <alignment vertical="top" wrapText="1"/>
    </xf>
    <xf numFmtId="0" fontId="10" fillId="0" borderId="0" xfId="0" applyFont="1" applyFill="1" applyBorder="1" applyAlignment="1" applyProtection="1">
      <alignment horizontal="left"/>
    </xf>
    <xf numFmtId="9" fontId="12" fillId="0" borderId="0" xfId="7" applyFont="1" applyFill="1" applyBorder="1" applyAlignment="1" applyProtection="1">
      <alignment horizontal="center"/>
    </xf>
    <xf numFmtId="0" fontId="11" fillId="5" borderId="13" xfId="0" applyFont="1" applyFill="1" applyBorder="1" applyAlignment="1" applyProtection="1">
      <alignment horizontal="left" vertical="center"/>
    </xf>
    <xf numFmtId="3" fontId="12" fillId="5" borderId="76" xfId="0" applyNumberFormat="1" applyFont="1" applyFill="1" applyBorder="1" applyAlignment="1" applyProtection="1">
      <alignment horizontal="center" vertical="center"/>
    </xf>
    <xf numFmtId="0" fontId="11" fillId="5" borderId="11" xfId="0" applyFont="1" applyFill="1" applyBorder="1" applyAlignment="1" applyProtection="1">
      <alignment horizontal="center" vertical="center"/>
    </xf>
    <xf numFmtId="3" fontId="12" fillId="5" borderId="78" xfId="0" applyNumberFormat="1" applyFont="1" applyFill="1" applyBorder="1" applyAlignment="1" applyProtection="1">
      <alignment horizontal="center" vertical="center"/>
    </xf>
    <xf numFmtId="3" fontId="10" fillId="5" borderId="60" xfId="0" applyNumberFormat="1" applyFont="1" applyFill="1" applyBorder="1" applyAlignment="1" applyProtection="1">
      <alignment horizontal="center" vertical="center"/>
    </xf>
    <xf numFmtId="0" fontId="68" fillId="0" borderId="0" xfId="0" applyFont="1" applyFill="1" applyBorder="1" applyAlignment="1" applyProtection="1">
      <alignment horizontal="left"/>
    </xf>
    <xf numFmtId="0" fontId="11" fillId="5" borderId="39" xfId="0" applyFont="1" applyFill="1" applyBorder="1" applyAlignment="1" applyProtection="1">
      <alignment horizontal="left" vertical="center"/>
    </xf>
    <xf numFmtId="0" fontId="11" fillId="5" borderId="7" xfId="0" applyFont="1" applyFill="1" applyBorder="1" applyAlignment="1" applyProtection="1">
      <alignment horizontal="left" vertical="center"/>
    </xf>
    <xf numFmtId="0" fontId="11" fillId="5" borderId="28" xfId="0" applyFont="1" applyFill="1" applyBorder="1" applyAlignment="1" applyProtection="1">
      <alignment horizontal="left" vertical="center"/>
    </xf>
    <xf numFmtId="2" fontId="10" fillId="5" borderId="35" xfId="0" applyNumberFormat="1" applyFont="1" applyFill="1" applyBorder="1" applyAlignment="1" applyProtection="1">
      <alignment horizontal="center" vertical="center" wrapText="1"/>
    </xf>
    <xf numFmtId="2" fontId="10" fillId="5" borderId="21" xfId="0" applyNumberFormat="1" applyFont="1" applyFill="1" applyBorder="1" applyAlignment="1" applyProtection="1">
      <alignment horizontal="center" vertical="center" wrapText="1"/>
    </xf>
    <xf numFmtId="0" fontId="10" fillId="5" borderId="1" xfId="1" applyNumberFormat="1" applyFont="1" applyFill="1" applyBorder="1" applyAlignment="1" applyProtection="1">
      <alignment horizontal="center" vertical="center" wrapText="1"/>
    </xf>
    <xf numFmtId="0" fontId="10" fillId="5" borderId="34" xfId="1" applyNumberFormat="1" applyFont="1" applyFill="1" applyBorder="1" applyAlignment="1" applyProtection="1">
      <alignment horizontal="center" vertical="center" wrapText="1"/>
    </xf>
    <xf numFmtId="0" fontId="10" fillId="5" borderId="32" xfId="1" applyNumberFormat="1" applyFont="1" applyFill="1" applyBorder="1" applyAlignment="1" applyProtection="1">
      <alignment horizontal="center" vertical="center" wrapText="1"/>
    </xf>
    <xf numFmtId="2" fontId="10" fillId="5" borderId="37" xfId="0" applyNumberFormat="1" applyFont="1" applyFill="1" applyBorder="1" applyAlignment="1" applyProtection="1">
      <alignment horizontal="center" vertical="center" wrapText="1"/>
    </xf>
    <xf numFmtId="1" fontId="10" fillId="5" borderId="21" xfId="0" applyNumberFormat="1" applyFont="1" applyFill="1" applyBorder="1" applyAlignment="1" applyProtection="1">
      <alignment horizontal="center" vertical="center" wrapText="1"/>
    </xf>
    <xf numFmtId="0" fontId="11" fillId="64" borderId="0" xfId="0" applyFont="1" applyFill="1" applyBorder="1" applyAlignment="1" applyProtection="1">
      <alignment horizontal="center" vertical="center" wrapText="1"/>
    </xf>
    <xf numFmtId="0" fontId="11" fillId="64"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11" fillId="64" borderId="41" xfId="0" applyFont="1" applyFill="1" applyBorder="1" applyAlignment="1" applyProtection="1">
      <alignment horizontal="center" vertical="center"/>
    </xf>
    <xf numFmtId="0" fontId="11" fillId="5" borderId="6" xfId="0" applyFont="1" applyFill="1" applyBorder="1" applyAlignment="1" applyProtection="1">
      <alignment horizontal="left" vertical="center"/>
    </xf>
    <xf numFmtId="0" fontId="11" fillId="5" borderId="15" xfId="0" applyFont="1" applyFill="1" applyBorder="1" applyAlignment="1" applyProtection="1">
      <alignment horizontal="left" vertical="center"/>
    </xf>
    <xf numFmtId="0" fontId="11" fillId="5" borderId="16" xfId="0" applyFont="1" applyFill="1" applyBorder="1" applyAlignment="1" applyProtection="1">
      <alignment horizontal="left" vertical="center"/>
    </xf>
    <xf numFmtId="0" fontId="11" fillId="5" borderId="27" xfId="0" applyFont="1" applyFill="1" applyBorder="1" applyAlignment="1" applyProtection="1">
      <alignment horizontal="left" vertical="center"/>
    </xf>
    <xf numFmtId="0" fontId="11" fillId="5" borderId="12" xfId="0" applyFont="1" applyFill="1" applyBorder="1" applyAlignment="1" applyProtection="1">
      <alignment horizontal="center" vertical="center"/>
    </xf>
    <xf numFmtId="0" fontId="11" fillId="5" borderId="36" xfId="0" applyFont="1" applyFill="1" applyBorder="1" applyAlignment="1" applyProtection="1">
      <alignment horizontal="center" vertical="center" wrapText="1"/>
    </xf>
    <xf numFmtId="0" fontId="11" fillId="5" borderId="32"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1" fillId="5" borderId="17" xfId="0" applyFont="1" applyFill="1" applyBorder="1" applyAlignment="1" applyProtection="1">
      <alignment horizontal="center" vertical="center"/>
    </xf>
    <xf numFmtId="0" fontId="11" fillId="5" borderId="83" xfId="0" applyFont="1" applyFill="1" applyBorder="1" applyAlignment="1" applyProtection="1">
      <alignment horizontal="left" vertical="center"/>
    </xf>
    <xf numFmtId="0" fontId="11" fillId="5" borderId="84" xfId="0" applyFont="1" applyFill="1" applyBorder="1" applyAlignment="1" applyProtection="1">
      <alignment horizontal="left" vertical="center"/>
    </xf>
    <xf numFmtId="166" fontId="10" fillId="5" borderId="85" xfId="7" applyNumberFormat="1" applyFont="1" applyFill="1" applyBorder="1" applyAlignment="1" applyProtection="1">
      <alignment horizontal="center" vertical="center" wrapText="1"/>
    </xf>
    <xf numFmtId="0" fontId="11" fillId="5" borderId="82"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2" fillId="0" borderId="26" xfId="0" applyFont="1" applyFill="1" applyBorder="1" applyAlignment="1" applyProtection="1">
      <alignment horizontal="center" vertical="center"/>
    </xf>
    <xf numFmtId="9" fontId="12" fillId="0" borderId="0" xfId="7" applyFont="1" applyFill="1" applyBorder="1" applyAlignment="1" applyProtection="1">
      <alignment horizontal="center" vertical="center"/>
    </xf>
    <xf numFmtId="0" fontId="11" fillId="5" borderId="10" xfId="0" applyFont="1" applyFill="1" applyBorder="1" applyAlignment="1" applyProtection="1">
      <alignment horizontal="center" vertical="center"/>
    </xf>
    <xf numFmtId="0" fontId="11" fillId="5" borderId="44" xfId="0" applyFont="1" applyFill="1" applyBorder="1" applyAlignment="1" applyProtection="1">
      <alignment horizontal="left" vertical="center"/>
    </xf>
    <xf numFmtId="0" fontId="11" fillId="5" borderId="47" xfId="0" applyFont="1" applyFill="1" applyBorder="1" applyAlignment="1" applyProtection="1">
      <alignment horizontal="left" vertical="center"/>
    </xf>
    <xf numFmtId="9" fontId="11" fillId="5" borderId="86" xfId="7" applyFont="1" applyFill="1" applyBorder="1" applyAlignment="1" applyProtection="1">
      <alignment horizontal="center" vertical="center" wrapText="1"/>
    </xf>
    <xf numFmtId="0" fontId="11" fillId="5" borderId="43"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11" fillId="5" borderId="50" xfId="0" applyFont="1" applyFill="1" applyBorder="1" applyAlignment="1" applyProtection="1">
      <alignment horizontal="center" vertical="center" wrapText="1"/>
    </xf>
    <xf numFmtId="0" fontId="11" fillId="5" borderId="9" xfId="0" applyFont="1" applyFill="1" applyBorder="1" applyAlignment="1" applyProtection="1">
      <alignment horizontal="left" vertical="center"/>
    </xf>
    <xf numFmtId="0" fontId="11" fillId="5" borderId="82" xfId="0" applyFont="1" applyFill="1" applyBorder="1" applyAlignment="1" applyProtection="1">
      <alignment horizontal="left" vertical="center"/>
    </xf>
    <xf numFmtId="0" fontId="11" fillId="5" borderId="17" xfId="0" applyFont="1" applyFill="1" applyBorder="1" applyAlignment="1" applyProtection="1">
      <alignment horizontal="left" vertical="center"/>
    </xf>
    <xf numFmtId="174" fontId="10" fillId="5" borderId="31" xfId="0" applyNumberFormat="1" applyFont="1" applyFill="1" applyBorder="1" applyAlignment="1" applyProtection="1">
      <alignment horizontal="center" vertical="center" wrapText="1"/>
    </xf>
    <xf numFmtId="174" fontId="10" fillId="5" borderId="33" xfId="0" applyNumberFormat="1" applyFont="1" applyFill="1" applyBorder="1" applyAlignment="1" applyProtection="1">
      <alignment horizontal="center" vertical="center" wrapText="1"/>
    </xf>
    <xf numFmtId="9" fontId="10" fillId="5" borderId="83" xfId="7" applyNumberFormat="1" applyFont="1" applyFill="1" applyBorder="1" applyAlignment="1" applyProtection="1">
      <alignment horizontal="center" vertical="center" wrapText="1"/>
    </xf>
    <xf numFmtId="9" fontId="10" fillId="5" borderId="34" xfId="7" applyNumberFormat="1" applyFont="1" applyFill="1" applyBorder="1" applyAlignment="1" applyProtection="1">
      <alignment horizontal="center" vertical="center" wrapText="1"/>
    </xf>
    <xf numFmtId="3" fontId="10" fillId="5" borderId="21" xfId="0" applyNumberFormat="1" applyFont="1" applyFill="1" applyBorder="1" applyAlignment="1" applyProtection="1">
      <alignment horizontal="center" vertical="center" wrapText="1"/>
    </xf>
    <xf numFmtId="0" fontId="11" fillId="5" borderId="10" xfId="0" applyFont="1" applyFill="1" applyBorder="1" applyAlignment="1" applyProtection="1">
      <alignment horizontal="left" vertical="center"/>
    </xf>
    <xf numFmtId="3" fontId="10" fillId="5" borderId="2" xfId="0" applyNumberFormat="1" applyFont="1" applyFill="1" applyBorder="1" applyAlignment="1" applyProtection="1">
      <alignment horizontal="center" vertical="center" wrapText="1"/>
    </xf>
    <xf numFmtId="3" fontId="10" fillId="5" borderId="35" xfId="0" applyNumberFormat="1" applyFont="1" applyFill="1" applyBorder="1" applyAlignment="1" applyProtection="1">
      <alignment horizontal="center" vertical="center" wrapText="1"/>
    </xf>
    <xf numFmtId="0" fontId="11" fillId="6" borderId="19" xfId="0" applyFont="1" applyFill="1" applyBorder="1" applyAlignment="1" applyProtection="1">
      <alignment horizontal="left" vertical="center"/>
    </xf>
    <xf numFmtId="9" fontId="10" fillId="5" borderId="89" xfId="7" applyFont="1" applyFill="1" applyBorder="1" applyAlignment="1" applyProtection="1">
      <alignment horizontal="center" vertical="center" wrapText="1"/>
    </xf>
    <xf numFmtId="9" fontId="10" fillId="5" borderId="90" xfId="7" applyFont="1" applyFill="1" applyBorder="1" applyAlignment="1" applyProtection="1">
      <alignment horizontal="center" vertical="center" wrapText="1"/>
    </xf>
    <xf numFmtId="9" fontId="11" fillId="5" borderId="85" xfId="7" applyFont="1" applyFill="1" applyBorder="1" applyAlignment="1" applyProtection="1">
      <alignment horizontal="center" vertical="center" wrapText="1"/>
    </xf>
    <xf numFmtId="1" fontId="10" fillId="0" borderId="36" xfId="0" applyNumberFormat="1" applyFont="1" applyFill="1" applyBorder="1" applyAlignment="1" applyProtection="1">
      <alignment horizontal="center"/>
      <protection locked="0"/>
    </xf>
    <xf numFmtId="0" fontId="10" fillId="0" borderId="7" xfId="0" applyFont="1" applyFill="1" applyBorder="1" applyProtection="1">
      <protection locked="0"/>
    </xf>
    <xf numFmtId="20" fontId="10" fillId="0" borderId="2" xfId="0" applyNumberFormat="1" applyFont="1" applyFill="1" applyBorder="1" applyAlignment="1" applyProtection="1">
      <alignment horizontal="center"/>
      <protection locked="0"/>
    </xf>
    <xf numFmtId="0" fontId="10" fillId="0" borderId="8" xfId="0" applyFont="1" applyFill="1" applyBorder="1" applyAlignment="1" applyProtection="1">
      <alignment horizontal="center"/>
      <protection locked="0"/>
    </xf>
    <xf numFmtId="0" fontId="10" fillId="0" borderId="92" xfId="0" applyFont="1" applyFill="1" applyBorder="1" applyAlignment="1" applyProtection="1">
      <alignment horizontal="center"/>
      <protection locked="0"/>
    </xf>
    <xf numFmtId="0" fontId="10" fillId="0" borderId="93" xfId="0" applyFont="1" applyFill="1" applyBorder="1" applyAlignment="1" applyProtection="1">
      <alignment horizontal="center"/>
      <protection locked="0"/>
    </xf>
    <xf numFmtId="0" fontId="10" fillId="0" borderId="94" xfId="0" applyFont="1" applyFill="1" applyBorder="1" applyAlignment="1" applyProtection="1">
      <alignment horizontal="center"/>
      <protection locked="0"/>
    </xf>
    <xf numFmtId="1" fontId="10" fillId="0" borderId="2" xfId="0" applyNumberFormat="1" applyFont="1" applyFill="1" applyBorder="1" applyAlignment="1" applyProtection="1">
      <alignment horizontal="center"/>
      <protection locked="0"/>
    </xf>
    <xf numFmtId="0" fontId="10" fillId="0" borderId="27" xfId="0" applyFont="1" applyFill="1" applyBorder="1" applyProtection="1">
      <protection locked="0"/>
    </xf>
    <xf numFmtId="20" fontId="10" fillId="0" borderId="1" xfId="0" applyNumberFormat="1" applyFont="1" applyFill="1" applyBorder="1" applyAlignment="1" applyProtection="1">
      <alignment horizontal="center"/>
      <protection locked="0"/>
    </xf>
    <xf numFmtId="0" fontId="10" fillId="0" borderId="95" xfId="0" applyFont="1" applyFill="1" applyBorder="1" applyAlignment="1" applyProtection="1">
      <alignment horizontal="center"/>
      <protection locked="0"/>
    </xf>
    <xf numFmtId="1" fontId="10" fillId="0" borderId="1" xfId="0" applyNumberFormat="1" applyFont="1" applyFill="1" applyBorder="1" applyAlignment="1" applyProtection="1">
      <alignment horizontal="center"/>
      <protection locked="0"/>
    </xf>
    <xf numFmtId="0" fontId="5" fillId="0" borderId="0" xfId="0" applyFont="1" applyProtection="1"/>
    <xf numFmtId="0" fontId="7" fillId="0" borderId="0" xfId="0" applyFont="1" applyProtection="1"/>
    <xf numFmtId="0" fontId="12" fillId="0" borderId="0" xfId="0" applyFont="1" applyAlignment="1" applyProtection="1">
      <alignment vertical="center"/>
    </xf>
    <xf numFmtId="0" fontId="12" fillId="0" borderId="0" xfId="0" applyFont="1" applyProtection="1"/>
    <xf numFmtId="0" fontId="5" fillId="0" borderId="0" xfId="0" applyFont="1" applyFill="1" applyProtection="1"/>
    <xf numFmtId="0" fontId="12" fillId="0" borderId="0" xfId="0" applyFont="1" applyFill="1" applyProtection="1"/>
    <xf numFmtId="0" fontId="11" fillId="66" borderId="17" xfId="0" applyFont="1" applyFill="1" applyBorder="1" applyAlignment="1" applyProtection="1">
      <alignment horizontal="center" vertical="center" wrapText="1"/>
    </xf>
    <xf numFmtId="0" fontId="11" fillId="66" borderId="29" xfId="0" applyFont="1" applyFill="1" applyBorder="1" applyAlignment="1" applyProtection="1">
      <alignment horizontal="center" vertical="center" wrapText="1"/>
    </xf>
    <xf numFmtId="0" fontId="11" fillId="66" borderId="48" xfId="0" applyFont="1" applyFill="1" applyBorder="1" applyAlignment="1" applyProtection="1">
      <alignment horizontal="center" vertical="center" wrapText="1"/>
    </xf>
    <xf numFmtId="3" fontId="10" fillId="66" borderId="21" xfId="1" applyNumberFormat="1" applyFont="1" applyFill="1" applyBorder="1" applyAlignment="1" applyProtection="1">
      <alignment horizontal="center"/>
    </xf>
    <xf numFmtId="0" fontId="10" fillId="66" borderId="17" xfId="0" applyFont="1" applyFill="1" applyBorder="1" applyAlignment="1" applyProtection="1">
      <alignment horizontal="center" vertical="center"/>
    </xf>
    <xf numFmtId="0" fontId="10" fillId="66" borderId="96" xfId="0" applyFont="1" applyFill="1" applyBorder="1" applyAlignment="1" applyProtection="1">
      <alignment vertical="center"/>
    </xf>
    <xf numFmtId="0" fontId="10" fillId="66" borderId="97" xfId="0" applyFont="1" applyFill="1" applyBorder="1" applyAlignment="1" applyProtection="1">
      <alignment vertical="center"/>
    </xf>
    <xf numFmtId="0" fontId="10" fillId="66" borderId="98" xfId="0" applyFont="1" applyFill="1" applyBorder="1" applyAlignment="1" applyProtection="1">
      <alignment vertical="center"/>
    </xf>
    <xf numFmtId="0" fontId="5" fillId="0" borderId="0" xfId="0" applyFont="1" applyAlignment="1" applyProtection="1">
      <alignment vertical="center"/>
    </xf>
    <xf numFmtId="0" fontId="10" fillId="0" borderId="0" xfId="0" applyFont="1" applyAlignment="1" applyProtection="1">
      <alignment horizontal="center"/>
    </xf>
    <xf numFmtId="0" fontId="10" fillId="0" borderId="0" xfId="0" applyFont="1" applyProtection="1"/>
    <xf numFmtId="0" fontId="10" fillId="66" borderId="17" xfId="0" applyFont="1" applyFill="1" applyBorder="1" applyAlignment="1" applyProtection="1">
      <alignment horizontal="center"/>
    </xf>
    <xf numFmtId="0" fontId="10" fillId="66" borderId="30" xfId="0" applyFont="1" applyFill="1" applyBorder="1" applyProtection="1"/>
    <xf numFmtId="37" fontId="10" fillId="0" borderId="79" xfId="1" applyNumberFormat="1" applyFont="1" applyFill="1" applyBorder="1" applyAlignment="1" applyProtection="1">
      <alignment horizontal="center" vertical="center"/>
      <protection locked="0"/>
    </xf>
    <xf numFmtId="3" fontId="10" fillId="64" borderId="80" xfId="0" applyNumberFormat="1" applyFont="1" applyFill="1" applyBorder="1" applyAlignment="1" applyProtection="1">
      <alignment horizontal="center" vertical="center"/>
      <protection locked="0"/>
    </xf>
    <xf numFmtId="0" fontId="11" fillId="0" borderId="11" xfId="0" applyFont="1" applyFill="1" applyBorder="1" applyAlignment="1" applyProtection="1">
      <alignment horizontal="left" vertical="center"/>
      <protection locked="0"/>
    </xf>
    <xf numFmtId="0" fontId="7" fillId="2" borderId="0" xfId="0" applyFont="1" applyFill="1" applyProtection="1"/>
    <xf numFmtId="0" fontId="12" fillId="0" borderId="0" xfId="0" applyFont="1" applyFill="1" applyBorder="1" applyProtection="1"/>
    <xf numFmtId="0" fontId="10" fillId="5" borderId="81" xfId="0" applyFont="1" applyFill="1" applyBorder="1" applyAlignment="1" applyProtection="1">
      <alignment horizontal="center" vertical="center"/>
    </xf>
    <xf numFmtId="0" fontId="10" fillId="0" borderId="0" xfId="0" applyFont="1" applyFill="1" applyBorder="1" applyProtection="1"/>
    <xf numFmtId="0" fontId="0" fillId="0" borderId="0" xfId="0" applyFill="1" applyProtection="1"/>
    <xf numFmtId="0" fontId="7" fillId="3" borderId="0" xfId="0" applyFont="1" applyFill="1" applyProtection="1"/>
    <xf numFmtId="0" fontId="7" fillId="0" borderId="0" xfId="0" applyFont="1" applyFill="1" applyProtection="1"/>
    <xf numFmtId="0" fontId="7" fillId="3" borderId="0" xfId="0" applyFont="1" applyFill="1" applyAlignment="1" applyProtection="1">
      <alignment horizontal="center"/>
    </xf>
    <xf numFmtId="174" fontId="10" fillId="5" borderId="2" xfId="0" applyNumberFormat="1" applyFont="1" applyFill="1" applyBorder="1" applyAlignment="1" applyProtection="1">
      <alignment horizontal="center" vertical="center" wrapText="1"/>
    </xf>
    <xf numFmtId="0" fontId="10" fillId="0" borderId="100" xfId="100" applyFont="1" applyBorder="1" applyAlignment="1" applyProtection="1">
      <alignment vertical="center"/>
    </xf>
    <xf numFmtId="2" fontId="10" fillId="0" borderId="100" xfId="100" applyNumberFormat="1" applyBorder="1" applyAlignment="1" applyProtection="1">
      <alignment horizontal="center" vertical="center"/>
    </xf>
    <xf numFmtId="0" fontId="10" fillId="0" borderId="100" xfId="100" applyBorder="1" applyAlignment="1" applyProtection="1">
      <alignment horizontal="center" vertical="center"/>
    </xf>
    <xf numFmtId="0" fontId="10" fillId="0" borderId="101" xfId="100" applyBorder="1" applyAlignment="1" applyProtection="1">
      <alignment vertical="center"/>
    </xf>
    <xf numFmtId="2" fontId="10" fillId="0" borderId="101" xfId="100" applyNumberFormat="1" applyBorder="1" applyAlignment="1" applyProtection="1">
      <alignment horizontal="center" vertical="center"/>
    </xf>
    <xf numFmtId="0" fontId="10" fillId="0" borderId="101" xfId="100" applyBorder="1" applyAlignment="1" applyProtection="1">
      <alignment horizontal="center" vertical="center"/>
    </xf>
    <xf numFmtId="0" fontId="10" fillId="0" borderId="102" xfId="100" applyBorder="1" applyAlignment="1" applyProtection="1">
      <alignment vertical="center"/>
    </xf>
    <xf numFmtId="2" fontId="10" fillId="0" borderId="102" xfId="100" applyNumberFormat="1" applyBorder="1" applyAlignment="1" applyProtection="1">
      <alignment horizontal="center" vertical="center"/>
    </xf>
    <xf numFmtId="0" fontId="10" fillId="0" borderId="102" xfId="100" applyBorder="1" applyAlignment="1" applyProtection="1">
      <alignment horizontal="center" vertical="center"/>
    </xf>
    <xf numFmtId="0" fontId="10" fillId="0" borderId="100" xfId="100" applyBorder="1" applyAlignment="1" applyProtection="1">
      <alignment vertical="center"/>
    </xf>
    <xf numFmtId="0" fontId="10" fillId="0" borderId="103" xfId="100" applyBorder="1" applyAlignment="1" applyProtection="1">
      <alignment horizontal="center" vertical="center"/>
    </xf>
    <xf numFmtId="3" fontId="10" fillId="0" borderId="100" xfId="100" applyNumberFormat="1" applyBorder="1" applyAlignment="1" applyProtection="1">
      <alignment horizontal="center" vertical="center"/>
    </xf>
    <xf numFmtId="0" fontId="10" fillId="0" borderId="45" xfId="100" applyBorder="1" applyAlignment="1" applyProtection="1">
      <alignment horizontal="center" vertical="center"/>
    </xf>
    <xf numFmtId="3" fontId="10" fillId="0" borderId="101" xfId="100" applyNumberFormat="1" applyBorder="1" applyAlignment="1" applyProtection="1">
      <alignment horizontal="center" vertical="center"/>
    </xf>
    <xf numFmtId="3" fontId="10" fillId="0" borderId="102" xfId="100" applyNumberFormat="1" applyBorder="1" applyAlignment="1" applyProtection="1">
      <alignment horizontal="center" vertical="center"/>
    </xf>
    <xf numFmtId="176" fontId="10" fillId="0" borderId="100" xfId="100" applyNumberFormat="1" applyFill="1" applyBorder="1" applyAlignment="1" applyProtection="1">
      <alignment horizontal="center" vertical="center"/>
    </xf>
    <xf numFmtId="176" fontId="10" fillId="0" borderId="101" xfId="100" applyNumberFormat="1" applyFill="1" applyBorder="1" applyAlignment="1" applyProtection="1">
      <alignment horizontal="center" vertical="center"/>
    </xf>
    <xf numFmtId="176" fontId="10" fillId="0" borderId="102" xfId="100" applyNumberFormat="1" applyFill="1" applyBorder="1" applyAlignment="1" applyProtection="1">
      <alignment horizontal="center" vertical="center"/>
    </xf>
    <xf numFmtId="0" fontId="10" fillId="0" borderId="103" xfId="100" applyBorder="1" applyAlignment="1" applyProtection="1">
      <alignment vertical="center"/>
    </xf>
    <xf numFmtId="2" fontId="10" fillId="0" borderId="103" xfId="100" applyNumberFormat="1" applyBorder="1" applyAlignment="1" applyProtection="1">
      <alignment horizontal="center" vertical="center"/>
    </xf>
    <xf numFmtId="3" fontId="10" fillId="0" borderId="103" xfId="100" applyNumberFormat="1" applyBorder="1" applyAlignment="1" applyProtection="1">
      <alignment horizontal="center" vertical="center"/>
    </xf>
    <xf numFmtId="9" fontId="10" fillId="0" borderId="100" xfId="7" applyFont="1" applyBorder="1" applyAlignment="1" applyProtection="1">
      <alignment horizontal="center" vertical="center"/>
    </xf>
    <xf numFmtId="9" fontId="10" fillId="0" borderId="101" xfId="7" applyFont="1" applyBorder="1" applyAlignment="1" applyProtection="1">
      <alignment horizontal="center" vertical="center"/>
    </xf>
    <xf numFmtId="9" fontId="10" fillId="0" borderId="102" xfId="7" applyFont="1" applyBorder="1" applyAlignment="1" applyProtection="1">
      <alignment horizontal="center" vertical="center"/>
    </xf>
    <xf numFmtId="178" fontId="0" fillId="2" borderId="0" xfId="0" applyNumberFormat="1" applyFill="1" applyProtection="1"/>
    <xf numFmtId="177" fontId="68" fillId="0" borderId="0" xfId="0" applyNumberFormat="1" applyFont="1" applyFill="1" applyBorder="1" applyAlignment="1" applyProtection="1">
      <alignment horizontal="left" vertical="center"/>
    </xf>
    <xf numFmtId="0" fontId="12" fillId="0" borderId="0" xfId="0" applyFont="1" applyFill="1" applyBorder="1" applyAlignment="1" applyProtection="1">
      <alignment vertical="center"/>
    </xf>
    <xf numFmtId="9" fontId="0" fillId="2" borderId="0" xfId="0" applyNumberFormat="1" applyFill="1" applyAlignment="1" applyProtection="1">
      <alignment horizontal="center"/>
    </xf>
    <xf numFmtId="179" fontId="0" fillId="2" borderId="0" xfId="0" applyNumberFormat="1" applyFill="1" applyAlignment="1" applyProtection="1">
      <alignment horizontal="center"/>
    </xf>
    <xf numFmtId="0" fontId="4" fillId="2" borderId="0" xfId="0" applyFont="1" applyFill="1" applyProtection="1"/>
    <xf numFmtId="0" fontId="10" fillId="0" borderId="104" xfId="0" applyFont="1" applyFill="1" applyBorder="1" applyAlignment="1" applyProtection="1">
      <alignment horizontal="center"/>
      <protection locked="0"/>
    </xf>
    <xf numFmtId="175" fontId="10" fillId="0" borderId="0" xfId="1" applyNumberFormat="1" applyFont="1" applyFill="1" applyBorder="1" applyAlignment="1" applyProtection="1">
      <alignment vertical="center"/>
    </xf>
    <xf numFmtId="175" fontId="11" fillId="66" borderId="50" xfId="1" applyNumberFormat="1" applyFont="1" applyFill="1" applyBorder="1" applyAlignment="1" applyProtection="1">
      <alignment vertical="center"/>
    </xf>
    <xf numFmtId="0" fontId="10" fillId="0" borderId="83" xfId="0" applyFont="1" applyFill="1" applyBorder="1" applyProtection="1">
      <protection locked="0"/>
    </xf>
    <xf numFmtId="20" fontId="10" fillId="0" borderId="89" xfId="0" applyNumberFormat="1" applyFont="1" applyFill="1" applyBorder="1" applyAlignment="1" applyProtection="1">
      <alignment horizontal="center"/>
      <protection locked="0"/>
    </xf>
    <xf numFmtId="0" fontId="10" fillId="0" borderId="82" xfId="0" applyFont="1" applyFill="1" applyBorder="1" applyAlignment="1" applyProtection="1">
      <alignment horizontal="center"/>
      <protection locked="0"/>
    </xf>
    <xf numFmtId="0" fontId="10" fillId="0" borderId="105" xfId="0" applyFont="1" applyFill="1" applyBorder="1" applyAlignment="1" applyProtection="1">
      <alignment horizontal="center"/>
      <protection locked="0"/>
    </xf>
    <xf numFmtId="1" fontId="10" fillId="0" borderId="89" xfId="0" applyNumberFormat="1" applyFont="1" applyFill="1" applyBorder="1" applyAlignment="1" applyProtection="1">
      <alignment horizontal="center"/>
      <protection locked="0"/>
    </xf>
    <xf numFmtId="0" fontId="12" fillId="3" borderId="106" xfId="0" applyFont="1" applyFill="1" applyBorder="1" applyAlignment="1" applyProtection="1">
      <alignment vertical="top" wrapText="1"/>
      <protection locked="0"/>
    </xf>
    <xf numFmtId="0" fontId="12" fillId="3" borderId="28" xfId="0" applyFont="1" applyFill="1" applyBorder="1" applyAlignment="1" applyProtection="1">
      <alignment vertical="top" wrapText="1"/>
      <protection locked="0"/>
    </xf>
    <xf numFmtId="0" fontId="10" fillId="3" borderId="8" xfId="0" applyFont="1" applyFill="1" applyBorder="1" applyAlignment="1" applyProtection="1">
      <alignment vertical="top" wrapText="1"/>
      <protection locked="0"/>
    </xf>
    <xf numFmtId="164" fontId="12" fillId="3" borderId="0" xfId="4" applyNumberFormat="1" applyFont="1" applyFill="1" applyProtection="1"/>
    <xf numFmtId="165" fontId="7" fillId="3" borderId="0" xfId="0" applyNumberFormat="1" applyFont="1" applyFill="1" applyProtection="1"/>
    <xf numFmtId="0" fontId="10" fillId="2" borderId="6" xfId="0" applyFont="1" applyFill="1" applyBorder="1" applyAlignment="1" applyProtection="1">
      <alignment vertical="top" wrapText="1"/>
      <protection locked="0"/>
    </xf>
    <xf numFmtId="3" fontId="10" fillId="0" borderId="36" xfId="1" applyNumberFormat="1" applyFont="1" applyFill="1" applyBorder="1" applyAlignment="1" applyProtection="1">
      <alignment horizontal="center" vertical="center" wrapText="1"/>
      <protection locked="0"/>
    </xf>
    <xf numFmtId="0" fontId="10" fillId="3" borderId="19" xfId="0" applyFont="1" applyFill="1" applyBorder="1" applyAlignment="1" applyProtection="1">
      <alignment vertical="top" wrapText="1"/>
      <protection locked="0"/>
    </xf>
    <xf numFmtId="0" fontId="10" fillId="3" borderId="106" xfId="0" applyFont="1" applyFill="1" applyBorder="1" applyAlignment="1" applyProtection="1">
      <alignment vertical="top" wrapText="1"/>
      <protection locked="0"/>
    </xf>
    <xf numFmtId="0" fontId="10" fillId="3" borderId="16" xfId="0" applyFont="1" applyFill="1" applyBorder="1" applyAlignment="1" applyProtection="1">
      <alignment horizontal="left" vertical="top" wrapText="1"/>
      <protection locked="0"/>
    </xf>
    <xf numFmtId="0" fontId="11" fillId="67" borderId="33" xfId="0" applyFont="1" applyFill="1" applyBorder="1" applyAlignment="1" applyProtection="1">
      <alignment horizontal="center" vertical="center"/>
      <protection locked="0"/>
    </xf>
    <xf numFmtId="0" fontId="11" fillId="67" borderId="35"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xf>
    <xf numFmtId="165" fontId="12" fillId="3" borderId="16" xfId="4" applyNumberFormat="1" applyFont="1" applyFill="1" applyBorder="1" applyAlignment="1" applyProtection="1">
      <alignment horizontal="center" vertical="top" wrapText="1"/>
      <protection locked="0"/>
    </xf>
    <xf numFmtId="165" fontId="12" fillId="3" borderId="15" xfId="4" applyNumberFormat="1" applyFont="1" applyFill="1" applyBorder="1" applyAlignment="1" applyProtection="1">
      <alignment horizontal="center" vertical="top" wrapText="1"/>
      <protection locked="0"/>
    </xf>
    <xf numFmtId="0" fontId="11" fillId="4" borderId="5" xfId="0" applyFont="1" applyFill="1" applyBorder="1" applyAlignment="1" applyProtection="1">
      <alignment horizontal="center" vertical="top" wrapText="1"/>
    </xf>
    <xf numFmtId="0" fontId="12" fillId="4" borderId="14" xfId="0" applyFont="1" applyFill="1" applyBorder="1" applyAlignment="1" applyProtection="1">
      <alignment vertical="top" wrapText="1"/>
    </xf>
    <xf numFmtId="170" fontId="10" fillId="66" borderId="21" xfId="1" applyNumberFormat="1" applyFont="1" applyFill="1" applyBorder="1" applyAlignment="1" applyProtection="1">
      <alignment horizontal="center"/>
      <protection locked="0"/>
    </xf>
    <xf numFmtId="170" fontId="10" fillId="66" borderId="23" xfId="1" applyNumberFormat="1" applyFont="1" applyFill="1" applyBorder="1" applyAlignment="1" applyProtection="1">
      <alignment horizontal="center"/>
      <protection locked="0"/>
    </xf>
    <xf numFmtId="0" fontId="7" fillId="0" borderId="0" xfId="255" applyFont="1" applyProtection="1"/>
    <xf numFmtId="0" fontId="7" fillId="0" borderId="0" xfId="255" applyFont="1" applyAlignment="1" applyProtection="1">
      <alignment vertical="center"/>
    </xf>
    <xf numFmtId="0" fontId="73" fillId="5" borderId="43" xfId="255" applyFont="1" applyFill="1" applyBorder="1" applyAlignment="1" applyProtection="1">
      <alignment vertical="center"/>
    </xf>
    <xf numFmtId="0" fontId="73" fillId="5" borderId="91" xfId="255" applyFont="1" applyFill="1" applyBorder="1" applyAlignment="1" applyProtection="1">
      <alignment horizontal="center" vertical="center"/>
    </xf>
    <xf numFmtId="0" fontId="73" fillId="5" borderId="49" xfId="255" applyFont="1" applyFill="1" applyBorder="1" applyAlignment="1" applyProtection="1">
      <alignment horizontal="center" vertical="center" wrapText="1"/>
    </xf>
    <xf numFmtId="0" fontId="73" fillId="5" borderId="49" xfId="255" applyFont="1" applyFill="1" applyBorder="1" applyAlignment="1" applyProtection="1">
      <alignment vertical="center"/>
    </xf>
    <xf numFmtId="0" fontId="73" fillId="5" borderId="50" xfId="255" applyFont="1" applyFill="1" applyBorder="1" applyAlignment="1" applyProtection="1">
      <alignment vertical="center"/>
    </xf>
    <xf numFmtId="0" fontId="11" fillId="5" borderId="31" xfId="255" applyFont="1" applyFill="1" applyBorder="1" applyAlignment="1" applyProtection="1">
      <alignment horizontal="left" vertical="center" indent="1"/>
    </xf>
    <xf numFmtId="10" fontId="11" fillId="5" borderId="107" xfId="255" quotePrefix="1" applyNumberFormat="1" applyFont="1" applyFill="1" applyBorder="1" applyAlignment="1" applyProtection="1">
      <alignment horizontal="center" vertical="center"/>
    </xf>
    <xf numFmtId="3" fontId="11" fillId="5" borderId="33" xfId="255" applyNumberFormat="1" applyFont="1" applyFill="1" applyBorder="1" applyAlignment="1" applyProtection="1">
      <alignment horizontal="center" vertical="center"/>
    </xf>
    <xf numFmtId="0" fontId="11" fillId="5" borderId="33" xfId="255" applyFont="1" applyFill="1" applyBorder="1" applyAlignment="1" applyProtection="1">
      <alignment vertical="center"/>
    </xf>
    <xf numFmtId="0" fontId="11" fillId="5" borderId="2" xfId="255" applyFont="1" applyFill="1" applyBorder="1" applyAlignment="1" applyProtection="1">
      <alignment horizontal="left" vertical="center" indent="1"/>
    </xf>
    <xf numFmtId="3" fontId="11" fillId="5" borderId="35" xfId="255" applyNumberFormat="1" applyFont="1" applyFill="1" applyBorder="1" applyAlignment="1" applyProtection="1">
      <alignment horizontal="center" vertical="center"/>
    </xf>
    <xf numFmtId="0" fontId="73" fillId="5" borderId="43" xfId="0" applyFont="1" applyFill="1" applyBorder="1" applyAlignment="1" applyProtection="1">
      <alignment vertical="center"/>
    </xf>
    <xf numFmtId="0" fontId="73" fillId="5" borderId="91" xfId="0" applyFont="1" applyFill="1" applyBorder="1" applyAlignment="1" applyProtection="1">
      <alignment horizontal="center" vertical="center"/>
    </xf>
    <xf numFmtId="0" fontId="73" fillId="5" borderId="49" xfId="0" applyFont="1" applyFill="1" applyBorder="1" applyAlignment="1" applyProtection="1">
      <alignment horizontal="center" vertical="center" wrapText="1"/>
    </xf>
    <xf numFmtId="0" fontId="73" fillId="5" borderId="49" xfId="0" applyFont="1" applyFill="1" applyBorder="1" applyAlignment="1" applyProtection="1">
      <alignment vertical="center"/>
    </xf>
    <xf numFmtId="0" fontId="73" fillId="5" borderId="50" xfId="0" applyFont="1" applyFill="1" applyBorder="1" applyAlignment="1" applyProtection="1">
      <alignment vertical="center"/>
    </xf>
    <xf numFmtId="0" fontId="11" fillId="5" borderId="31" xfId="0" applyFont="1" applyFill="1" applyBorder="1" applyAlignment="1" applyProtection="1">
      <alignment horizontal="left" vertical="center" indent="1"/>
    </xf>
    <xf numFmtId="9" fontId="11" fillId="5" borderId="108" xfId="0" quotePrefix="1" applyNumberFormat="1" applyFont="1" applyFill="1" applyBorder="1" applyAlignment="1" applyProtection="1">
      <alignment horizontal="center" vertical="center"/>
    </xf>
    <xf numFmtId="0" fontId="11" fillId="5" borderId="35" xfId="0" applyFont="1" applyFill="1" applyBorder="1" applyAlignment="1" applyProtection="1">
      <alignment vertical="center"/>
    </xf>
    <xf numFmtId="0" fontId="11" fillId="5" borderId="2" xfId="0" applyFont="1" applyFill="1" applyBorder="1" applyAlignment="1" applyProtection="1">
      <alignment horizontal="left" vertical="center" indent="1"/>
    </xf>
    <xf numFmtId="0" fontId="11" fillId="5" borderId="21" xfId="255" applyFont="1" applyFill="1" applyBorder="1" applyAlignment="1" applyProtection="1">
      <alignment vertical="center"/>
    </xf>
    <xf numFmtId="0" fontId="11" fillId="5" borderId="89" xfId="255" applyFont="1" applyFill="1" applyBorder="1" applyAlignment="1" applyProtection="1">
      <alignment horizontal="left" vertical="center" indent="1"/>
    </xf>
    <xf numFmtId="0" fontId="11" fillId="5" borderId="89" xfId="0" applyFont="1" applyFill="1" applyBorder="1" applyAlignment="1" applyProtection="1">
      <alignment horizontal="left" vertical="center"/>
    </xf>
    <xf numFmtId="9" fontId="11" fillId="5" borderId="108" xfId="7" quotePrefix="1" applyFont="1" applyFill="1" applyBorder="1" applyAlignment="1" applyProtection="1">
      <alignment horizontal="center" vertical="center"/>
    </xf>
    <xf numFmtId="0" fontId="11" fillId="5" borderId="90" xfId="0" applyFont="1" applyFill="1" applyBorder="1" applyAlignment="1" applyProtection="1">
      <alignment horizontal="center" vertical="center"/>
    </xf>
    <xf numFmtId="0" fontId="11" fillId="5" borderId="90" xfId="0" applyFont="1" applyFill="1" applyBorder="1" applyAlignment="1" applyProtection="1">
      <alignment horizontal="right" vertical="center"/>
    </xf>
    <xf numFmtId="0" fontId="11" fillId="5" borderId="85" xfId="0" applyFont="1" applyFill="1" applyBorder="1" applyAlignment="1" applyProtection="1">
      <alignment vertical="center"/>
    </xf>
    <xf numFmtId="0" fontId="73" fillId="5" borderId="43" xfId="255" applyFont="1" applyFill="1" applyBorder="1" applyAlignment="1" applyProtection="1">
      <alignment horizontal="left" vertical="center"/>
    </xf>
    <xf numFmtId="0" fontId="73" fillId="5" borderId="49" xfId="255" applyFont="1" applyFill="1" applyBorder="1" applyAlignment="1" applyProtection="1">
      <alignment horizontal="center" vertical="center"/>
    </xf>
    <xf numFmtId="0" fontId="73" fillId="5" borderId="43" xfId="0" applyFont="1" applyFill="1" applyBorder="1" applyAlignment="1" applyProtection="1">
      <alignment horizontal="left" vertical="center"/>
    </xf>
    <xf numFmtId="0" fontId="73" fillId="5" borderId="49" xfId="0" applyFont="1" applyFill="1" applyBorder="1" applyAlignment="1" applyProtection="1">
      <alignment horizontal="center" vertical="center"/>
    </xf>
    <xf numFmtId="0" fontId="73" fillId="5" borderId="50" xfId="0" applyFont="1" applyFill="1" applyBorder="1" applyAlignment="1" applyProtection="1">
      <alignment vertical="center" wrapText="1"/>
    </xf>
    <xf numFmtId="0" fontId="8" fillId="5" borderId="0" xfId="255" quotePrefix="1" applyFont="1" applyFill="1" applyBorder="1" applyProtection="1"/>
    <xf numFmtId="0" fontId="7" fillId="5" borderId="4" xfId="255" applyFont="1" applyFill="1" applyBorder="1" applyProtection="1"/>
    <xf numFmtId="0" fontId="8" fillId="5" borderId="17" xfId="255" applyFont="1" applyFill="1" applyBorder="1" applyAlignment="1" applyProtection="1">
      <alignment horizontal="center" vertical="center" wrapText="1"/>
    </xf>
    <xf numFmtId="0" fontId="11" fillId="0" borderId="0" xfId="255" quotePrefix="1" applyFont="1" applyAlignment="1" applyProtection="1">
      <alignment horizontal="left" wrapText="1"/>
    </xf>
    <xf numFmtId="176" fontId="11" fillId="0" borderId="0" xfId="255" quotePrefix="1" applyNumberFormat="1" applyFont="1" applyAlignment="1" applyProtection="1">
      <alignment horizontal="left" wrapText="1"/>
    </xf>
    <xf numFmtId="0" fontId="6" fillId="0" borderId="0" xfId="255" applyFont="1" applyProtection="1"/>
    <xf numFmtId="0" fontId="7" fillId="0" borderId="0" xfId="255" applyFont="1" applyFill="1" applyBorder="1" applyProtection="1"/>
    <xf numFmtId="0" fontId="8" fillId="0" borderId="0" xfId="100" applyFont="1" applyAlignment="1" applyProtection="1">
      <alignment vertical="center"/>
    </xf>
    <xf numFmtId="0" fontId="10" fillId="0" borderId="0" xfId="100" applyAlignment="1" applyProtection="1">
      <alignment vertical="center"/>
    </xf>
    <xf numFmtId="0" fontId="11" fillId="0" borderId="99" xfId="100" applyFont="1" applyBorder="1" applyAlignment="1" applyProtection="1">
      <alignment vertical="center"/>
    </xf>
    <xf numFmtId="0" fontId="11" fillId="0" borderId="99" xfId="100" applyFont="1" applyBorder="1" applyAlignment="1" applyProtection="1">
      <alignment horizontal="center" vertical="center"/>
    </xf>
    <xf numFmtId="0" fontId="11" fillId="0" borderId="0" xfId="100" applyFont="1" applyAlignment="1" applyProtection="1">
      <alignment vertical="center"/>
    </xf>
    <xf numFmtId="0" fontId="10" fillId="0" borderId="0" xfId="100" applyAlignment="1" applyProtection="1">
      <alignment horizontal="right" vertical="center"/>
    </xf>
    <xf numFmtId="0" fontId="10" fillId="0" borderId="0" xfId="100" quotePrefix="1" applyAlignment="1" applyProtection="1">
      <alignment vertical="center"/>
    </xf>
    <xf numFmtId="0" fontId="10" fillId="0" borderId="0" xfId="100" quotePrefix="1" applyAlignment="1" applyProtection="1">
      <alignment horizontal="center" vertical="center"/>
    </xf>
    <xf numFmtId="0" fontId="10" fillId="0" borderId="0" xfId="100" applyAlignment="1" applyProtection="1">
      <alignment horizontal="center" vertical="center"/>
    </xf>
    <xf numFmtId="0" fontId="73" fillId="0" borderId="0" xfId="255" applyFont="1" applyFill="1" applyBorder="1" applyAlignment="1">
      <alignment vertical="center" wrapText="1"/>
    </xf>
    <xf numFmtId="0" fontId="73" fillId="5" borderId="50" xfId="255" applyFont="1" applyFill="1" applyBorder="1" applyAlignment="1">
      <alignment vertical="center" wrapText="1"/>
    </xf>
    <xf numFmtId="0" fontId="8" fillId="5" borderId="3" xfId="255" applyFont="1" applyFill="1" applyBorder="1" applyAlignment="1">
      <alignment horizontal="center" vertical="center" wrapText="1"/>
    </xf>
    <xf numFmtId="0" fontId="11" fillId="4" borderId="42" xfId="0" applyFont="1" applyFill="1" applyBorder="1" applyAlignment="1" applyProtection="1">
      <alignment vertical="top" wrapText="1"/>
    </xf>
    <xf numFmtId="0" fontId="11" fillId="4" borderId="5" xfId="0" applyFont="1" applyFill="1" applyBorder="1" applyAlignment="1" applyProtection="1">
      <alignment horizontal="center" vertical="top" wrapText="1"/>
    </xf>
    <xf numFmtId="0" fontId="10" fillId="4" borderId="11" xfId="0" applyFont="1" applyFill="1" applyBorder="1" applyAlignment="1" applyProtection="1">
      <alignment vertical="top" wrapText="1"/>
    </xf>
    <xf numFmtId="0" fontId="12" fillId="3" borderId="20" xfId="0" applyFont="1" applyFill="1" applyBorder="1" applyAlignment="1" applyProtection="1">
      <alignment vertical="top" wrapText="1"/>
      <protection locked="0"/>
    </xf>
    <xf numFmtId="166" fontId="12" fillId="4" borderId="20" xfId="7" applyNumberFormat="1" applyFont="1" applyFill="1" applyBorder="1" applyAlignment="1" applyProtection="1">
      <alignment horizontal="center" vertical="top" wrapText="1"/>
    </xf>
    <xf numFmtId="0" fontId="12" fillId="4" borderId="10" xfId="0" applyFont="1" applyFill="1" applyBorder="1" applyAlignment="1" applyProtection="1">
      <alignment vertical="top" wrapText="1"/>
    </xf>
    <xf numFmtId="0" fontId="4" fillId="0" borderId="0" xfId="0" applyFont="1"/>
    <xf numFmtId="0" fontId="7" fillId="3" borderId="0" xfId="0" applyFont="1" applyFill="1"/>
    <xf numFmtId="0" fontId="10" fillId="4" borderId="19" xfId="0" applyFont="1" applyFill="1" applyBorder="1" applyAlignment="1" applyProtection="1">
      <alignment vertical="top" wrapText="1"/>
    </xf>
    <xf numFmtId="0" fontId="10" fillId="4" borderId="8" xfId="0" applyFont="1" applyFill="1" applyBorder="1" applyAlignment="1" applyProtection="1">
      <alignment vertical="top" wrapText="1"/>
    </xf>
    <xf numFmtId="0" fontId="10" fillId="4" borderId="9" xfId="0" applyFont="1" applyFill="1" applyBorder="1" applyAlignment="1" applyProtection="1">
      <alignment vertical="top" wrapText="1"/>
    </xf>
    <xf numFmtId="49" fontId="10" fillId="4" borderId="19" xfId="0" applyNumberFormat="1" applyFont="1" applyFill="1" applyBorder="1" applyAlignment="1" applyProtection="1">
      <alignment vertical="top" wrapText="1"/>
    </xf>
    <xf numFmtId="0" fontId="10" fillId="3" borderId="0" xfId="0" applyFont="1" applyFill="1" applyBorder="1" applyAlignment="1" applyProtection="1">
      <alignment vertical="top" wrapText="1"/>
      <protection locked="0"/>
    </xf>
    <xf numFmtId="0" fontId="10" fillId="3" borderId="0" xfId="0" applyFont="1" applyFill="1" applyBorder="1" applyAlignment="1" applyProtection="1">
      <alignment horizontal="center" vertical="top" wrapText="1"/>
      <protection locked="0"/>
    </xf>
    <xf numFmtId="49" fontId="10" fillId="4" borderId="19" xfId="0" applyNumberFormat="1" applyFont="1" applyFill="1" applyBorder="1" applyAlignment="1" applyProtection="1">
      <alignment horizontal="center" vertical="top" wrapText="1"/>
    </xf>
    <xf numFmtId="0" fontId="10" fillId="3" borderId="40" xfId="0" applyFont="1" applyFill="1" applyBorder="1" applyAlignment="1" applyProtection="1">
      <alignment horizontal="center" vertical="top" wrapText="1"/>
      <protection locked="0"/>
    </xf>
    <xf numFmtId="0" fontId="10" fillId="3" borderId="15" xfId="0" applyFont="1" applyFill="1" applyBorder="1" applyAlignment="1" applyProtection="1">
      <alignment horizontal="center" vertical="top" wrapText="1"/>
      <protection locked="0"/>
    </xf>
    <xf numFmtId="0" fontId="11" fillId="4" borderId="17" xfId="0" applyFont="1" applyFill="1" applyBorder="1" applyAlignment="1" applyProtection="1">
      <alignment horizontal="center" vertical="top" wrapText="1"/>
    </xf>
    <xf numFmtId="0" fontId="10" fillId="3" borderId="19" xfId="0" applyFont="1" applyFill="1" applyBorder="1" applyAlignment="1" applyProtection="1">
      <alignment horizontal="center" vertical="top" wrapText="1"/>
      <protection locked="0"/>
    </xf>
    <xf numFmtId="0" fontId="10" fillId="3" borderId="8" xfId="0" applyFont="1" applyFill="1" applyBorder="1" applyAlignment="1" applyProtection="1">
      <alignment horizontal="center" vertical="top" wrapText="1"/>
      <protection locked="0"/>
    </xf>
    <xf numFmtId="0" fontId="10" fillId="3" borderId="16" xfId="0" applyFont="1" applyFill="1" applyBorder="1" applyAlignment="1" applyProtection="1">
      <alignment horizontal="center" vertical="top" wrapText="1"/>
      <protection locked="0"/>
    </xf>
    <xf numFmtId="0" fontId="10" fillId="3" borderId="39" xfId="0" applyFont="1" applyFill="1" applyBorder="1" applyAlignment="1" applyProtection="1">
      <alignment horizontal="center" vertical="top" wrapText="1"/>
      <protection locked="0"/>
    </xf>
    <xf numFmtId="0" fontId="10" fillId="3" borderId="22" xfId="0" applyFont="1" applyFill="1" applyBorder="1" applyAlignment="1" applyProtection="1">
      <alignment horizontal="center" vertical="top" wrapText="1"/>
      <protection locked="0"/>
    </xf>
    <xf numFmtId="0" fontId="10" fillId="3" borderId="28" xfId="0" applyFont="1" applyFill="1" applyBorder="1" applyAlignment="1" applyProtection="1">
      <alignment horizontal="center" vertical="top" wrapText="1"/>
      <protection locked="0"/>
    </xf>
    <xf numFmtId="0" fontId="10" fillId="3" borderId="9" xfId="0" applyFont="1" applyFill="1" applyBorder="1" applyAlignment="1" applyProtection="1">
      <alignment horizontal="center" vertical="top" wrapText="1"/>
      <protection locked="0"/>
    </xf>
    <xf numFmtId="0" fontId="12" fillId="3" borderId="8" xfId="0" applyFont="1" applyFill="1" applyBorder="1" applyAlignment="1" applyProtection="1">
      <alignment horizontal="center" vertical="top" wrapText="1"/>
      <protection locked="0"/>
    </xf>
    <xf numFmtId="0" fontId="11" fillId="3" borderId="0" xfId="0" quotePrefix="1" applyFont="1" applyFill="1" applyAlignment="1" applyProtection="1">
      <alignment horizontal="left" vertical="top"/>
    </xf>
    <xf numFmtId="0" fontId="12" fillId="4" borderId="25" xfId="0" applyFont="1" applyFill="1" applyBorder="1" applyAlignment="1" applyProtection="1">
      <alignment vertical="top" wrapText="1"/>
    </xf>
    <xf numFmtId="0" fontId="11" fillId="4" borderId="44" xfId="0" applyFont="1" applyFill="1" applyBorder="1" applyAlignment="1" applyProtection="1">
      <alignment vertical="top" wrapText="1"/>
    </xf>
    <xf numFmtId="0" fontId="11" fillId="4" borderId="7" xfId="0" applyFont="1" applyFill="1" applyBorder="1" applyAlignment="1" applyProtection="1">
      <alignment vertical="top" wrapText="1"/>
    </xf>
    <xf numFmtId="0" fontId="11" fillId="4" borderId="7" xfId="0" quotePrefix="1" applyFont="1" applyFill="1" applyBorder="1" applyAlignment="1" applyProtection="1">
      <alignment horizontal="left" vertical="top" wrapText="1"/>
    </xf>
    <xf numFmtId="0" fontId="11" fillId="4" borderId="27" xfId="0" applyFont="1" applyFill="1" applyBorder="1" applyAlignment="1" applyProtection="1">
      <alignment vertical="top" wrapText="1"/>
    </xf>
    <xf numFmtId="3" fontId="12" fillId="0" borderId="8" xfId="0" applyNumberFormat="1" applyFont="1" applyFill="1" applyBorder="1" applyAlignment="1" applyProtection="1">
      <alignment horizontal="center" vertical="top" wrapText="1"/>
      <protection locked="0"/>
    </xf>
    <xf numFmtId="167" fontId="12" fillId="3" borderId="8" xfId="0" applyNumberFormat="1" applyFont="1" applyFill="1" applyBorder="1" applyAlignment="1" applyProtection="1">
      <alignment horizontal="center" vertical="top" wrapText="1"/>
      <protection locked="0"/>
    </xf>
    <xf numFmtId="3" fontId="12" fillId="3" borderId="8" xfId="0" applyNumberFormat="1" applyFont="1" applyFill="1" applyBorder="1" applyAlignment="1" applyProtection="1">
      <alignment horizontal="center" vertical="top" wrapText="1"/>
      <protection locked="0"/>
    </xf>
    <xf numFmtId="3" fontId="12" fillId="3" borderId="9" xfId="0" applyNumberFormat="1" applyFont="1" applyFill="1" applyBorder="1" applyAlignment="1" applyProtection="1">
      <alignment horizontal="center" vertical="top" wrapText="1"/>
      <protection locked="0"/>
    </xf>
    <xf numFmtId="0" fontId="10" fillId="3" borderId="15" xfId="0" applyFont="1" applyFill="1" applyBorder="1" applyAlignment="1" applyProtection="1">
      <alignment horizontal="left" vertical="top" wrapText="1"/>
      <protection locked="0"/>
    </xf>
    <xf numFmtId="0" fontId="12" fillId="3" borderId="15" xfId="0" applyFont="1" applyFill="1" applyBorder="1" applyAlignment="1" applyProtection="1">
      <alignment horizontal="left" vertical="top" wrapText="1"/>
      <protection locked="0"/>
    </xf>
    <xf numFmtId="0" fontId="12" fillId="3" borderId="16" xfId="0" applyFont="1" applyFill="1" applyBorder="1" applyAlignment="1" applyProtection="1">
      <alignment horizontal="left" vertical="top" wrapText="1"/>
      <protection locked="0"/>
    </xf>
    <xf numFmtId="0" fontId="12" fillId="3" borderId="22" xfId="0" applyFont="1" applyFill="1" applyBorder="1" applyAlignment="1" applyProtection="1">
      <alignment horizontal="left" vertical="top" wrapText="1"/>
      <protection locked="0"/>
    </xf>
    <xf numFmtId="0" fontId="10" fillId="3" borderId="19" xfId="0" applyFont="1" applyFill="1" applyBorder="1" applyAlignment="1" applyProtection="1">
      <alignment horizontal="left" vertical="top" wrapText="1"/>
      <protection locked="0"/>
    </xf>
    <xf numFmtId="0" fontId="10" fillId="3" borderId="8"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165" fontId="12" fillId="3" borderId="19" xfId="0" applyNumberFormat="1" applyFont="1" applyFill="1" applyBorder="1" applyAlignment="1" applyProtection="1">
      <alignment horizontal="center" vertical="top" wrapText="1"/>
      <protection locked="0"/>
    </xf>
    <xf numFmtId="165" fontId="12" fillId="3" borderId="8" xfId="0" applyNumberFormat="1" applyFont="1" applyFill="1" applyBorder="1" applyAlignment="1" applyProtection="1">
      <alignment horizontal="center" vertical="top" wrapText="1"/>
      <protection locked="0"/>
    </xf>
    <xf numFmtId="165" fontId="12" fillId="3" borderId="9" xfId="0" applyNumberFormat="1" applyFont="1" applyFill="1" applyBorder="1" applyAlignment="1" applyProtection="1">
      <alignment horizontal="center" vertical="top" wrapText="1"/>
      <protection locked="0"/>
    </xf>
    <xf numFmtId="0" fontId="11" fillId="4" borderId="19" xfId="0" applyFont="1" applyFill="1" applyBorder="1" applyAlignment="1" applyProtection="1">
      <alignment vertical="top" wrapText="1"/>
    </xf>
    <xf numFmtId="0" fontId="11" fillId="4" borderId="10" xfId="0" applyFont="1" applyFill="1" applyBorder="1" applyAlignment="1" applyProtection="1">
      <alignment vertical="top" wrapText="1"/>
    </xf>
    <xf numFmtId="0" fontId="12" fillId="3" borderId="16" xfId="0" applyFont="1" applyFill="1" applyBorder="1" applyAlignment="1" applyProtection="1">
      <alignment horizontal="center" vertical="top" wrapText="1"/>
      <protection locked="0"/>
    </xf>
    <xf numFmtId="0" fontId="11" fillId="0" borderId="44" xfId="0" applyFont="1" applyFill="1" applyBorder="1" applyAlignment="1" applyProtection="1">
      <alignment vertical="top" wrapText="1"/>
      <protection locked="0"/>
    </xf>
    <xf numFmtId="0" fontId="4" fillId="0" borderId="0" xfId="0" applyFont="1" applyProtection="1"/>
    <xf numFmtId="175" fontId="11" fillId="66" borderId="113" xfId="1" applyNumberFormat="1" applyFont="1" applyFill="1" applyBorder="1" applyAlignment="1" applyProtection="1">
      <alignment horizontal="center" vertical="center"/>
    </xf>
    <xf numFmtId="0" fontId="10" fillId="0" borderId="117" xfId="0" applyFont="1" applyFill="1" applyBorder="1" applyAlignment="1" applyProtection="1">
      <alignment horizontal="center"/>
      <protection locked="0"/>
    </xf>
    <xf numFmtId="0" fontId="10" fillId="0" borderId="118" xfId="0" applyFont="1" applyFill="1" applyBorder="1" applyAlignment="1" applyProtection="1">
      <alignment horizontal="center"/>
      <protection locked="0"/>
    </xf>
    <xf numFmtId="0" fontId="10" fillId="0" borderId="119" xfId="0" applyFont="1" applyFill="1" applyBorder="1" applyAlignment="1" applyProtection="1">
      <alignment horizontal="center"/>
      <protection locked="0"/>
    </xf>
    <xf numFmtId="175" fontId="10" fillId="0" borderId="110" xfId="1" applyNumberFormat="1" applyFont="1" applyFill="1" applyBorder="1" applyAlignment="1" applyProtection="1">
      <alignment horizontal="center"/>
      <protection locked="0"/>
    </xf>
    <xf numFmtId="175" fontId="10" fillId="0" borderId="111" xfId="1" applyNumberFormat="1" applyFont="1" applyFill="1" applyBorder="1" applyAlignment="1" applyProtection="1">
      <alignment horizontal="center"/>
      <protection locked="0"/>
    </xf>
    <xf numFmtId="175" fontId="10" fillId="0" borderId="104" xfId="1" applyNumberFormat="1" applyFont="1" applyFill="1" applyBorder="1" applyAlignment="1" applyProtection="1">
      <alignment horizontal="center"/>
      <protection locked="0"/>
    </xf>
    <xf numFmtId="175" fontId="10" fillId="0" borderId="115" xfId="1" applyNumberFormat="1" applyFont="1" applyFill="1" applyBorder="1" applyAlignment="1" applyProtection="1">
      <alignment horizontal="center"/>
      <protection locked="0"/>
    </xf>
    <xf numFmtId="20" fontId="10" fillId="0" borderId="31" xfId="0" applyNumberFormat="1" applyFont="1" applyFill="1" applyBorder="1" applyAlignment="1" applyProtection="1">
      <alignment horizontal="center"/>
      <protection locked="0"/>
    </xf>
    <xf numFmtId="0" fontId="11" fillId="6" borderId="17" xfId="0" applyFont="1" applyFill="1" applyBorder="1" applyAlignment="1" applyProtection="1">
      <alignment horizontal="center" vertical="center" wrapText="1"/>
    </xf>
    <xf numFmtId="175" fontId="10" fillId="6" borderId="116" xfId="1" applyNumberFormat="1" applyFont="1" applyFill="1" applyBorder="1" applyAlignment="1" applyProtection="1">
      <alignment horizontal="center"/>
    </xf>
    <xf numFmtId="175" fontId="10" fillId="6" borderId="20" xfId="1" applyNumberFormat="1" applyFont="1" applyFill="1" applyBorder="1" applyAlignment="1" applyProtection="1">
      <alignment horizontal="center"/>
    </xf>
    <xf numFmtId="175" fontId="11" fillId="6" borderId="114" xfId="1" applyNumberFormat="1" applyFont="1" applyFill="1" applyBorder="1" applyAlignment="1" applyProtection="1">
      <alignment horizontal="center" vertical="center"/>
    </xf>
    <xf numFmtId="175" fontId="11" fillId="6" borderId="5" xfId="1" applyNumberFormat="1" applyFont="1" applyFill="1" applyBorder="1" applyAlignment="1" applyProtection="1">
      <alignment horizontal="center" vertical="center"/>
    </xf>
    <xf numFmtId="0" fontId="10" fillId="0" borderId="44" xfId="0" applyFont="1" applyFill="1" applyBorder="1" applyProtection="1">
      <protection locked="0"/>
    </xf>
    <xf numFmtId="170" fontId="10" fillId="66" borderId="86" xfId="1" applyNumberFormat="1" applyFont="1" applyFill="1" applyBorder="1" applyAlignment="1" applyProtection="1">
      <alignment horizontal="center"/>
      <protection locked="0"/>
    </xf>
    <xf numFmtId="0" fontId="10" fillId="0" borderId="10" xfId="0" applyFont="1" applyFill="1" applyBorder="1" applyAlignment="1" applyProtection="1">
      <alignment horizontal="center"/>
      <protection locked="0"/>
    </xf>
    <xf numFmtId="175" fontId="10" fillId="0" borderId="122" xfId="1" applyNumberFormat="1" applyFont="1" applyFill="1" applyBorder="1" applyAlignment="1" applyProtection="1">
      <alignment horizontal="center"/>
      <protection locked="0"/>
    </xf>
    <xf numFmtId="1" fontId="10" fillId="0" borderId="31" xfId="0" applyNumberFormat="1" applyFont="1" applyFill="1" applyBorder="1" applyAlignment="1" applyProtection="1">
      <alignment horizontal="center"/>
      <protection locked="0"/>
    </xf>
    <xf numFmtId="3" fontId="10" fillId="66" borderId="86" xfId="1" applyNumberFormat="1" applyFont="1" applyFill="1" applyBorder="1" applyAlignment="1" applyProtection="1">
      <alignment horizontal="center"/>
    </xf>
    <xf numFmtId="0" fontId="11" fillId="66" borderId="3" xfId="0" applyFont="1" applyFill="1" applyBorder="1" applyAlignment="1" applyProtection="1">
      <alignment vertical="center" wrapText="1"/>
    </xf>
    <xf numFmtId="0" fontId="11" fillId="66" borderId="17" xfId="0" applyFont="1" applyFill="1" applyBorder="1" applyAlignment="1" applyProtection="1">
      <alignment vertical="center" wrapText="1"/>
    </xf>
    <xf numFmtId="175" fontId="10" fillId="0" borderId="123" xfId="1" applyNumberFormat="1" applyFont="1" applyFill="1" applyBorder="1" applyAlignment="1" applyProtection="1">
      <alignment horizontal="center"/>
      <protection locked="0"/>
    </xf>
    <xf numFmtId="175" fontId="10" fillId="0" borderId="92" xfId="1" applyNumberFormat="1" applyFont="1" applyFill="1" applyBorder="1" applyAlignment="1" applyProtection="1">
      <alignment horizontal="center"/>
      <protection locked="0"/>
    </xf>
    <xf numFmtId="175" fontId="10" fillId="0" borderId="105" xfId="1" applyNumberFormat="1" applyFont="1" applyFill="1" applyBorder="1" applyAlignment="1" applyProtection="1">
      <alignment horizontal="center"/>
      <protection locked="0"/>
    </xf>
    <xf numFmtId="175" fontId="11" fillId="66" borderId="96" xfId="1" applyNumberFormat="1" applyFont="1" applyFill="1" applyBorder="1" applyAlignment="1" applyProtection="1">
      <alignment horizontal="center" vertical="center"/>
    </xf>
    <xf numFmtId="175" fontId="10" fillId="0" borderId="93" xfId="1" applyNumberFormat="1" applyFont="1" applyFill="1" applyBorder="1" applyAlignment="1" applyProtection="1">
      <alignment horizontal="center"/>
      <protection locked="0"/>
    </xf>
    <xf numFmtId="175" fontId="10" fillId="0" borderId="95" xfId="1" applyNumberFormat="1" applyFont="1" applyFill="1" applyBorder="1" applyAlignment="1" applyProtection="1">
      <alignment horizontal="center"/>
      <protection locked="0"/>
    </xf>
    <xf numFmtId="175" fontId="11" fillId="66" borderId="124" xfId="1" applyNumberFormat="1" applyFont="1" applyFill="1" applyBorder="1" applyAlignment="1" applyProtection="1">
      <alignment horizontal="center" vertical="center"/>
    </xf>
    <xf numFmtId="175" fontId="11" fillId="66" borderId="97" xfId="1" applyNumberFormat="1" applyFont="1" applyFill="1" applyBorder="1" applyAlignment="1" applyProtection="1">
      <alignment horizontal="center" vertical="center"/>
    </xf>
    <xf numFmtId="170" fontId="10" fillId="66" borderId="85" xfId="1" applyNumberFormat="1" applyFont="1" applyFill="1" applyBorder="1" applyAlignment="1" applyProtection="1">
      <alignment horizontal="center"/>
      <protection locked="0"/>
    </xf>
    <xf numFmtId="0" fontId="10" fillId="0" borderId="112" xfId="0" applyFont="1" applyFill="1" applyBorder="1" applyAlignment="1" applyProtection="1">
      <alignment horizontal="center"/>
      <protection locked="0"/>
    </xf>
    <xf numFmtId="175" fontId="10" fillId="6" borderId="125" xfId="1" applyNumberFormat="1" applyFont="1" applyFill="1" applyBorder="1" applyAlignment="1" applyProtection="1">
      <alignment horizontal="center"/>
    </xf>
    <xf numFmtId="175" fontId="10" fillId="6" borderId="18" xfId="1" applyNumberFormat="1" applyFont="1" applyFill="1" applyBorder="1" applyAlignment="1" applyProtection="1">
      <alignment horizontal="center"/>
    </xf>
    <xf numFmtId="0" fontId="10" fillId="66" borderId="43" xfId="0" applyFont="1" applyFill="1" applyBorder="1" applyAlignment="1" applyProtection="1">
      <alignment vertical="center"/>
    </xf>
    <xf numFmtId="175" fontId="10" fillId="0" borderId="117" xfId="1" applyNumberFormat="1" applyFont="1" applyFill="1" applyBorder="1" applyAlignment="1" applyProtection="1">
      <alignment horizontal="center"/>
      <protection locked="0"/>
    </xf>
    <xf numFmtId="175" fontId="10" fillId="0" borderId="118" xfId="1" applyNumberFormat="1" applyFont="1" applyFill="1" applyBorder="1" applyAlignment="1" applyProtection="1">
      <alignment horizontal="center"/>
      <protection locked="0"/>
    </xf>
    <xf numFmtId="175" fontId="10" fillId="6" borderId="47" xfId="1" applyNumberFormat="1" applyFont="1" applyFill="1" applyBorder="1" applyAlignment="1" applyProtection="1">
      <alignment horizontal="center"/>
    </xf>
    <xf numFmtId="175" fontId="10" fillId="6" borderId="39" xfId="1" applyNumberFormat="1" applyFont="1" applyFill="1" applyBorder="1" applyAlignment="1" applyProtection="1">
      <alignment horizontal="center"/>
    </xf>
    <xf numFmtId="175" fontId="10" fillId="6" borderId="106" xfId="1" applyNumberFormat="1" applyFont="1" applyFill="1" applyBorder="1" applyAlignment="1" applyProtection="1">
      <alignment horizontal="center"/>
    </xf>
    <xf numFmtId="175" fontId="11" fillId="6" borderId="4" xfId="1" applyNumberFormat="1" applyFont="1" applyFill="1" applyBorder="1" applyAlignment="1" applyProtection="1">
      <alignment horizontal="center" vertical="center"/>
    </xf>
    <xf numFmtId="174" fontId="10" fillId="0" borderId="100" xfId="100" applyNumberFormat="1" applyFill="1" applyBorder="1" applyAlignment="1" applyProtection="1">
      <alignment horizontal="center" vertical="center"/>
    </xf>
    <xf numFmtId="174" fontId="10" fillId="0" borderId="101" xfId="100" applyNumberFormat="1" applyFill="1" applyBorder="1" applyAlignment="1" applyProtection="1">
      <alignment horizontal="center" vertical="center"/>
    </xf>
    <xf numFmtId="9" fontId="10" fillId="0" borderId="100" xfId="7" applyFont="1" applyFill="1" applyBorder="1" applyAlignment="1" applyProtection="1">
      <alignment horizontal="center" vertical="center"/>
    </xf>
    <xf numFmtId="9" fontId="10" fillId="0" borderId="101" xfId="7" applyFont="1" applyFill="1" applyBorder="1" applyAlignment="1" applyProtection="1">
      <alignment horizontal="center" vertical="center"/>
    </xf>
    <xf numFmtId="9" fontId="10" fillId="0" borderId="102" xfId="7" applyFont="1" applyFill="1" applyBorder="1" applyAlignment="1" applyProtection="1">
      <alignment horizontal="center" vertical="center"/>
    </xf>
    <xf numFmtId="175" fontId="10" fillId="6" borderId="20" xfId="1" applyNumberFormat="1" applyFont="1" applyFill="1" applyBorder="1" applyAlignment="1" applyProtection="1">
      <alignment horizontal="center"/>
    </xf>
    <xf numFmtId="0" fontId="10" fillId="0" borderId="44" xfId="0" applyFont="1" applyFill="1" applyBorder="1" applyAlignment="1" applyProtection="1">
      <alignment horizontal="center"/>
      <protection locked="0"/>
    </xf>
    <xf numFmtId="175" fontId="10" fillId="0" borderId="126" xfId="1" applyNumberFormat="1" applyFont="1" applyFill="1" applyBorder="1" applyAlignment="1" applyProtection="1">
      <alignment horizontal="center"/>
      <protection locked="0"/>
    </xf>
    <xf numFmtId="175" fontId="10" fillId="0" borderId="127" xfId="1" applyNumberFormat="1" applyFont="1" applyFill="1" applyBorder="1" applyAlignment="1" applyProtection="1">
      <alignment horizontal="center"/>
      <protection locked="0"/>
    </xf>
    <xf numFmtId="3" fontId="10" fillId="66" borderId="48" xfId="1" applyNumberFormat="1" applyFont="1" applyFill="1" applyBorder="1" applyAlignment="1" applyProtection="1">
      <alignment horizontal="center"/>
    </xf>
    <xf numFmtId="175" fontId="11" fillId="66" borderId="73" xfId="1" applyNumberFormat="1" applyFont="1" applyFill="1" applyBorder="1" applyAlignment="1" applyProtection="1">
      <alignment vertical="center"/>
    </xf>
    <xf numFmtId="0" fontId="12" fillId="5" borderId="11" xfId="0" applyFont="1" applyFill="1" applyBorder="1" applyAlignment="1" applyProtection="1">
      <alignment vertical="top" wrapText="1"/>
    </xf>
    <xf numFmtId="0" fontId="12" fillId="5" borderId="19" xfId="0" applyFont="1" applyFill="1" applyBorder="1" applyAlignment="1" applyProtection="1">
      <alignment vertical="top" wrapText="1"/>
    </xf>
    <xf numFmtId="14" fontId="78" fillId="0" borderId="0" xfId="0" applyNumberFormat="1" applyFont="1" applyFill="1" applyProtection="1"/>
    <xf numFmtId="0" fontId="10" fillId="0" borderId="7" xfId="0" applyFont="1" applyBorder="1" applyAlignment="1" applyProtection="1">
      <alignment horizontal="center" vertical="top" wrapText="1"/>
      <protection locked="0"/>
    </xf>
    <xf numFmtId="0" fontId="10" fillId="0" borderId="39" xfId="0" applyFont="1" applyBorder="1" applyAlignment="1" applyProtection="1">
      <alignment horizontal="center" vertical="top" wrapText="1"/>
      <protection locked="0"/>
    </xf>
    <xf numFmtId="0" fontId="10" fillId="0" borderId="16" xfId="0" applyFont="1" applyBorder="1" applyAlignment="1" applyProtection="1">
      <alignment horizontal="center" vertical="top" wrapText="1"/>
      <protection locked="0"/>
    </xf>
    <xf numFmtId="0" fontId="11" fillId="0" borderId="7" xfId="0" applyFont="1" applyFill="1" applyBorder="1" applyAlignment="1" applyProtection="1">
      <alignment horizontal="center" vertical="top" wrapText="1"/>
      <protection locked="0"/>
    </xf>
    <xf numFmtId="0" fontId="11" fillId="0" borderId="39" xfId="0" applyFont="1" applyFill="1" applyBorder="1" applyAlignment="1" applyProtection="1">
      <alignment horizontal="center" vertical="top" wrapText="1"/>
      <protection locked="0"/>
    </xf>
    <xf numFmtId="0" fontId="11" fillId="0" borderId="16" xfId="0" applyFont="1" applyFill="1" applyBorder="1" applyAlignment="1" applyProtection="1">
      <alignment horizontal="center" vertical="top" wrapText="1"/>
      <protection locked="0"/>
    </xf>
    <xf numFmtId="0" fontId="11" fillId="6" borderId="17"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0" fontId="10" fillId="0" borderId="3" xfId="0" applyFont="1" applyFill="1" applyBorder="1" applyAlignment="1" applyProtection="1">
      <alignment horizontal="center"/>
      <protection locked="0"/>
    </xf>
    <xf numFmtId="0" fontId="10" fillId="0" borderId="4" xfId="0" applyFont="1" applyFill="1" applyBorder="1" applyAlignment="1" applyProtection="1">
      <alignment horizontal="center"/>
      <protection locked="0"/>
    </xf>
    <xf numFmtId="0" fontId="10" fillId="0" borderId="5" xfId="0" applyFont="1" applyFill="1" applyBorder="1" applyAlignment="1" applyProtection="1">
      <alignment horizontal="center"/>
      <protection locked="0"/>
    </xf>
    <xf numFmtId="0" fontId="10" fillId="0" borderId="3"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175" fontId="10" fillId="6" borderId="120" xfId="1" applyNumberFormat="1" applyFont="1" applyFill="1" applyBorder="1" applyAlignment="1" applyProtection="1">
      <alignment horizontal="center"/>
    </xf>
    <xf numFmtId="175" fontId="10" fillId="6" borderId="16" xfId="1" applyNumberFormat="1" applyFont="1" applyFill="1" applyBorder="1" applyAlignment="1" applyProtection="1">
      <alignment horizontal="center"/>
    </xf>
    <xf numFmtId="0" fontId="10" fillId="0" borderId="6" xfId="0" applyFont="1" applyFill="1" applyBorder="1" applyAlignment="1" applyProtection="1">
      <alignment horizontal="center" vertical="top" wrapText="1"/>
      <protection locked="0"/>
    </xf>
    <xf numFmtId="0" fontId="10" fillId="0" borderId="40" xfId="0" applyFont="1" applyFill="1" applyBorder="1" applyAlignment="1" applyProtection="1">
      <alignment horizontal="center" vertical="top" wrapText="1"/>
      <protection locked="0"/>
    </xf>
    <xf numFmtId="0" fontId="10" fillId="0" borderId="15" xfId="0" applyFont="1" applyFill="1" applyBorder="1" applyAlignment="1" applyProtection="1">
      <alignment horizontal="center" vertical="top" wrapText="1"/>
      <protection locked="0"/>
    </xf>
    <xf numFmtId="0" fontId="10" fillId="0" borderId="7" xfId="0" applyFont="1" applyFill="1" applyBorder="1" applyAlignment="1" applyProtection="1">
      <alignment horizontal="center" vertical="top" wrapText="1"/>
      <protection locked="0"/>
    </xf>
    <xf numFmtId="0" fontId="10" fillId="0" borderId="39" xfId="0" applyFont="1" applyFill="1" applyBorder="1" applyAlignment="1" applyProtection="1">
      <alignment horizontal="center" vertical="top" wrapText="1"/>
      <protection locked="0"/>
    </xf>
    <xf numFmtId="0" fontId="10" fillId="0" borderId="16" xfId="0" applyFont="1" applyFill="1" applyBorder="1" applyAlignment="1" applyProtection="1">
      <alignment horizontal="center" vertical="top" wrapText="1"/>
      <protection locked="0"/>
    </xf>
    <xf numFmtId="0" fontId="10" fillId="0" borderId="7" xfId="0" quotePrefix="1" applyFont="1" applyFill="1" applyBorder="1" applyAlignment="1" applyProtection="1">
      <alignment horizontal="center" vertical="top" wrapText="1"/>
      <protection locked="0"/>
    </xf>
    <xf numFmtId="0" fontId="10" fillId="0" borderId="27" xfId="0" applyFont="1" applyFill="1" applyBorder="1" applyAlignment="1" applyProtection="1">
      <alignment horizontal="center" vertical="top" wrapText="1"/>
      <protection locked="0"/>
    </xf>
    <xf numFmtId="0" fontId="10" fillId="0" borderId="28" xfId="0" applyFont="1" applyFill="1" applyBorder="1" applyAlignment="1" applyProtection="1">
      <alignment horizontal="center" vertical="top" wrapText="1"/>
      <protection locked="0"/>
    </xf>
    <xf numFmtId="0" fontId="10" fillId="0" borderId="22" xfId="0" applyFont="1" applyFill="1" applyBorder="1" applyAlignment="1" applyProtection="1">
      <alignment horizontal="center" vertical="top" wrapText="1"/>
      <protection locked="0"/>
    </xf>
    <xf numFmtId="0" fontId="10" fillId="0" borderId="6" xfId="0" applyFont="1" applyBorder="1" applyAlignment="1" applyProtection="1">
      <alignment horizontal="center" vertical="top" wrapText="1"/>
      <protection locked="0"/>
    </xf>
    <xf numFmtId="0" fontId="10" fillId="0" borderId="40" xfId="0" applyFont="1" applyBorder="1" applyAlignment="1" applyProtection="1">
      <alignment horizontal="center" vertical="top" wrapText="1"/>
      <protection locked="0"/>
    </xf>
    <xf numFmtId="0" fontId="10" fillId="0" borderId="15" xfId="0" applyFont="1" applyBorder="1" applyAlignment="1" applyProtection="1">
      <alignment horizontal="center" vertical="top" wrapText="1"/>
      <protection locked="0"/>
    </xf>
    <xf numFmtId="0" fontId="10" fillId="0" borderId="7" xfId="0" quotePrefix="1" applyFont="1" applyBorder="1" applyAlignment="1" applyProtection="1">
      <alignment horizontal="center" vertical="top" wrapText="1"/>
      <protection locked="0"/>
    </xf>
    <xf numFmtId="0" fontId="10" fillId="0" borderId="27" xfId="0" applyFont="1" applyBorder="1" applyAlignment="1" applyProtection="1">
      <alignment horizontal="center" vertical="top" wrapText="1"/>
      <protection locked="0"/>
    </xf>
    <xf numFmtId="0" fontId="10" fillId="0" borderId="28"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175" fontId="10" fillId="6" borderId="121" xfId="1" applyNumberFormat="1" applyFont="1" applyFill="1" applyBorder="1" applyAlignment="1" applyProtection="1">
      <alignment horizontal="center"/>
    </xf>
    <xf numFmtId="175" fontId="10" fillId="6" borderId="20" xfId="1" applyNumberFormat="1" applyFont="1" applyFill="1" applyBorder="1" applyAlignment="1" applyProtection="1">
      <alignment horizontal="center"/>
    </xf>
    <xf numFmtId="0" fontId="11" fillId="66" borderId="17" xfId="0" applyFont="1" applyFill="1" applyBorder="1" applyAlignment="1" applyProtection="1">
      <alignment horizontal="center" vertical="center" wrapText="1"/>
    </xf>
    <xf numFmtId="0" fontId="12" fillId="0" borderId="40" xfId="0" applyFont="1" applyBorder="1" applyAlignment="1" applyProtection="1">
      <alignment horizontal="center" vertical="top" wrapText="1"/>
      <protection locked="0"/>
    </xf>
    <xf numFmtId="0" fontId="12" fillId="0" borderId="15" xfId="0" applyFont="1" applyBorder="1" applyAlignment="1" applyProtection="1">
      <alignment horizontal="center" vertical="top" wrapText="1"/>
      <protection locked="0"/>
    </xf>
    <xf numFmtId="0" fontId="11" fillId="5" borderId="7" xfId="0" applyFont="1" applyFill="1" applyBorder="1" applyAlignment="1" applyProtection="1">
      <alignment horizontal="right" vertical="top" wrapText="1"/>
    </xf>
    <xf numFmtId="0" fontId="11" fillId="5" borderId="39" xfId="0" applyFont="1" applyFill="1" applyBorder="1" applyAlignment="1" applyProtection="1">
      <alignment horizontal="right" vertical="top" wrapText="1"/>
    </xf>
    <xf numFmtId="0" fontId="11" fillId="5" borderId="16" xfId="0" applyFont="1" applyFill="1" applyBorder="1" applyAlignment="1" applyProtection="1">
      <alignment horizontal="right" vertical="top" wrapText="1"/>
    </xf>
    <xf numFmtId="0" fontId="10" fillId="0" borderId="41" xfId="0" applyFont="1" applyFill="1" applyBorder="1" applyAlignment="1" applyProtection="1">
      <alignment horizontal="center"/>
    </xf>
    <xf numFmtId="175" fontId="10" fillId="6" borderId="88" xfId="1" applyNumberFormat="1" applyFont="1" applyFill="1" applyBorder="1" applyAlignment="1" applyProtection="1">
      <alignment horizontal="center"/>
    </xf>
    <xf numFmtId="175" fontId="10" fillId="6" borderId="84" xfId="1" applyNumberFormat="1" applyFont="1" applyFill="1" applyBorder="1" applyAlignment="1" applyProtection="1">
      <alignment horizontal="center"/>
    </xf>
    <xf numFmtId="175" fontId="11" fillId="6" borderId="87" xfId="1" applyNumberFormat="1" applyFont="1" applyFill="1" applyBorder="1" applyAlignment="1" applyProtection="1">
      <alignment horizontal="center" vertical="center"/>
    </xf>
    <xf numFmtId="175" fontId="11" fillId="6" borderId="5" xfId="1" applyNumberFormat="1" applyFont="1" applyFill="1" applyBorder="1" applyAlignment="1" applyProtection="1">
      <alignment horizontal="center" vertical="center"/>
    </xf>
    <xf numFmtId="0" fontId="11" fillId="5" borderId="6" xfId="0" quotePrefix="1" applyFont="1" applyFill="1" applyBorder="1" applyAlignment="1" applyProtection="1">
      <alignment horizontal="right" vertical="center" wrapText="1"/>
    </xf>
    <xf numFmtId="0" fontId="11" fillId="5" borderId="40" xfId="0" quotePrefix="1" applyFont="1" applyFill="1" applyBorder="1" applyAlignment="1" applyProtection="1">
      <alignment horizontal="right" vertical="center" wrapText="1"/>
    </xf>
    <xf numFmtId="0" fontId="11" fillId="5" borderId="15" xfId="0" quotePrefix="1" applyFont="1" applyFill="1" applyBorder="1" applyAlignment="1" applyProtection="1">
      <alignment horizontal="right" vertical="center"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1" fillId="5" borderId="6" xfId="0" applyFont="1" applyFill="1" applyBorder="1" applyAlignment="1" applyProtection="1">
      <alignment horizontal="right" vertical="top" wrapText="1"/>
    </xf>
    <xf numFmtId="0" fontId="11" fillId="5" borderId="40" xfId="0" applyFont="1" applyFill="1" applyBorder="1" applyAlignment="1" applyProtection="1">
      <alignment horizontal="right" vertical="top" wrapText="1"/>
    </xf>
    <xf numFmtId="0" fontId="11" fillId="5" borderId="15" xfId="0" applyFont="1" applyFill="1" applyBorder="1" applyAlignment="1" applyProtection="1">
      <alignment horizontal="right" vertical="top" wrapText="1"/>
    </xf>
    <xf numFmtId="0" fontId="12" fillId="0" borderId="39" xfId="0" applyFont="1" applyBorder="1" applyAlignment="1" applyProtection="1">
      <alignment horizontal="center" vertical="top" wrapText="1"/>
      <protection locked="0"/>
    </xf>
    <xf numFmtId="0" fontId="12" fillId="0" borderId="16" xfId="0" applyFont="1" applyBorder="1" applyAlignment="1" applyProtection="1">
      <alignment horizontal="center" vertical="top" wrapText="1"/>
      <protection locked="0"/>
    </xf>
    <xf numFmtId="0" fontId="11" fillId="5" borderId="27" xfId="0" applyFont="1" applyFill="1" applyBorder="1" applyAlignment="1" applyProtection="1">
      <alignment horizontal="right" vertical="top" wrapText="1"/>
    </xf>
    <xf numFmtId="0" fontId="11" fillId="5" borderId="28" xfId="0" applyFont="1" applyFill="1" applyBorder="1" applyAlignment="1" applyProtection="1">
      <alignment horizontal="right" vertical="top" wrapText="1"/>
    </xf>
    <xf numFmtId="0" fontId="11" fillId="5" borderId="22" xfId="0" applyFont="1" applyFill="1" applyBorder="1" applyAlignment="1" applyProtection="1">
      <alignment horizontal="right" vertical="top" wrapText="1"/>
    </xf>
    <xf numFmtId="0" fontId="12" fillId="0" borderId="28" xfId="0" applyFont="1" applyBorder="1" applyAlignment="1" applyProtection="1">
      <alignment horizontal="center" vertical="top" wrapText="1"/>
      <protection locked="0"/>
    </xf>
    <xf numFmtId="0" fontId="12" fillId="0" borderId="22"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27" xfId="0" applyFont="1" applyBorder="1" applyAlignment="1" applyProtection="1">
      <alignment horizontal="center" vertical="top" wrapText="1"/>
      <protection locked="0"/>
    </xf>
    <xf numFmtId="0" fontId="11" fillId="5" borderId="42" xfId="0" applyFont="1" applyFill="1" applyBorder="1" applyAlignment="1" applyProtection="1">
      <alignment horizontal="left" vertical="top" wrapText="1"/>
    </xf>
    <xf numFmtId="0" fontId="11" fillId="5" borderId="41"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5" borderId="24" xfId="0" applyFont="1" applyFill="1" applyBorder="1" applyAlignment="1" applyProtection="1">
      <alignment horizontal="left" vertical="top" wrapText="1"/>
    </xf>
    <xf numFmtId="0" fontId="11" fillId="5" borderId="0" xfId="0" applyFont="1" applyFill="1" applyBorder="1" applyAlignment="1" applyProtection="1">
      <alignment horizontal="left" vertical="top" wrapText="1"/>
    </xf>
    <xf numFmtId="0" fontId="11" fillId="5" borderId="18" xfId="0" applyFont="1" applyFill="1" applyBorder="1" applyAlignment="1" applyProtection="1">
      <alignment horizontal="left" vertical="top" wrapText="1"/>
    </xf>
    <xf numFmtId="0" fontId="11" fillId="5" borderId="25" xfId="0" applyFont="1" applyFill="1" applyBorder="1" applyAlignment="1" applyProtection="1">
      <alignment horizontal="left" vertical="top" wrapText="1"/>
    </xf>
    <xf numFmtId="0" fontId="11" fillId="5" borderId="26" xfId="0" applyFont="1" applyFill="1" applyBorder="1" applyAlignment="1" applyProtection="1">
      <alignment horizontal="left" vertical="top" wrapText="1"/>
    </xf>
    <xf numFmtId="0" fontId="11" fillId="5" borderId="14" xfId="0" applyFont="1" applyFill="1" applyBorder="1" applyAlignment="1" applyProtection="1">
      <alignment horizontal="left" vertical="top" wrapText="1"/>
    </xf>
    <xf numFmtId="0" fontId="11" fillId="5" borderId="3" xfId="0" applyFont="1" applyFill="1" applyBorder="1" applyAlignment="1" applyProtection="1">
      <alignment horizontal="left" vertical="top" wrapText="1"/>
    </xf>
    <xf numFmtId="0" fontId="11" fillId="5" borderId="4" xfId="0" applyFont="1" applyFill="1" applyBorder="1" applyAlignment="1" applyProtection="1">
      <alignment horizontal="left" vertical="top" wrapText="1"/>
    </xf>
    <xf numFmtId="0" fontId="11" fillId="5" borderId="5" xfId="0" applyFont="1" applyFill="1" applyBorder="1" applyAlignment="1" applyProtection="1">
      <alignment horizontal="left" vertical="top" wrapText="1"/>
    </xf>
    <xf numFmtId="0" fontId="10" fillId="66" borderId="4" xfId="0" applyFont="1" applyFill="1" applyBorder="1" applyAlignment="1" applyProtection="1">
      <alignment horizontal="left"/>
    </xf>
    <xf numFmtId="0" fontId="10" fillId="66" borderId="5" xfId="0" applyFont="1" applyFill="1" applyBorder="1" applyAlignment="1" applyProtection="1">
      <alignment horizontal="left"/>
    </xf>
    <xf numFmtId="0" fontId="11" fillId="5" borderId="25" xfId="0" applyFont="1" applyFill="1" applyBorder="1" applyAlignment="1" applyProtection="1">
      <alignment horizontal="center" vertical="top" wrapText="1"/>
    </xf>
    <xf numFmtId="0" fontId="11" fillId="5" borderId="26" xfId="0" applyFont="1" applyFill="1" applyBorder="1" applyAlignment="1" applyProtection="1">
      <alignment horizontal="center" vertical="top" wrapText="1"/>
    </xf>
    <xf numFmtId="0" fontId="11" fillId="5" borderId="14" xfId="0" applyFont="1" applyFill="1" applyBorder="1" applyAlignment="1" applyProtection="1">
      <alignment horizontal="center" vertical="top" wrapText="1"/>
    </xf>
    <xf numFmtId="0" fontId="11" fillId="5" borderId="3" xfId="0" quotePrefix="1" applyFont="1" applyFill="1" applyBorder="1" applyAlignment="1" applyProtection="1">
      <alignment horizontal="left" vertical="center" wrapText="1"/>
    </xf>
    <xf numFmtId="0" fontId="11" fillId="5" borderId="4" xfId="0" quotePrefix="1" applyFont="1" applyFill="1" applyBorder="1" applyAlignment="1" applyProtection="1">
      <alignment horizontal="left" vertical="center" wrapText="1"/>
    </xf>
    <xf numFmtId="0" fontId="11" fillId="5" borderId="5" xfId="0" quotePrefix="1" applyFont="1" applyFill="1" applyBorder="1" applyAlignment="1" applyProtection="1">
      <alignment horizontal="left" vertical="center" wrapText="1"/>
    </xf>
    <xf numFmtId="3" fontId="11" fillId="0" borderId="3" xfId="0" quotePrefix="1" applyNumberFormat="1" applyFont="1" applyFill="1" applyBorder="1" applyAlignment="1" applyProtection="1">
      <alignment horizontal="center" vertical="center" wrapText="1"/>
      <protection locked="0"/>
    </xf>
    <xf numFmtId="0" fontId="11" fillId="0" borderId="4" xfId="0" quotePrefix="1" applyFont="1" applyFill="1" applyBorder="1" applyAlignment="1" applyProtection="1">
      <alignment horizontal="center" vertical="center" wrapText="1"/>
      <protection locked="0"/>
    </xf>
    <xf numFmtId="0" fontId="11" fillId="0" borderId="5" xfId="0" quotePrefix="1" applyFont="1" applyFill="1" applyBorder="1" applyAlignment="1" applyProtection="1">
      <alignment horizontal="center" vertical="center" wrapText="1"/>
      <protection locked="0"/>
    </xf>
    <xf numFmtId="164" fontId="10" fillId="5" borderId="3" xfId="4" applyNumberFormat="1" applyFont="1" applyFill="1" applyBorder="1" applyAlignment="1" applyProtection="1">
      <alignment horizontal="center" vertical="top" wrapText="1"/>
    </xf>
    <xf numFmtId="164" fontId="10" fillId="5" borderId="4" xfId="4" applyNumberFormat="1" applyFont="1" applyFill="1" applyBorder="1" applyAlignment="1" applyProtection="1">
      <alignment horizontal="center" vertical="top" wrapText="1"/>
    </xf>
    <xf numFmtId="164" fontId="10" fillId="5" borderId="5" xfId="4" applyNumberFormat="1" applyFont="1" applyFill="1" applyBorder="1" applyAlignment="1" applyProtection="1">
      <alignment horizontal="center" vertical="top" wrapText="1"/>
    </xf>
    <xf numFmtId="0" fontId="11" fillId="5" borderId="6" xfId="0" applyFont="1" applyFill="1" applyBorder="1" applyAlignment="1" applyProtection="1">
      <alignment horizontal="left" vertical="top" wrapText="1"/>
    </xf>
    <xf numFmtId="0" fontId="11" fillId="5" borderId="40" xfId="0" applyFont="1" applyFill="1" applyBorder="1" applyAlignment="1" applyProtection="1">
      <alignment horizontal="left" vertical="top" wrapText="1"/>
    </xf>
    <xf numFmtId="0" fontId="11" fillId="5" borderId="15" xfId="0" applyFont="1" applyFill="1" applyBorder="1" applyAlignment="1" applyProtection="1">
      <alignment horizontal="left" vertical="top" wrapText="1"/>
    </xf>
    <xf numFmtId="0" fontId="11" fillId="5" borderId="7" xfId="0" applyFont="1" applyFill="1" applyBorder="1" applyAlignment="1" applyProtection="1">
      <alignment horizontal="left" vertical="top" wrapText="1"/>
    </xf>
    <xf numFmtId="0" fontId="11" fillId="5" borderId="39" xfId="0" applyFont="1" applyFill="1" applyBorder="1" applyAlignment="1" applyProtection="1">
      <alignment horizontal="left" vertical="top" wrapText="1"/>
    </xf>
    <xf numFmtId="0" fontId="11" fillId="5" borderId="16" xfId="0" applyFont="1" applyFill="1" applyBorder="1" applyAlignment="1" applyProtection="1">
      <alignment horizontal="left" vertical="top" wrapText="1"/>
    </xf>
    <xf numFmtId="0" fontId="11" fillId="5" borderId="27" xfId="0" applyFont="1" applyFill="1" applyBorder="1" applyAlignment="1" applyProtection="1">
      <alignment horizontal="left" vertical="top" wrapText="1"/>
    </xf>
    <xf numFmtId="0" fontId="11" fillId="5" borderId="28" xfId="0" applyFont="1" applyFill="1" applyBorder="1" applyAlignment="1" applyProtection="1">
      <alignment horizontal="left" vertical="top" wrapText="1"/>
    </xf>
    <xf numFmtId="0" fontId="11" fillId="5" borderId="22" xfId="0" applyFont="1" applyFill="1" applyBorder="1" applyAlignment="1" applyProtection="1">
      <alignment horizontal="left" vertical="top" wrapText="1"/>
    </xf>
    <xf numFmtId="0" fontId="11" fillId="6" borderId="17" xfId="0" applyFont="1" applyFill="1" applyBorder="1" applyAlignment="1" applyProtection="1">
      <alignment horizontal="center" vertical="center"/>
    </xf>
    <xf numFmtId="17" fontId="11" fillId="0" borderId="7" xfId="0" applyNumberFormat="1" applyFont="1" applyFill="1" applyBorder="1" applyAlignment="1" applyProtection="1">
      <alignment horizontal="center" vertical="top" wrapText="1"/>
      <protection locked="0"/>
    </xf>
    <xf numFmtId="17" fontId="11" fillId="0" borderId="39" xfId="0" applyNumberFormat="1" applyFont="1" applyFill="1" applyBorder="1" applyAlignment="1" applyProtection="1">
      <alignment horizontal="center" vertical="top" wrapText="1"/>
      <protection locked="0"/>
    </xf>
    <xf numFmtId="0" fontId="11" fillId="0" borderId="27" xfId="0" applyFont="1" applyFill="1" applyBorder="1" applyAlignment="1" applyProtection="1">
      <alignment horizontal="center" vertical="top" wrapText="1"/>
      <protection locked="0"/>
    </xf>
    <xf numFmtId="0" fontId="11" fillId="0" borderId="28" xfId="0" applyFont="1" applyFill="1" applyBorder="1" applyAlignment="1" applyProtection="1">
      <alignment horizontal="center" vertical="top" wrapText="1"/>
      <protection locked="0"/>
    </xf>
    <xf numFmtId="0" fontId="11" fillId="0" borderId="22" xfId="0" applyFont="1" applyFill="1" applyBorder="1" applyAlignment="1" applyProtection="1">
      <alignment horizontal="center" vertical="top" wrapText="1"/>
      <protection locked="0"/>
    </xf>
    <xf numFmtId="0" fontId="10" fillId="0" borderId="3" xfId="0" applyFont="1" applyFill="1" applyBorder="1" applyAlignment="1" applyProtection="1">
      <alignment horizontal="center" vertical="top" wrapText="1"/>
      <protection locked="0"/>
    </xf>
    <xf numFmtId="0" fontId="10" fillId="0" borderId="4" xfId="0" applyFont="1" applyFill="1" applyBorder="1" applyAlignment="1" applyProtection="1">
      <alignment horizontal="center" vertical="top" wrapText="1"/>
      <protection locked="0"/>
    </xf>
    <xf numFmtId="0" fontId="10" fillId="0" borderId="5" xfId="0" applyFont="1" applyFill="1" applyBorder="1" applyAlignment="1" applyProtection="1">
      <alignment horizontal="center" vertical="top" wrapText="1"/>
      <protection locked="0"/>
    </xf>
    <xf numFmtId="0" fontId="11" fillId="5" borderId="42" xfId="0" applyFont="1" applyFill="1" applyBorder="1" applyAlignment="1" applyProtection="1">
      <alignment horizontal="left" vertical="center" wrapText="1"/>
    </xf>
    <xf numFmtId="0" fontId="11" fillId="5" borderId="41" xfId="0" applyFont="1" applyFill="1" applyBorder="1" applyAlignment="1" applyProtection="1">
      <alignment horizontal="left" vertical="center" wrapText="1"/>
    </xf>
    <xf numFmtId="0" fontId="11" fillId="5" borderId="25" xfId="0" applyFont="1" applyFill="1" applyBorder="1" applyAlignment="1" applyProtection="1">
      <alignment horizontal="left" vertical="center" wrapText="1"/>
    </xf>
    <xf numFmtId="0" fontId="11" fillId="5" borderId="26"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1" fontId="10" fillId="0" borderId="3" xfId="0" applyNumberFormat="1" applyFont="1" applyBorder="1" applyAlignment="1" applyProtection="1">
      <alignment horizontal="center"/>
      <protection locked="0"/>
    </xf>
    <xf numFmtId="1" fontId="10" fillId="0" borderId="4" xfId="0" applyNumberFormat="1" applyFont="1" applyBorder="1" applyAlignment="1" applyProtection="1">
      <alignment horizontal="center"/>
      <protection locked="0"/>
    </xf>
    <xf numFmtId="1" fontId="10" fillId="0" borderId="5" xfId="0" applyNumberFormat="1" applyFont="1" applyBorder="1" applyAlignment="1" applyProtection="1">
      <alignment horizontal="center"/>
      <protection locked="0"/>
    </xf>
    <xf numFmtId="0" fontId="11" fillId="5" borderId="3" xfId="0" applyFont="1" applyFill="1" applyBorder="1" applyAlignment="1" applyProtection="1">
      <alignment horizontal="center" vertical="top" wrapText="1"/>
    </xf>
    <xf numFmtId="0" fontId="11" fillId="5" borderId="4" xfId="0" applyFont="1" applyFill="1" applyBorder="1" applyAlignment="1" applyProtection="1">
      <alignment horizontal="center" vertical="top" wrapText="1"/>
    </xf>
    <xf numFmtId="0" fontId="11" fillId="5" borderId="5" xfId="0" applyFont="1" applyFill="1" applyBorder="1" applyAlignment="1" applyProtection="1">
      <alignment horizontal="center" vertical="top" wrapText="1"/>
    </xf>
    <xf numFmtId="0" fontId="8" fillId="5" borderId="3" xfId="0" applyFont="1" applyFill="1" applyBorder="1" applyAlignment="1" applyProtection="1">
      <alignment horizontal="center" vertical="top" wrapText="1"/>
    </xf>
    <xf numFmtId="0" fontId="8" fillId="5" borderId="4" xfId="0" applyFont="1" applyFill="1" applyBorder="1" applyAlignment="1" applyProtection="1">
      <alignment horizontal="center" vertical="top" wrapText="1"/>
    </xf>
    <xf numFmtId="0" fontId="8" fillId="5" borderId="5" xfId="0" applyFont="1" applyFill="1" applyBorder="1" applyAlignment="1" applyProtection="1">
      <alignment horizontal="center" vertical="top" wrapText="1"/>
    </xf>
    <xf numFmtId="0" fontId="6" fillId="0" borderId="3"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6" fillId="0" borderId="5" xfId="0" applyFont="1" applyBorder="1" applyAlignment="1" applyProtection="1">
      <alignment horizontal="center" vertical="top" wrapText="1"/>
      <protection locked="0"/>
    </xf>
    <xf numFmtId="0" fontId="11" fillId="5" borderId="3" xfId="0" applyFont="1" applyFill="1" applyBorder="1" applyAlignment="1" applyProtection="1">
      <alignment horizontal="left" vertical="center" wrapText="1"/>
    </xf>
    <xf numFmtId="0" fontId="11" fillId="5" borderId="4" xfId="0" applyFont="1" applyFill="1" applyBorder="1" applyAlignment="1" applyProtection="1">
      <alignment horizontal="left" vertical="center" wrapText="1"/>
    </xf>
    <xf numFmtId="0" fontId="11" fillId="5" borderId="5" xfId="0" applyFont="1" applyFill="1" applyBorder="1" applyAlignment="1" applyProtection="1">
      <alignment horizontal="left" vertical="center" wrapText="1"/>
    </xf>
    <xf numFmtId="0" fontId="11" fillId="5" borderId="42" xfId="0" quotePrefix="1" applyFont="1" applyFill="1" applyBorder="1" applyAlignment="1" applyProtection="1">
      <alignment horizontal="left" vertical="center" wrapText="1"/>
    </xf>
    <xf numFmtId="0" fontId="11" fillId="5" borderId="38" xfId="0" quotePrefix="1" applyFont="1" applyFill="1" applyBorder="1" applyAlignment="1" applyProtection="1">
      <alignment horizontal="left" vertical="center" wrapText="1"/>
    </xf>
    <xf numFmtId="0" fontId="11" fillId="5" borderId="24" xfId="0" quotePrefix="1" applyFont="1" applyFill="1" applyBorder="1" applyAlignment="1" applyProtection="1">
      <alignment horizontal="left" vertical="center" wrapText="1"/>
    </xf>
    <xf numFmtId="0" fontId="11" fillId="5" borderId="18" xfId="0" quotePrefix="1" applyFont="1" applyFill="1" applyBorder="1" applyAlignment="1" applyProtection="1">
      <alignment horizontal="left" vertical="center" wrapText="1"/>
    </xf>
    <xf numFmtId="0" fontId="11" fillId="5" borderId="25" xfId="0" quotePrefix="1" applyFont="1" applyFill="1" applyBorder="1" applyAlignment="1" applyProtection="1">
      <alignment horizontal="left" vertical="center" wrapText="1"/>
    </xf>
    <xf numFmtId="0" fontId="11" fillId="5" borderId="14" xfId="0" quotePrefix="1" applyFont="1" applyFill="1" applyBorder="1" applyAlignment="1" applyProtection="1">
      <alignment horizontal="left" vertical="center" wrapText="1"/>
    </xf>
    <xf numFmtId="0" fontId="11" fillId="5" borderId="38" xfId="0" applyFont="1" applyFill="1" applyBorder="1" applyAlignment="1" applyProtection="1">
      <alignment horizontal="left" vertical="center" wrapText="1"/>
    </xf>
    <xf numFmtId="0" fontId="11" fillId="5" borderId="24" xfId="0" applyFont="1" applyFill="1" applyBorder="1" applyAlignment="1" applyProtection="1">
      <alignment horizontal="left" vertical="center" wrapText="1"/>
    </xf>
    <xf numFmtId="0" fontId="11" fillId="5" borderId="18" xfId="0" applyFont="1" applyFill="1" applyBorder="1" applyAlignment="1" applyProtection="1">
      <alignment horizontal="left" vertical="center" wrapText="1"/>
    </xf>
    <xf numFmtId="0" fontId="11" fillId="5" borderId="14" xfId="0" applyFont="1" applyFill="1" applyBorder="1" applyAlignment="1" applyProtection="1">
      <alignment horizontal="left" vertical="center" wrapText="1"/>
    </xf>
    <xf numFmtId="0" fontId="13" fillId="5" borderId="3" xfId="0" applyFont="1" applyFill="1" applyBorder="1" applyAlignment="1" applyProtection="1">
      <alignment horizontal="center" vertical="center" wrapText="1"/>
    </xf>
    <xf numFmtId="0" fontId="13" fillId="5" borderId="4" xfId="0" applyFont="1" applyFill="1" applyBorder="1" applyAlignment="1" applyProtection="1">
      <alignment horizontal="center" vertical="center" wrapText="1"/>
    </xf>
    <xf numFmtId="0" fontId="13" fillId="5" borderId="5" xfId="0" applyFont="1" applyFill="1" applyBorder="1" applyAlignment="1" applyProtection="1">
      <alignment horizontal="center" vertical="center" wrapText="1"/>
    </xf>
    <xf numFmtId="0" fontId="13" fillId="5" borderId="3" xfId="0" applyFont="1" applyFill="1" applyBorder="1" applyAlignment="1" applyProtection="1">
      <alignment horizontal="right" vertical="top" wrapText="1"/>
    </xf>
    <xf numFmtId="0" fontId="13" fillId="5" borderId="4" xfId="0" applyFont="1" applyFill="1" applyBorder="1" applyAlignment="1" applyProtection="1">
      <alignment horizontal="right" vertical="top" wrapText="1"/>
    </xf>
    <xf numFmtId="0" fontId="13" fillId="5" borderId="5" xfId="0" applyFont="1" applyFill="1" applyBorder="1" applyAlignment="1" applyProtection="1">
      <alignment horizontal="right" vertical="top" wrapText="1"/>
    </xf>
    <xf numFmtId="0" fontId="11" fillId="5" borderId="7" xfId="0" quotePrefix="1" applyFont="1" applyFill="1" applyBorder="1" applyAlignment="1" applyProtection="1">
      <alignment horizontal="right" vertical="top" wrapText="1"/>
    </xf>
    <xf numFmtId="0" fontId="11" fillId="5" borderId="39" xfId="0" quotePrefix="1" applyFont="1" applyFill="1" applyBorder="1" applyAlignment="1" applyProtection="1">
      <alignment horizontal="right" vertical="top" wrapText="1"/>
    </xf>
    <xf numFmtId="0" fontId="11" fillId="5" borderId="16" xfId="0" quotePrefix="1" applyFont="1" applyFill="1" applyBorder="1" applyAlignment="1" applyProtection="1">
      <alignment horizontal="right" vertical="top" wrapText="1"/>
    </xf>
    <xf numFmtId="0" fontId="11" fillId="6" borderId="3" xfId="0" applyFont="1" applyFill="1" applyBorder="1" applyAlignment="1" applyProtection="1">
      <alignment horizontal="left" vertical="center"/>
    </xf>
    <xf numFmtId="0" fontId="11" fillId="6" borderId="4" xfId="0" applyFont="1" applyFill="1" applyBorder="1" applyAlignment="1" applyProtection="1">
      <alignment horizontal="left" vertical="center"/>
    </xf>
    <xf numFmtId="0" fontId="11" fillId="6" borderId="5" xfId="0" applyFont="1" applyFill="1" applyBorder="1" applyAlignment="1" applyProtection="1">
      <alignment horizontal="left" vertical="center"/>
    </xf>
    <xf numFmtId="0" fontId="10" fillId="66" borderId="3" xfId="0" applyFont="1" applyFill="1" applyBorder="1" applyAlignment="1" applyProtection="1">
      <alignment horizontal="left" vertical="center"/>
    </xf>
    <xf numFmtId="0" fontId="10" fillId="66" borderId="4" xfId="0" applyFont="1" applyFill="1" applyBorder="1" applyAlignment="1" applyProtection="1">
      <alignment horizontal="left" vertical="center"/>
    </xf>
    <xf numFmtId="0" fontId="10" fillId="66" borderId="5" xfId="0" applyFont="1" applyFill="1" applyBorder="1" applyAlignment="1" applyProtection="1">
      <alignment horizontal="left" vertical="center"/>
    </xf>
    <xf numFmtId="0" fontId="6" fillId="5" borderId="3" xfId="0" applyFont="1" applyFill="1" applyBorder="1" applyAlignment="1" applyProtection="1">
      <alignment horizontal="center" vertical="top" wrapText="1"/>
    </xf>
    <xf numFmtId="0" fontId="6" fillId="5" borderId="5" xfId="0" applyFont="1" applyFill="1" applyBorder="1" applyAlignment="1" applyProtection="1">
      <alignment horizontal="center" vertical="top" wrapText="1"/>
    </xf>
    <xf numFmtId="0" fontId="7" fillId="0" borderId="41" xfId="0" applyFont="1" applyFill="1" applyBorder="1" applyAlignment="1" applyProtection="1">
      <alignment horizontal="center"/>
    </xf>
    <xf numFmtId="0" fontId="12" fillId="0" borderId="6"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14" fontId="11" fillId="0" borderId="7" xfId="0" applyNumberFormat="1" applyFont="1" applyFill="1" applyBorder="1" applyAlignment="1" applyProtection="1">
      <alignment horizontal="center" vertical="top" wrapText="1"/>
      <protection locked="0"/>
    </xf>
    <xf numFmtId="14" fontId="11" fillId="0" borderId="39" xfId="0" applyNumberFormat="1" applyFont="1" applyFill="1" applyBorder="1" applyAlignment="1" applyProtection="1">
      <alignment horizontal="center" vertical="top" wrapText="1"/>
      <protection locked="0"/>
    </xf>
    <xf numFmtId="0" fontId="11" fillId="6" borderId="12" xfId="0" applyFont="1" applyFill="1" applyBorder="1" applyAlignment="1" applyProtection="1">
      <alignment horizontal="center" vertical="center" wrapText="1"/>
    </xf>
    <xf numFmtId="167" fontId="12" fillId="0" borderId="6" xfId="0" applyNumberFormat="1" applyFont="1" applyFill="1" applyBorder="1" applyAlignment="1" applyProtection="1">
      <alignment horizontal="center" vertical="center"/>
      <protection locked="0"/>
    </xf>
    <xf numFmtId="167" fontId="12" fillId="0" borderId="40" xfId="0" applyNumberFormat="1" applyFont="1" applyFill="1" applyBorder="1" applyAlignment="1" applyProtection="1">
      <alignment horizontal="center" vertical="center"/>
      <protection locked="0"/>
    </xf>
    <xf numFmtId="167" fontId="12" fillId="0" borderId="15" xfId="0" applyNumberFormat="1"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center" wrapText="1"/>
    </xf>
    <xf numFmtId="3" fontId="12" fillId="5" borderId="7" xfId="0" applyNumberFormat="1" applyFont="1" applyFill="1" applyBorder="1" applyAlignment="1" applyProtection="1">
      <alignment horizontal="center" vertical="center"/>
    </xf>
    <xf numFmtId="3" fontId="12" fillId="5" borderId="39" xfId="0" applyNumberFormat="1" applyFont="1" applyFill="1" applyBorder="1" applyAlignment="1" applyProtection="1">
      <alignment horizontal="center" vertical="center"/>
    </xf>
    <xf numFmtId="3" fontId="12" fillId="5" borderId="16" xfId="0" applyNumberFormat="1" applyFont="1" applyFill="1" applyBorder="1" applyAlignment="1" applyProtection="1">
      <alignment horizontal="center" vertical="center"/>
    </xf>
    <xf numFmtId="167" fontId="11" fillId="5" borderId="27" xfId="0" applyNumberFormat="1" applyFont="1" applyFill="1" applyBorder="1" applyAlignment="1" applyProtection="1">
      <alignment horizontal="center" vertical="center"/>
    </xf>
    <xf numFmtId="167" fontId="11" fillId="5" borderId="28" xfId="0" applyNumberFormat="1" applyFont="1" applyFill="1" applyBorder="1" applyAlignment="1" applyProtection="1">
      <alignment horizontal="center" vertical="center"/>
    </xf>
    <xf numFmtId="167" fontId="11" fillId="5" borderId="22" xfId="0" applyNumberFormat="1" applyFont="1" applyFill="1" applyBorder="1" applyAlignment="1" applyProtection="1">
      <alignment horizontal="center" vertical="center"/>
    </xf>
    <xf numFmtId="0" fontId="11" fillId="5" borderId="6"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xf>
    <xf numFmtId="0" fontId="11" fillId="5" borderId="41" xfId="0" applyFont="1" applyFill="1" applyBorder="1" applyAlignment="1" applyProtection="1">
      <alignment horizontal="center" vertical="center"/>
    </xf>
    <xf numFmtId="0" fontId="11" fillId="5" borderId="38" xfId="0" applyFont="1" applyFill="1" applyBorder="1" applyAlignment="1" applyProtection="1">
      <alignment horizontal="center" vertical="center"/>
    </xf>
    <xf numFmtId="0" fontId="11" fillId="5" borderId="25" xfId="0" applyFont="1" applyFill="1" applyBorder="1" applyAlignment="1" applyProtection="1">
      <alignment horizontal="center" vertical="center"/>
    </xf>
    <xf numFmtId="0" fontId="11" fillId="5" borderId="26" xfId="0" applyFont="1" applyFill="1" applyBorder="1" applyAlignment="1" applyProtection="1">
      <alignment horizontal="center" vertical="center"/>
    </xf>
    <xf numFmtId="0" fontId="11" fillId="5" borderId="14" xfId="0" applyFont="1" applyFill="1" applyBorder="1" applyAlignment="1" applyProtection="1">
      <alignment horizontal="center" vertical="center"/>
    </xf>
    <xf numFmtId="0" fontId="6" fillId="6" borderId="3" xfId="0" applyFont="1" applyFill="1" applyBorder="1" applyAlignment="1" applyProtection="1">
      <alignment horizontal="center"/>
    </xf>
    <xf numFmtId="0" fontId="6" fillId="6" borderId="4" xfId="0" applyFont="1" applyFill="1" applyBorder="1" applyAlignment="1" applyProtection="1">
      <alignment horizontal="center"/>
    </xf>
    <xf numFmtId="0" fontId="6" fillId="6" borderId="5" xfId="0" applyFont="1" applyFill="1" applyBorder="1" applyAlignment="1" applyProtection="1">
      <alignment horizontal="center"/>
    </xf>
    <xf numFmtId="0" fontId="11" fillId="5" borderId="12" xfId="0" applyFont="1" applyFill="1" applyBorder="1" applyAlignment="1" applyProtection="1">
      <alignment horizontal="center"/>
    </xf>
    <xf numFmtId="0" fontId="11" fillId="5" borderId="11" xfId="0" applyFont="1" applyFill="1" applyBorder="1" applyAlignment="1" applyProtection="1">
      <alignment horizontal="center"/>
    </xf>
    <xf numFmtId="0" fontId="11" fillId="5" borderId="42" xfId="0" applyFont="1" applyFill="1" applyBorder="1" applyAlignment="1" applyProtection="1">
      <alignment horizontal="center" vertical="center" wrapText="1"/>
    </xf>
    <xf numFmtId="0" fontId="11" fillId="5" borderId="25" xfId="0" applyFont="1" applyFill="1" applyBorder="1" applyAlignment="1" applyProtection="1">
      <alignment horizontal="center" vertical="center" wrapText="1"/>
    </xf>
    <xf numFmtId="0" fontId="6" fillId="5" borderId="3" xfId="0" applyFont="1" applyFill="1" applyBorder="1" applyAlignment="1" applyProtection="1">
      <alignment horizontal="center"/>
    </xf>
    <xf numFmtId="0" fontId="6" fillId="5" borderId="5" xfId="0" applyFont="1" applyFill="1" applyBorder="1" applyAlignment="1" applyProtection="1">
      <alignment horizontal="center"/>
    </xf>
    <xf numFmtId="3" fontId="69" fillId="6" borderId="3" xfId="0" applyNumberFormat="1" applyFont="1" applyFill="1" applyBorder="1" applyAlignment="1" applyProtection="1">
      <alignment horizontal="center" vertical="center"/>
    </xf>
    <xf numFmtId="3" fontId="69" fillId="6" borderId="4" xfId="0" applyNumberFormat="1" applyFont="1" applyFill="1" applyBorder="1" applyAlignment="1" applyProtection="1">
      <alignment horizontal="center" vertical="center"/>
    </xf>
    <xf numFmtId="3" fontId="69" fillId="6" borderId="5" xfId="0" applyNumberFormat="1" applyFont="1" applyFill="1" applyBorder="1" applyAlignment="1" applyProtection="1">
      <alignment horizontal="center" vertical="center"/>
    </xf>
    <xf numFmtId="0" fontId="6" fillId="4" borderId="3" xfId="0" applyFont="1" applyFill="1" applyBorder="1" applyAlignment="1" applyProtection="1">
      <alignment horizontal="center"/>
    </xf>
    <xf numFmtId="0" fontId="6" fillId="4" borderId="4" xfId="0" applyFont="1" applyFill="1" applyBorder="1" applyAlignment="1" applyProtection="1">
      <alignment horizontal="center"/>
    </xf>
    <xf numFmtId="0" fontId="6" fillId="4" borderId="5" xfId="0" applyFont="1" applyFill="1" applyBorder="1" applyAlignment="1" applyProtection="1">
      <alignment horizontal="center"/>
    </xf>
    <xf numFmtId="0" fontId="11" fillId="5" borderId="29" xfId="0" applyFont="1" applyFill="1" applyBorder="1" applyAlignment="1" applyProtection="1">
      <alignment horizontal="center" wrapText="1"/>
    </xf>
    <xf numFmtId="0" fontId="11" fillId="5" borderId="30" xfId="0" applyFont="1" applyFill="1" applyBorder="1" applyAlignment="1" applyProtection="1">
      <alignment horizontal="center" wrapText="1"/>
    </xf>
    <xf numFmtId="0" fontId="11" fillId="5" borderId="46" xfId="0" applyFont="1" applyFill="1" applyBorder="1" applyAlignment="1" applyProtection="1">
      <alignment horizontal="center" wrapText="1"/>
    </xf>
    <xf numFmtId="0" fontId="11" fillId="5" borderId="74" xfId="0" applyFont="1" applyFill="1" applyBorder="1" applyAlignment="1" applyProtection="1">
      <alignment horizontal="center" wrapText="1"/>
    </xf>
    <xf numFmtId="0" fontId="11" fillId="5" borderId="48" xfId="0" applyFont="1" applyFill="1" applyBorder="1" applyAlignment="1" applyProtection="1">
      <alignment horizontal="center" wrapText="1"/>
    </xf>
    <xf numFmtId="0" fontId="11" fillId="5" borderId="73" xfId="0" applyFont="1" applyFill="1" applyBorder="1" applyAlignment="1" applyProtection="1">
      <alignment horizontal="center" wrapText="1"/>
    </xf>
    <xf numFmtId="9" fontId="12" fillId="5" borderId="44" xfId="7" applyFont="1" applyFill="1" applyBorder="1" applyAlignment="1" applyProtection="1">
      <alignment horizontal="center" vertical="center"/>
    </xf>
    <xf numFmtId="9" fontId="12" fillId="5" borderId="47" xfId="7" applyFont="1" applyFill="1" applyBorder="1" applyAlignment="1" applyProtection="1">
      <alignment horizontal="center" vertical="center"/>
    </xf>
    <xf numFmtId="9" fontId="12" fillId="5" borderId="20" xfId="7" applyFont="1" applyFill="1" applyBorder="1" applyAlignment="1" applyProtection="1">
      <alignment horizontal="center" vertical="center"/>
    </xf>
    <xf numFmtId="0" fontId="11" fillId="5" borderId="27" xfId="0" applyFont="1" applyFill="1" applyBorder="1" applyAlignment="1" applyProtection="1">
      <alignment horizontal="center" vertical="center" wrapText="1"/>
    </xf>
    <xf numFmtId="0" fontId="11" fillId="5" borderId="22" xfId="0" applyFont="1" applyFill="1" applyBorder="1" applyAlignment="1" applyProtection="1">
      <alignment horizontal="center" vertical="center" wrapText="1"/>
    </xf>
    <xf numFmtId="0" fontId="11" fillId="6" borderId="27" xfId="0" applyFont="1" applyFill="1" applyBorder="1" applyAlignment="1" applyProtection="1">
      <alignment horizontal="center" vertical="center" wrapText="1"/>
    </xf>
    <xf numFmtId="0" fontId="11" fillId="6" borderId="22" xfId="0" applyFont="1" applyFill="1" applyBorder="1" applyAlignment="1" applyProtection="1">
      <alignment horizontal="center" vertical="center" wrapText="1"/>
    </xf>
    <xf numFmtId="0" fontId="10" fillId="0" borderId="75" xfId="0" applyFont="1" applyFill="1" applyBorder="1" applyAlignment="1" applyProtection="1">
      <alignment horizontal="center" vertical="center"/>
      <protection locked="0"/>
    </xf>
    <xf numFmtId="0" fontId="10" fillId="0" borderId="77" xfId="0" applyFont="1" applyFill="1" applyBorder="1" applyAlignment="1" applyProtection="1">
      <alignment horizontal="center" vertical="center"/>
      <protection locked="0"/>
    </xf>
    <xf numFmtId="0" fontId="11" fillId="5" borderId="44" xfId="0" applyFont="1" applyFill="1" applyBorder="1" applyAlignment="1" applyProtection="1">
      <alignment horizontal="center" vertical="center" wrapText="1"/>
    </xf>
    <xf numFmtId="0" fontId="11" fillId="5" borderId="20" xfId="0" applyFont="1" applyFill="1" applyBorder="1" applyAlignment="1" applyProtection="1">
      <alignment horizontal="center" vertical="center" wrapText="1"/>
    </xf>
    <xf numFmtId="3" fontId="11" fillId="6" borderId="27" xfId="0" applyNumberFormat="1" applyFont="1" applyFill="1" applyBorder="1" applyAlignment="1" applyProtection="1">
      <alignment horizontal="center" vertical="center"/>
    </xf>
    <xf numFmtId="3" fontId="11" fillId="6" borderId="28" xfId="0" applyNumberFormat="1" applyFont="1" applyFill="1" applyBorder="1" applyAlignment="1" applyProtection="1">
      <alignment horizontal="center" vertical="center"/>
    </xf>
    <xf numFmtId="3" fontId="11" fillId="6" borderId="22" xfId="0" applyNumberFormat="1" applyFont="1" applyFill="1" applyBorder="1" applyAlignment="1" applyProtection="1">
      <alignment horizontal="center" vertical="center"/>
    </xf>
    <xf numFmtId="0" fontId="8" fillId="5" borderId="3"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xf>
    <xf numFmtId="0" fontId="6" fillId="5" borderId="5" xfId="0" applyFont="1" applyFill="1" applyBorder="1" applyAlignment="1" applyProtection="1">
      <alignment horizontal="center" vertical="center"/>
    </xf>
    <xf numFmtId="0" fontId="6" fillId="5" borderId="4" xfId="0" applyFont="1" applyFill="1" applyBorder="1" applyAlignment="1" applyProtection="1">
      <alignment horizontal="center" vertical="center"/>
    </xf>
    <xf numFmtId="0" fontId="11" fillId="5" borderId="42" xfId="0" applyFont="1" applyFill="1" applyBorder="1" applyAlignment="1" applyProtection="1">
      <alignment horizontal="left" vertical="center"/>
    </xf>
    <xf numFmtId="0" fontId="11" fillId="5" borderId="41" xfId="0" applyFont="1" applyFill="1" applyBorder="1" applyAlignment="1" applyProtection="1">
      <alignment horizontal="left" vertical="center"/>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0" fontId="6" fillId="6" borderId="5"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9" fontId="11" fillId="5" borderId="43" xfId="7" applyFont="1" applyFill="1" applyBorder="1" applyAlignment="1" applyProtection="1">
      <alignment horizontal="center" vertical="center" wrapText="1"/>
    </xf>
    <xf numFmtId="9" fontId="11" fillId="5" borderId="49" xfId="7" applyFont="1" applyFill="1" applyBorder="1" applyAlignment="1" applyProtection="1">
      <alignment horizontal="center" vertical="center" wrapText="1"/>
    </xf>
    <xf numFmtId="9" fontId="11" fillId="5" borderId="50" xfId="7" applyFont="1" applyFill="1" applyBorder="1" applyAlignment="1" applyProtection="1">
      <alignment horizontal="center" vertical="center" wrapText="1"/>
    </xf>
    <xf numFmtId="2" fontId="11" fillId="5" borderId="43" xfId="0" applyNumberFormat="1" applyFont="1" applyFill="1" applyBorder="1" applyAlignment="1" applyProtection="1">
      <alignment horizontal="center" vertical="center" wrapText="1"/>
    </xf>
    <xf numFmtId="2" fontId="11" fillId="5" borderId="49" xfId="0" applyNumberFormat="1" applyFont="1" applyFill="1" applyBorder="1" applyAlignment="1" applyProtection="1">
      <alignment horizontal="center" vertical="center" wrapText="1"/>
    </xf>
    <xf numFmtId="2" fontId="11" fillId="5" borderId="50" xfId="0" applyNumberFormat="1" applyFont="1" applyFill="1" applyBorder="1" applyAlignment="1" applyProtection="1">
      <alignment horizontal="center" vertical="center" wrapText="1"/>
    </xf>
    <xf numFmtId="0" fontId="11" fillId="5" borderId="3" xfId="0" applyFont="1" applyFill="1" applyBorder="1" applyAlignment="1" applyProtection="1">
      <alignment horizontal="left" vertical="center"/>
    </xf>
    <xf numFmtId="0" fontId="11" fillId="5" borderId="5" xfId="0" applyFont="1" applyFill="1" applyBorder="1" applyAlignment="1" applyProtection="1">
      <alignment horizontal="left" vertical="center"/>
    </xf>
    <xf numFmtId="0" fontId="11" fillId="5" borderId="4" xfId="0" applyFont="1" applyFill="1" applyBorder="1" applyAlignment="1" applyProtection="1">
      <alignment horizontal="left" vertical="center"/>
    </xf>
    <xf numFmtId="0" fontId="11" fillId="5" borderId="25" xfId="0" applyFont="1" applyFill="1" applyBorder="1" applyAlignment="1" applyProtection="1">
      <alignment horizontal="left" vertical="center"/>
    </xf>
    <xf numFmtId="0" fontId="11" fillId="5" borderId="14" xfId="0" applyFont="1" applyFill="1" applyBorder="1" applyAlignment="1" applyProtection="1">
      <alignment horizontal="left" vertical="center"/>
    </xf>
    <xf numFmtId="49" fontId="10" fillId="3" borderId="7" xfId="0" applyNumberFormat="1" applyFont="1" applyFill="1" applyBorder="1" applyAlignment="1" applyProtection="1">
      <alignment horizontal="left" vertical="top" wrapText="1"/>
      <protection locked="0"/>
    </xf>
    <xf numFmtId="49" fontId="10" fillId="3" borderId="16" xfId="0" applyNumberFormat="1" applyFont="1" applyFill="1" applyBorder="1" applyAlignment="1" applyProtection="1">
      <alignment horizontal="left" vertical="top" wrapText="1"/>
      <protection locked="0"/>
    </xf>
    <xf numFmtId="0" fontId="11" fillId="4" borderId="6" xfId="0" applyFont="1" applyFill="1" applyBorder="1" applyAlignment="1" applyProtection="1">
      <alignment horizontal="left" vertical="top" wrapText="1"/>
    </xf>
    <xf numFmtId="0" fontId="11" fillId="4" borderId="40" xfId="0" applyFont="1" applyFill="1" applyBorder="1" applyAlignment="1" applyProtection="1">
      <alignment horizontal="left" vertical="top" wrapText="1"/>
    </xf>
    <xf numFmtId="0" fontId="11" fillId="4" borderId="7" xfId="0" applyFont="1" applyFill="1" applyBorder="1" applyAlignment="1" applyProtection="1">
      <alignment horizontal="left" vertical="top" wrapText="1"/>
    </xf>
    <xf numFmtId="0" fontId="11" fillId="4" borderId="39" xfId="0" applyFont="1" applyFill="1" applyBorder="1" applyAlignment="1" applyProtection="1">
      <alignment horizontal="left" vertical="top" wrapText="1"/>
    </xf>
    <xf numFmtId="0" fontId="12" fillId="0" borderId="7" xfId="0" applyFont="1" applyFill="1" applyBorder="1" applyAlignment="1" applyProtection="1">
      <alignment horizontal="center" vertical="top" wrapText="1"/>
      <protection locked="0"/>
    </xf>
    <xf numFmtId="0" fontId="12" fillId="0" borderId="16" xfId="0" applyFont="1" applyFill="1" applyBorder="1" applyAlignment="1" applyProtection="1">
      <alignment horizontal="center" vertical="top" wrapText="1"/>
      <protection locked="0"/>
    </xf>
    <xf numFmtId="3" fontId="12" fillId="3" borderId="7" xfId="0" applyNumberFormat="1" applyFont="1" applyFill="1" applyBorder="1" applyAlignment="1" applyProtection="1">
      <alignment horizontal="center" vertical="top" wrapText="1"/>
      <protection locked="0"/>
    </xf>
    <xf numFmtId="0" fontId="12" fillId="3" borderId="16" xfId="0" applyFont="1" applyFill="1" applyBorder="1" applyAlignment="1" applyProtection="1">
      <alignment horizontal="center" vertical="top" wrapText="1"/>
      <protection locked="0"/>
    </xf>
    <xf numFmtId="0" fontId="12" fillId="3" borderId="3" xfId="0" applyFont="1" applyFill="1" applyBorder="1" applyAlignment="1" applyProtection="1">
      <alignment horizontal="center"/>
    </xf>
    <xf numFmtId="0" fontId="12" fillId="3" borderId="4" xfId="0" applyFont="1" applyFill="1" applyBorder="1" applyAlignment="1" applyProtection="1">
      <alignment horizontal="center"/>
    </xf>
    <xf numFmtId="0" fontId="12" fillId="3" borderId="5" xfId="0" applyFont="1" applyFill="1" applyBorder="1" applyAlignment="1" applyProtection="1">
      <alignment horizontal="center"/>
    </xf>
    <xf numFmtId="0" fontId="11" fillId="4" borderId="42" xfId="0" applyFont="1" applyFill="1" applyBorder="1" applyAlignment="1" applyProtection="1">
      <alignment horizontal="center" vertical="center" wrapText="1"/>
    </xf>
    <xf numFmtId="0" fontId="11" fillId="4" borderId="38" xfId="0" applyFont="1" applyFill="1" applyBorder="1" applyAlignment="1" applyProtection="1">
      <alignment horizontal="center" vertical="center" wrapText="1"/>
    </xf>
    <xf numFmtId="0" fontId="11" fillId="4" borderId="25"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wrapText="1"/>
    </xf>
    <xf numFmtId="0" fontId="11" fillId="4" borderId="12"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wrapText="1"/>
    </xf>
    <xf numFmtId="0" fontId="11" fillId="4" borderId="25" xfId="0" applyFont="1" applyFill="1" applyBorder="1" applyAlignment="1" applyProtection="1">
      <alignment horizontal="center" vertical="top" wrapText="1"/>
    </xf>
    <xf numFmtId="0" fontId="11" fillId="4" borderId="14" xfId="0" applyFont="1" applyFill="1" applyBorder="1" applyAlignment="1" applyProtection="1">
      <alignment horizontal="center" vertical="top" wrapText="1"/>
    </xf>
    <xf numFmtId="49" fontId="10" fillId="4" borderId="6" xfId="0" applyNumberFormat="1" applyFont="1" applyFill="1" applyBorder="1" applyAlignment="1" applyProtection="1">
      <alignment horizontal="center" vertical="top" wrapText="1"/>
    </xf>
    <xf numFmtId="49" fontId="10" fillId="4" borderId="15" xfId="0" applyNumberFormat="1" applyFont="1" applyFill="1" applyBorder="1" applyAlignment="1" applyProtection="1">
      <alignment horizontal="center" vertical="top" wrapText="1"/>
    </xf>
    <xf numFmtId="0" fontId="12" fillId="3" borderId="7" xfId="0" applyFont="1" applyFill="1" applyBorder="1" applyAlignment="1" applyProtection="1">
      <alignment horizontal="center"/>
      <protection locked="0"/>
    </xf>
    <xf numFmtId="0" fontId="12" fillId="3" borderId="16" xfId="0" applyFont="1" applyFill="1" applyBorder="1" applyAlignment="1" applyProtection="1">
      <alignment horizontal="center"/>
      <protection locked="0"/>
    </xf>
    <xf numFmtId="0" fontId="11" fillId="4" borderId="42" xfId="0" applyFont="1" applyFill="1" applyBorder="1" applyAlignment="1" applyProtection="1">
      <alignment horizontal="left" vertical="top" wrapText="1"/>
    </xf>
    <xf numFmtId="0" fontId="11" fillId="4" borderId="41" xfId="0" applyFont="1" applyFill="1" applyBorder="1" applyAlignment="1" applyProtection="1">
      <alignment horizontal="left" vertical="top" wrapText="1"/>
    </xf>
    <xf numFmtId="0" fontId="11" fillId="4" borderId="25" xfId="0" applyFont="1" applyFill="1" applyBorder="1" applyAlignment="1" applyProtection="1">
      <alignment horizontal="left" vertical="top" wrapText="1"/>
    </xf>
    <xf numFmtId="0" fontId="11" fillId="4" borderId="26" xfId="0" applyFont="1" applyFill="1" applyBorder="1" applyAlignment="1" applyProtection="1">
      <alignment horizontal="left" vertical="top" wrapText="1"/>
    </xf>
    <xf numFmtId="0" fontId="11" fillId="4" borderId="3" xfId="0" applyFont="1" applyFill="1" applyBorder="1" applyAlignment="1" applyProtection="1">
      <alignment horizontal="center" vertical="top" wrapText="1"/>
    </xf>
    <xf numFmtId="0" fontId="11" fillId="4" borderId="4" xfId="0" applyFont="1" applyFill="1" applyBorder="1" applyAlignment="1" applyProtection="1">
      <alignment horizontal="center" vertical="top" wrapText="1"/>
    </xf>
    <xf numFmtId="0" fontId="11" fillId="4" borderId="5" xfId="0" applyFont="1" applyFill="1" applyBorder="1" applyAlignment="1" applyProtection="1">
      <alignment horizontal="center" vertical="top" wrapText="1"/>
    </xf>
    <xf numFmtId="0" fontId="12" fillId="4" borderId="25" xfId="0" applyFont="1" applyFill="1" applyBorder="1" applyAlignment="1" applyProtection="1">
      <alignment horizontal="center"/>
    </xf>
    <xf numFmtId="0" fontId="12" fillId="4" borderId="14" xfId="0" applyFont="1" applyFill="1" applyBorder="1" applyAlignment="1" applyProtection="1">
      <alignment horizontal="center"/>
    </xf>
    <xf numFmtId="0" fontId="10" fillId="3" borderId="7" xfId="0" applyFont="1" applyFill="1" applyBorder="1" applyAlignment="1" applyProtection="1">
      <alignment horizontal="center"/>
      <protection locked="0"/>
    </xf>
    <xf numFmtId="0" fontId="11" fillId="4" borderId="3" xfId="0" quotePrefix="1" applyFont="1" applyFill="1" applyBorder="1" applyAlignment="1" applyProtection="1">
      <alignment horizontal="left" vertical="top" wrapText="1"/>
    </xf>
    <xf numFmtId="0" fontId="11" fillId="4" borderId="5" xfId="0" quotePrefix="1" applyFont="1" applyFill="1" applyBorder="1" applyAlignment="1" applyProtection="1">
      <alignment horizontal="left" vertical="top" wrapText="1"/>
    </xf>
    <xf numFmtId="0" fontId="11" fillId="4" borderId="27" xfId="0" applyFont="1" applyFill="1" applyBorder="1" applyAlignment="1" applyProtection="1">
      <alignment horizontal="left" vertical="top" wrapText="1"/>
    </xf>
    <xf numFmtId="0" fontId="11" fillId="4" borderId="28" xfId="0" applyFont="1" applyFill="1" applyBorder="1" applyAlignment="1" applyProtection="1">
      <alignment horizontal="left" vertical="top" wrapText="1"/>
    </xf>
    <xf numFmtId="167" fontId="12" fillId="3" borderId="7" xfId="0" applyNumberFormat="1" applyFont="1" applyFill="1" applyBorder="1" applyAlignment="1" applyProtection="1">
      <alignment horizontal="center" vertical="top" wrapText="1"/>
      <protection locked="0"/>
    </xf>
    <xf numFmtId="167" fontId="12" fillId="3" borderId="16" xfId="0" applyNumberFormat="1" applyFont="1" applyFill="1" applyBorder="1" applyAlignment="1" applyProtection="1">
      <alignment horizontal="center" vertical="top" wrapText="1"/>
      <protection locked="0"/>
    </xf>
    <xf numFmtId="3" fontId="12" fillId="64" borderId="27" xfId="0" applyNumberFormat="1" applyFont="1" applyFill="1" applyBorder="1" applyAlignment="1" applyProtection="1">
      <alignment horizontal="center" vertical="top" wrapText="1"/>
      <protection locked="0"/>
    </xf>
    <xf numFmtId="3" fontId="12" fillId="64" borderId="22" xfId="0" applyNumberFormat="1" applyFont="1" applyFill="1" applyBorder="1" applyAlignment="1" applyProtection="1">
      <alignment horizontal="center" vertical="top" wrapText="1"/>
      <protection locked="0"/>
    </xf>
    <xf numFmtId="0" fontId="12" fillId="4" borderId="7" xfId="0" applyFont="1" applyFill="1" applyBorder="1" applyAlignment="1" applyProtection="1">
      <alignment horizontal="center" vertical="top" wrapText="1"/>
    </xf>
    <xf numFmtId="0" fontId="12" fillId="4" borderId="16" xfId="0" applyFont="1" applyFill="1" applyBorder="1" applyAlignment="1" applyProtection="1">
      <alignment horizontal="center" vertical="top" wrapText="1"/>
    </xf>
    <xf numFmtId="3" fontId="12" fillId="64" borderId="7" xfId="0" applyNumberFormat="1" applyFont="1" applyFill="1" applyBorder="1" applyAlignment="1" applyProtection="1">
      <alignment horizontal="center" vertical="top" wrapText="1"/>
      <protection locked="0"/>
    </xf>
    <xf numFmtId="3" fontId="12" fillId="64" borderId="16" xfId="0" applyNumberFormat="1" applyFont="1" applyFill="1" applyBorder="1" applyAlignment="1" applyProtection="1">
      <alignment horizontal="center" vertical="top" wrapText="1"/>
      <protection locked="0"/>
    </xf>
    <xf numFmtId="0" fontId="11" fillId="4" borderId="42" xfId="0" applyFont="1" applyFill="1" applyBorder="1" applyAlignment="1" applyProtection="1">
      <alignment vertical="top" wrapText="1"/>
    </xf>
    <xf numFmtId="0" fontId="11" fillId="4" borderId="41" xfId="0" applyFont="1" applyFill="1" applyBorder="1" applyAlignment="1" applyProtection="1">
      <alignment vertical="top" wrapText="1"/>
    </xf>
    <xf numFmtId="0" fontId="11" fillId="4" borderId="38" xfId="0" applyFont="1" applyFill="1" applyBorder="1" applyAlignment="1" applyProtection="1">
      <alignment vertical="top" wrapText="1"/>
    </xf>
    <xf numFmtId="0" fontId="10" fillId="4" borderId="25" xfId="0" quotePrefix="1" applyFont="1" applyFill="1" applyBorder="1" applyAlignment="1" applyProtection="1">
      <alignment horizontal="left" vertical="top" wrapText="1"/>
    </xf>
    <xf numFmtId="0" fontId="12" fillId="4" borderId="26" xfId="0" applyFont="1" applyFill="1" applyBorder="1" applyAlignment="1" applyProtection="1">
      <alignment vertical="top" wrapText="1"/>
    </xf>
    <xf numFmtId="0" fontId="12" fillId="4" borderId="14" xfId="0" applyFont="1" applyFill="1" applyBorder="1" applyAlignment="1" applyProtection="1">
      <alignment vertical="top" wrapText="1"/>
    </xf>
    <xf numFmtId="0" fontId="11" fillId="3" borderId="0" xfId="0" quotePrefix="1" applyFont="1" applyFill="1" applyBorder="1" applyAlignment="1" applyProtection="1">
      <alignment horizontal="left" vertical="center" wrapText="1"/>
    </xf>
    <xf numFmtId="165" fontId="12" fillId="0" borderId="3" xfId="0" applyNumberFormat="1" applyFont="1" applyFill="1" applyBorder="1" applyAlignment="1" applyProtection="1">
      <alignment horizontal="center" vertical="center"/>
      <protection locked="0"/>
    </xf>
    <xf numFmtId="165" fontId="12" fillId="0" borderId="5" xfId="0" applyNumberFormat="1" applyFont="1" applyFill="1" applyBorder="1" applyAlignment="1" applyProtection="1">
      <alignment horizontal="center" vertical="center"/>
      <protection locked="0"/>
    </xf>
    <xf numFmtId="0" fontId="10" fillId="3" borderId="6" xfId="0" applyFont="1" applyFill="1" applyBorder="1" applyAlignment="1" applyProtection="1">
      <alignment horizontal="left" vertical="top" wrapText="1"/>
      <protection locked="0"/>
    </xf>
    <xf numFmtId="0" fontId="10" fillId="3" borderId="15" xfId="0" applyFont="1" applyFill="1" applyBorder="1" applyAlignment="1" applyProtection="1">
      <alignment horizontal="left" vertical="top" wrapText="1"/>
      <protection locked="0"/>
    </xf>
    <xf numFmtId="0" fontId="12" fillId="3" borderId="7" xfId="0" applyFont="1" applyFill="1" applyBorder="1" applyAlignment="1" applyProtection="1">
      <alignment horizontal="left" vertical="top" wrapText="1"/>
      <protection locked="0"/>
    </xf>
    <xf numFmtId="0" fontId="12" fillId="3" borderId="16" xfId="0" applyFont="1" applyFill="1" applyBorder="1" applyAlignment="1" applyProtection="1">
      <alignment horizontal="left" vertical="top" wrapText="1"/>
      <protection locked="0"/>
    </xf>
    <xf numFmtId="0" fontId="12" fillId="3" borderId="27" xfId="0" applyFont="1" applyFill="1" applyBorder="1" applyAlignment="1" applyProtection="1">
      <alignment horizontal="left" vertical="top" wrapText="1"/>
      <protection locked="0"/>
    </xf>
    <xf numFmtId="0" fontId="12" fillId="3" borderId="22" xfId="0" applyFont="1" applyFill="1" applyBorder="1" applyAlignment="1" applyProtection="1">
      <alignment horizontal="left" vertical="top" wrapText="1"/>
      <protection locked="0"/>
    </xf>
    <xf numFmtId="0" fontId="11" fillId="4" borderId="3" xfId="0" applyFont="1" applyFill="1" applyBorder="1" applyAlignment="1" applyProtection="1">
      <alignment vertical="top" wrapText="1"/>
    </xf>
    <xf numFmtId="0" fontId="11" fillId="4" borderId="5" xfId="0" applyFont="1" applyFill="1" applyBorder="1" applyAlignment="1" applyProtection="1">
      <alignment vertical="top" wrapText="1"/>
    </xf>
    <xf numFmtId="0" fontId="12" fillId="3" borderId="26" xfId="0" applyFont="1" applyFill="1" applyBorder="1" applyAlignment="1" applyProtection="1">
      <alignment horizontal="center"/>
    </xf>
    <xf numFmtId="0" fontId="8" fillId="4" borderId="3" xfId="0" applyFont="1" applyFill="1" applyBorder="1" applyAlignment="1" applyProtection="1">
      <alignment horizontal="center" vertical="top" wrapText="1"/>
    </xf>
    <xf numFmtId="0" fontId="8" fillId="4" borderId="4" xfId="0" applyFont="1" applyFill="1" applyBorder="1" applyAlignment="1" applyProtection="1">
      <alignment horizontal="center" vertical="top" wrapText="1"/>
    </xf>
    <xf numFmtId="0" fontId="8" fillId="4" borderId="5" xfId="0" applyFont="1" applyFill="1" applyBorder="1" applyAlignment="1" applyProtection="1">
      <alignment horizontal="center" vertical="top" wrapText="1"/>
    </xf>
    <xf numFmtId="0" fontId="11" fillId="3" borderId="0" xfId="0" quotePrefix="1" applyFont="1" applyFill="1" applyAlignment="1" applyProtection="1">
      <alignment horizontal="left" vertical="center" wrapText="1"/>
    </xf>
    <xf numFmtId="0" fontId="12" fillId="3" borderId="0" xfId="0" applyFont="1" applyFill="1" applyAlignment="1" applyProtection="1">
      <alignment horizontal="left" vertical="center" wrapText="1"/>
    </xf>
    <xf numFmtId="0" fontId="10" fillId="3" borderId="8" xfId="0" applyFont="1" applyFill="1" applyBorder="1" applyAlignment="1" applyProtection="1">
      <alignment horizontal="center" vertical="top" wrapText="1"/>
      <protection locked="0"/>
    </xf>
    <xf numFmtId="0" fontId="10" fillId="3" borderId="9" xfId="0" applyFont="1" applyFill="1" applyBorder="1" applyAlignment="1" applyProtection="1">
      <alignment horizontal="center" vertical="top" wrapText="1"/>
      <protection locked="0"/>
    </xf>
    <xf numFmtId="0" fontId="12" fillId="4" borderId="27" xfId="0" applyFont="1" applyFill="1" applyBorder="1" applyAlignment="1" applyProtection="1">
      <alignment horizontal="center" vertical="top" wrapText="1"/>
    </xf>
    <xf numFmtId="0" fontId="12" fillId="4" borderId="22" xfId="0" applyFont="1" applyFill="1" applyBorder="1" applyAlignment="1" applyProtection="1">
      <alignment horizontal="center" vertical="top" wrapText="1"/>
    </xf>
    <xf numFmtId="0" fontId="8" fillId="4" borderId="91" xfId="0" applyFont="1" applyFill="1" applyBorder="1" applyAlignment="1" applyProtection="1">
      <alignment horizontal="center" vertical="top" wrapText="1"/>
    </xf>
    <xf numFmtId="0" fontId="11" fillId="4" borderId="3" xfId="0" applyFont="1" applyFill="1" applyBorder="1" applyAlignment="1" applyProtection="1">
      <alignment horizontal="left" vertical="top" wrapText="1"/>
    </xf>
    <xf numFmtId="0" fontId="11" fillId="4" borderId="4" xfId="0" applyFont="1" applyFill="1" applyBorder="1" applyAlignment="1" applyProtection="1">
      <alignment horizontal="left" vertical="top" wrapText="1"/>
    </xf>
    <xf numFmtId="0" fontId="11" fillId="4" borderId="91" xfId="0" applyFont="1" applyFill="1" applyBorder="1" applyAlignment="1" applyProtection="1">
      <alignment horizontal="left" vertical="top" wrapText="1"/>
    </xf>
    <xf numFmtId="0" fontId="11" fillId="4" borderId="12" xfId="0" quotePrefix="1" applyFont="1" applyFill="1" applyBorder="1" applyAlignment="1" applyProtection="1">
      <alignment horizontal="center" vertical="center" wrapText="1"/>
    </xf>
    <xf numFmtId="0" fontId="11" fillId="4" borderId="11" xfId="0" quotePrefix="1" applyFont="1" applyFill="1" applyBorder="1" applyAlignment="1" applyProtection="1">
      <alignment horizontal="center" vertical="center" wrapText="1"/>
    </xf>
    <xf numFmtId="49" fontId="10" fillId="3" borderId="7" xfId="0" applyNumberFormat="1" applyFont="1" applyFill="1" applyBorder="1" applyAlignment="1" applyProtection="1">
      <alignment vertical="top" wrapText="1"/>
      <protection locked="0"/>
    </xf>
    <xf numFmtId="49" fontId="12" fillId="3" borderId="39" xfId="0" applyNumberFormat="1" applyFont="1" applyFill="1" applyBorder="1" applyAlignment="1" applyProtection="1">
      <alignment vertical="top" wrapText="1"/>
      <protection locked="0"/>
    </xf>
    <xf numFmtId="49" fontId="12" fillId="3" borderId="39" xfId="0" applyNumberFormat="1" applyFont="1" applyFill="1" applyBorder="1" applyAlignment="1" applyProtection="1">
      <alignment horizontal="left" vertical="top" wrapText="1"/>
      <protection locked="0"/>
    </xf>
    <xf numFmtId="165" fontId="12" fillId="3" borderId="7" xfId="4" applyNumberFormat="1" applyFont="1" applyFill="1" applyBorder="1" applyAlignment="1" applyProtection="1">
      <alignment horizontal="center" vertical="top" wrapText="1"/>
      <protection locked="0"/>
    </xf>
    <xf numFmtId="165" fontId="12" fillId="3" borderId="16" xfId="4" applyNumberFormat="1" applyFont="1" applyFill="1" applyBorder="1" applyAlignment="1" applyProtection="1">
      <alignment horizontal="center" vertical="top" wrapText="1"/>
      <protection locked="0"/>
    </xf>
    <xf numFmtId="165" fontId="12" fillId="3" borderId="6" xfId="4" applyNumberFormat="1" applyFont="1" applyFill="1" applyBorder="1" applyAlignment="1" applyProtection="1">
      <alignment horizontal="center" vertical="top" wrapText="1"/>
      <protection locked="0"/>
    </xf>
    <xf numFmtId="165" fontId="12" fillId="3" borderId="15" xfId="4" applyNumberFormat="1" applyFont="1" applyFill="1" applyBorder="1" applyAlignment="1" applyProtection="1">
      <alignment horizontal="center" vertical="top" wrapText="1"/>
      <protection locked="0"/>
    </xf>
    <xf numFmtId="0" fontId="11" fillId="4" borderId="25" xfId="0" quotePrefix="1" applyFont="1" applyFill="1" applyBorder="1" applyAlignment="1" applyProtection="1">
      <alignment horizontal="left" vertical="top" wrapText="1"/>
    </xf>
    <xf numFmtId="0" fontId="11" fillId="4" borderId="26" xfId="0" applyFont="1" applyFill="1" applyBorder="1" applyAlignment="1" applyProtection="1">
      <alignment vertical="top" wrapText="1"/>
    </xf>
    <xf numFmtId="0" fontId="11" fillId="4" borderId="42" xfId="0" quotePrefix="1" applyFont="1" applyFill="1" applyBorder="1" applyAlignment="1" applyProtection="1">
      <alignment horizontal="center" vertical="center" wrapText="1"/>
    </xf>
    <xf numFmtId="0" fontId="11" fillId="4" borderId="12" xfId="0" applyFont="1" applyFill="1" applyBorder="1" applyAlignment="1" applyProtection="1">
      <alignment horizontal="center" vertical="top" wrapText="1"/>
    </xf>
    <xf numFmtId="0" fontId="11" fillId="4" borderId="11" xfId="0" applyFont="1" applyFill="1" applyBorder="1" applyAlignment="1" applyProtection="1">
      <alignment horizontal="center" vertical="top" wrapText="1"/>
    </xf>
    <xf numFmtId="0" fontId="11" fillId="4" borderId="42" xfId="0" applyFont="1" applyFill="1" applyBorder="1" applyAlignment="1" applyProtection="1">
      <alignment horizontal="center" vertical="top" wrapText="1"/>
    </xf>
    <xf numFmtId="0" fontId="11" fillId="4" borderId="17" xfId="0" applyFont="1" applyFill="1" applyBorder="1" applyAlignment="1" applyProtection="1">
      <alignment horizontal="left" vertical="top" wrapText="1"/>
    </xf>
    <xf numFmtId="0" fontId="11" fillId="4" borderId="38" xfId="0" applyFont="1" applyFill="1" applyBorder="1" applyAlignment="1" applyProtection="1">
      <alignment horizontal="center" vertical="top" wrapText="1"/>
    </xf>
    <xf numFmtId="49" fontId="10" fillId="3" borderId="27" xfId="0" applyNumberFormat="1" applyFont="1" applyFill="1" applyBorder="1" applyAlignment="1" applyProtection="1">
      <alignment horizontal="left" vertical="top" wrapText="1"/>
      <protection locked="0"/>
    </xf>
    <xf numFmtId="49" fontId="10" fillId="3" borderId="22" xfId="0" applyNumberFormat="1" applyFont="1" applyFill="1" applyBorder="1" applyAlignment="1" applyProtection="1">
      <alignment horizontal="left" vertical="top" wrapText="1"/>
      <protection locked="0"/>
    </xf>
    <xf numFmtId="49" fontId="10" fillId="3" borderId="25" xfId="0" applyNumberFormat="1" applyFont="1" applyFill="1" applyBorder="1" applyAlignment="1" applyProtection="1">
      <alignment vertical="top" wrapText="1"/>
      <protection locked="0"/>
    </xf>
    <xf numFmtId="49" fontId="12" fillId="3" borderId="26" xfId="0" applyNumberFormat="1" applyFont="1" applyFill="1" applyBorder="1" applyAlignment="1" applyProtection="1">
      <alignment vertical="top" wrapText="1"/>
      <protection locked="0"/>
    </xf>
    <xf numFmtId="165" fontId="12" fillId="3" borderId="25" xfId="4" applyNumberFormat="1" applyFont="1" applyFill="1" applyBorder="1" applyAlignment="1" applyProtection="1">
      <alignment horizontal="center" vertical="top" wrapText="1"/>
      <protection locked="0"/>
    </xf>
    <xf numFmtId="165" fontId="12" fillId="3" borderId="14" xfId="4" applyNumberFormat="1" applyFont="1" applyFill="1" applyBorder="1" applyAlignment="1" applyProtection="1">
      <alignment horizontal="center" vertical="top" wrapText="1"/>
      <protection locked="0"/>
    </xf>
    <xf numFmtId="0" fontId="11" fillId="4" borderId="24" xfId="0" quotePrefix="1"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165" fontId="12" fillId="3" borderId="27" xfId="4" applyNumberFormat="1" applyFont="1" applyFill="1" applyBorder="1" applyAlignment="1" applyProtection="1">
      <alignment horizontal="center" vertical="top" wrapText="1"/>
      <protection locked="0"/>
    </xf>
    <xf numFmtId="165" fontId="12" fillId="3" borderId="22" xfId="4" applyNumberFormat="1" applyFont="1" applyFill="1" applyBorder="1" applyAlignment="1" applyProtection="1">
      <alignment horizontal="center" vertical="top" wrapText="1"/>
      <protection locked="0"/>
    </xf>
    <xf numFmtId="0" fontId="11" fillId="4" borderId="13" xfId="0" applyFont="1" applyFill="1" applyBorder="1" applyAlignment="1" applyProtection="1">
      <alignment horizontal="center" vertical="center" wrapText="1"/>
    </xf>
    <xf numFmtId="0" fontId="11" fillId="4" borderId="24" xfId="0" applyFont="1" applyFill="1" applyBorder="1" applyAlignment="1" applyProtection="1">
      <alignment horizontal="left" vertical="top" wrapText="1"/>
    </xf>
    <xf numFmtId="0" fontId="11" fillId="4" borderId="18" xfId="0" applyFont="1" applyFill="1" applyBorder="1" applyAlignment="1" applyProtection="1">
      <alignment horizontal="left" vertical="top" wrapText="1"/>
    </xf>
    <xf numFmtId="0" fontId="11" fillId="4" borderId="14" xfId="0" applyFont="1" applyFill="1" applyBorder="1" applyAlignment="1" applyProtection="1">
      <alignment horizontal="left" vertical="top" wrapText="1"/>
    </xf>
    <xf numFmtId="49" fontId="10" fillId="3" borderId="6" xfId="0" applyNumberFormat="1" applyFont="1" applyFill="1" applyBorder="1" applyAlignment="1" applyProtection="1">
      <alignment vertical="top" wrapText="1"/>
      <protection locked="0"/>
    </xf>
    <xf numFmtId="49" fontId="12" fillId="3" borderId="15" xfId="0" applyNumberFormat="1" applyFont="1" applyFill="1" applyBorder="1" applyAlignment="1" applyProtection="1">
      <alignment vertical="top" wrapText="1"/>
      <protection locked="0"/>
    </xf>
    <xf numFmtId="0" fontId="9" fillId="3" borderId="3" xfId="0" applyFont="1" applyFill="1" applyBorder="1" applyAlignment="1" applyProtection="1">
      <alignment horizontal="center"/>
    </xf>
    <xf numFmtId="0" fontId="9" fillId="3" borderId="4" xfId="0" applyFont="1" applyFill="1" applyBorder="1" applyAlignment="1" applyProtection="1">
      <alignment horizontal="center"/>
    </xf>
    <xf numFmtId="0" fontId="9" fillId="3" borderId="5" xfId="0" applyFont="1" applyFill="1" applyBorder="1" applyAlignment="1" applyProtection="1">
      <alignment horizontal="center"/>
    </xf>
    <xf numFmtId="165" fontId="10" fillId="0" borderId="3" xfId="4" quotePrefix="1" applyNumberFormat="1" applyFont="1" applyFill="1" applyBorder="1" applyAlignment="1" applyProtection="1">
      <alignment horizontal="center" vertical="center" wrapText="1"/>
      <protection locked="0"/>
    </xf>
    <xf numFmtId="165" fontId="12" fillId="0" borderId="5" xfId="4" applyNumberFormat="1" applyFont="1" applyFill="1" applyBorder="1" applyAlignment="1" applyProtection="1">
      <alignment horizontal="center" vertical="center" wrapText="1"/>
      <protection locked="0"/>
    </xf>
    <xf numFmtId="166" fontId="12" fillId="4" borderId="3" xfId="7" applyNumberFormat="1" applyFont="1" applyFill="1" applyBorder="1" applyAlignment="1" applyProtection="1">
      <alignment horizontal="center" vertical="center" wrapText="1"/>
    </xf>
    <xf numFmtId="166" fontId="12" fillId="4" borderId="5" xfId="7" applyNumberFormat="1" applyFont="1" applyFill="1" applyBorder="1" applyAlignment="1" applyProtection="1">
      <alignment horizontal="center" vertical="center" wrapText="1"/>
    </xf>
    <xf numFmtId="3" fontId="12" fillId="3" borderId="16" xfId="0" applyNumberFormat="1" applyFont="1" applyFill="1" applyBorder="1" applyAlignment="1" applyProtection="1">
      <alignment horizontal="center" vertical="top" wrapText="1"/>
      <protection locked="0"/>
    </xf>
    <xf numFmtId="0" fontId="11" fillId="4" borderId="25" xfId="0" applyFont="1" applyFill="1" applyBorder="1" applyAlignment="1" applyProtection="1">
      <alignment vertical="top" wrapText="1"/>
    </xf>
    <xf numFmtId="165" fontId="12" fillId="0" borderId="3" xfId="4" applyNumberFormat="1" applyFont="1" applyFill="1" applyBorder="1" applyAlignment="1" applyProtection="1">
      <alignment horizontal="center" wrapText="1"/>
      <protection locked="0"/>
    </xf>
    <xf numFmtId="165" fontId="12" fillId="0" borderId="5" xfId="4" applyNumberFormat="1" applyFont="1" applyFill="1" applyBorder="1" applyAlignment="1" applyProtection="1">
      <alignment horizontal="center" wrapText="1"/>
      <protection locked="0"/>
    </xf>
    <xf numFmtId="0" fontId="11" fillId="65" borderId="3" xfId="0" quotePrefix="1" applyFont="1" applyFill="1" applyBorder="1" applyAlignment="1" applyProtection="1">
      <alignment horizontal="left" vertical="top" wrapText="1"/>
    </xf>
    <xf numFmtId="0" fontId="11" fillId="65" borderId="4" xfId="0" applyFont="1" applyFill="1" applyBorder="1" applyAlignment="1" applyProtection="1">
      <alignment vertical="top" wrapText="1"/>
    </xf>
    <xf numFmtId="0" fontId="11" fillId="65" borderId="5" xfId="0" applyFont="1" applyFill="1" applyBorder="1" applyAlignment="1" applyProtection="1">
      <alignment vertical="top" wrapText="1"/>
    </xf>
    <xf numFmtId="165" fontId="12" fillId="0" borderId="3" xfId="4" applyNumberFormat="1" applyFont="1" applyFill="1" applyBorder="1" applyAlignment="1" applyProtection="1">
      <alignment horizontal="center" vertical="center" wrapText="1"/>
      <protection locked="0"/>
    </xf>
    <xf numFmtId="49" fontId="10" fillId="3" borderId="16" xfId="0" applyNumberFormat="1" applyFont="1" applyFill="1" applyBorder="1" applyAlignment="1" applyProtection="1">
      <alignment vertical="top" wrapText="1"/>
      <protection locked="0"/>
    </xf>
    <xf numFmtId="0" fontId="11" fillId="6" borderId="11"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top" wrapText="1"/>
      <protection locked="0"/>
    </xf>
    <xf numFmtId="0" fontId="11" fillId="4" borderId="5" xfId="0" applyFont="1" applyFill="1" applyBorder="1" applyAlignment="1" applyProtection="1">
      <alignment horizontal="left" vertical="top" wrapText="1"/>
    </xf>
    <xf numFmtId="165" fontId="12" fillId="4" borderId="3" xfId="4" applyNumberFormat="1" applyFont="1" applyFill="1" applyBorder="1" applyAlignment="1" applyProtection="1">
      <alignment horizontal="center" vertical="top" wrapText="1"/>
    </xf>
    <xf numFmtId="165" fontId="12" fillId="4" borderId="5" xfId="4" applyNumberFormat="1" applyFont="1" applyFill="1" applyBorder="1" applyAlignment="1" applyProtection="1">
      <alignment horizontal="center" vertical="top" wrapText="1"/>
    </xf>
    <xf numFmtId="49" fontId="10" fillId="3" borderId="27" xfId="0" applyNumberFormat="1" applyFont="1" applyFill="1" applyBorder="1" applyAlignment="1" applyProtection="1">
      <alignment vertical="top" wrapText="1"/>
      <protection locked="0"/>
    </xf>
    <xf numFmtId="49" fontId="12" fillId="3" borderId="22" xfId="0" applyNumberFormat="1" applyFont="1" applyFill="1" applyBorder="1" applyAlignment="1" applyProtection="1">
      <alignment vertical="top" wrapText="1"/>
      <protection locked="0"/>
    </xf>
    <xf numFmtId="0" fontId="12" fillId="4" borderId="3" xfId="0" applyFont="1" applyFill="1" applyBorder="1" applyAlignment="1" applyProtection="1">
      <alignment horizontal="center" vertical="top" wrapText="1"/>
    </xf>
    <xf numFmtId="0" fontId="12" fillId="4" borderId="4" xfId="0" applyFont="1" applyFill="1" applyBorder="1" applyAlignment="1" applyProtection="1">
      <alignment horizontal="center" vertical="top" wrapText="1"/>
    </xf>
    <xf numFmtId="0" fontId="12" fillId="4" borderId="5" xfId="0" applyFont="1" applyFill="1" applyBorder="1" applyAlignment="1" applyProtection="1">
      <alignment horizontal="center" vertical="top" wrapText="1"/>
    </xf>
    <xf numFmtId="49" fontId="12" fillId="3" borderId="16" xfId="0" applyNumberFormat="1" applyFont="1" applyFill="1" applyBorder="1" applyAlignment="1" applyProtection="1">
      <alignment vertical="top" wrapText="1"/>
      <protection locked="0"/>
    </xf>
    <xf numFmtId="0" fontId="11" fillId="68" borderId="12" xfId="0" applyFont="1" applyFill="1" applyBorder="1" applyAlignment="1" applyProtection="1">
      <alignment horizontal="center" vertical="top" wrapText="1"/>
    </xf>
    <xf numFmtId="0" fontId="11" fillId="68" borderId="11" xfId="0" applyFont="1" applyFill="1" applyBorder="1" applyAlignment="1" applyProtection="1">
      <alignment horizontal="center" vertical="top" wrapText="1"/>
    </xf>
    <xf numFmtId="0" fontId="12" fillId="4" borderId="6" xfId="0" applyFont="1" applyFill="1" applyBorder="1" applyAlignment="1" applyProtection="1">
      <alignment horizontal="center" vertical="top" wrapText="1"/>
    </xf>
    <xf numFmtId="0" fontId="12" fillId="4" borderId="15" xfId="0" applyFont="1" applyFill="1" applyBorder="1" applyAlignment="1" applyProtection="1">
      <alignment horizontal="center" vertical="top" wrapText="1"/>
    </xf>
    <xf numFmtId="0" fontId="10" fillId="3" borderId="6" xfId="0" applyFont="1" applyFill="1" applyBorder="1" applyAlignment="1" applyProtection="1">
      <alignment horizontal="center" vertical="top" wrapText="1"/>
      <protection locked="0"/>
    </xf>
    <xf numFmtId="0" fontId="10" fillId="3" borderId="15" xfId="0" applyFont="1" applyFill="1" applyBorder="1" applyAlignment="1" applyProtection="1">
      <alignment horizontal="center" vertical="top" wrapText="1"/>
      <protection locked="0"/>
    </xf>
    <xf numFmtId="0" fontId="10" fillId="3" borderId="7" xfId="0" applyFont="1" applyFill="1" applyBorder="1" applyAlignment="1" applyProtection="1">
      <alignment horizontal="center" vertical="top" wrapText="1"/>
      <protection locked="0"/>
    </xf>
    <xf numFmtId="0" fontId="10" fillId="3" borderId="16" xfId="0" applyFont="1" applyFill="1" applyBorder="1" applyAlignment="1" applyProtection="1">
      <alignment horizontal="center" vertical="top" wrapText="1"/>
      <protection locked="0"/>
    </xf>
    <xf numFmtId="0" fontId="10" fillId="3" borderId="27" xfId="0" applyFont="1" applyFill="1" applyBorder="1" applyAlignment="1" applyProtection="1">
      <alignment horizontal="center" vertical="top" wrapText="1"/>
      <protection locked="0"/>
    </xf>
    <xf numFmtId="0" fontId="10" fillId="3" borderId="22" xfId="0" applyFont="1" applyFill="1" applyBorder="1" applyAlignment="1" applyProtection="1">
      <alignment horizontal="center" vertical="top" wrapText="1"/>
      <protection locked="0"/>
    </xf>
    <xf numFmtId="0" fontId="11" fillId="4" borderId="38" xfId="0" quotePrefix="1" applyFont="1" applyFill="1" applyBorder="1" applyAlignment="1" applyProtection="1">
      <alignment horizontal="center" vertical="center" wrapText="1"/>
    </xf>
    <xf numFmtId="0" fontId="11" fillId="4" borderId="25" xfId="0" quotePrefix="1" applyFont="1" applyFill="1" applyBorder="1" applyAlignment="1" applyProtection="1">
      <alignment horizontal="center" vertical="center" wrapText="1"/>
    </xf>
    <xf numFmtId="0" fontId="11" fillId="4" borderId="14" xfId="0" quotePrefix="1" applyFont="1" applyFill="1" applyBorder="1" applyAlignment="1" applyProtection="1">
      <alignment horizontal="center" vertical="center" wrapText="1"/>
    </xf>
    <xf numFmtId="0" fontId="11" fillId="6" borderId="42" xfId="0" applyFont="1" applyFill="1" applyBorder="1" applyAlignment="1" applyProtection="1">
      <alignment horizontal="center" vertical="center" wrapText="1"/>
    </xf>
    <xf numFmtId="0" fontId="11" fillId="6" borderId="38" xfId="0" applyFont="1" applyFill="1" applyBorder="1" applyAlignment="1" applyProtection="1">
      <alignment horizontal="center" vertical="center" wrapText="1"/>
    </xf>
    <xf numFmtId="0" fontId="11" fillId="6" borderId="25"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10" fillId="3" borderId="7" xfId="0" applyFont="1" applyFill="1" applyBorder="1" applyAlignment="1" applyProtection="1">
      <alignment horizontal="left" vertical="top" wrapText="1"/>
      <protection locked="0"/>
    </xf>
    <xf numFmtId="0" fontId="10" fillId="3" borderId="16" xfId="0" applyFont="1" applyFill="1" applyBorder="1" applyAlignment="1" applyProtection="1">
      <alignment horizontal="left" vertical="top" wrapText="1"/>
      <protection locked="0"/>
    </xf>
    <xf numFmtId="0" fontId="10" fillId="3" borderId="27" xfId="0" applyFont="1" applyFill="1" applyBorder="1" applyAlignment="1" applyProtection="1">
      <alignment horizontal="left" vertical="top" wrapText="1"/>
      <protection locked="0"/>
    </xf>
    <xf numFmtId="0" fontId="10" fillId="3" borderId="22" xfId="0" applyFont="1" applyFill="1" applyBorder="1" applyAlignment="1" applyProtection="1">
      <alignment horizontal="left" vertical="top" wrapText="1"/>
      <protection locked="0"/>
    </xf>
    <xf numFmtId="0" fontId="10" fillId="3" borderId="0" xfId="0" quotePrefix="1"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72" fillId="5" borderId="42" xfId="255" applyFont="1" applyFill="1" applyBorder="1" applyAlignment="1" applyProtection="1">
      <alignment horizontal="center"/>
    </xf>
    <xf numFmtId="0" fontId="72" fillId="5" borderId="41" xfId="255" applyFont="1" applyFill="1" applyBorder="1" applyAlignment="1" applyProtection="1">
      <alignment horizontal="center"/>
    </xf>
    <xf numFmtId="0" fontId="72" fillId="5" borderId="38" xfId="255" applyFont="1" applyFill="1" applyBorder="1" applyAlignment="1" applyProtection="1">
      <alignment horizontal="center"/>
    </xf>
    <xf numFmtId="0" fontId="73" fillId="5" borderId="3" xfId="255" applyFont="1" applyFill="1" applyBorder="1" applyAlignment="1" applyProtection="1">
      <alignment horizontal="left" vertical="center" wrapText="1"/>
    </xf>
    <xf numFmtId="0" fontId="73" fillId="5" borderId="4" xfId="255" applyFont="1" applyFill="1" applyBorder="1" applyAlignment="1" applyProtection="1">
      <alignment horizontal="left" vertical="center" wrapText="1"/>
    </xf>
    <xf numFmtId="0" fontId="73" fillId="5" borderId="5" xfId="255" applyFont="1" applyFill="1" applyBorder="1" applyAlignment="1" applyProtection="1">
      <alignment horizontal="left" vertical="center" wrapText="1"/>
    </xf>
    <xf numFmtId="0" fontId="6" fillId="0" borderId="3" xfId="255" applyFont="1" applyBorder="1" applyAlignment="1" applyProtection="1">
      <alignment horizontal="center" vertical="center"/>
    </xf>
    <xf numFmtId="0" fontId="6" fillId="0" borderId="4" xfId="255" applyFont="1" applyBorder="1" applyAlignment="1" applyProtection="1">
      <alignment horizontal="center" vertical="center"/>
    </xf>
    <xf numFmtId="0" fontId="6" fillId="0" borderId="5" xfId="255"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8" fillId="4" borderId="3" xfId="0" applyFont="1" applyFill="1" applyBorder="1" applyAlignment="1" applyProtection="1">
      <alignment horizontal="center" vertical="center"/>
    </xf>
    <xf numFmtId="0" fontId="8" fillId="4" borderId="4"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3"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8" fillId="4" borderId="5" xfId="0" applyFont="1" applyFill="1" applyBorder="1" applyAlignment="1" applyProtection="1">
      <alignment horizontal="left" vertical="center"/>
    </xf>
    <xf numFmtId="0" fontId="75" fillId="0" borderId="0" xfId="256" quotePrefix="1" applyFont="1" applyAlignment="1" applyProtection="1">
      <alignment horizontal="center"/>
      <protection locked="0"/>
    </xf>
    <xf numFmtId="0" fontId="76" fillId="0" borderId="0" xfId="255" quotePrefix="1" applyFont="1" applyAlignment="1" applyProtection="1">
      <alignment horizontal="left" vertical="center" wrapText="1"/>
    </xf>
    <xf numFmtId="0" fontId="11" fillId="5" borderId="48" xfId="255" applyFont="1" applyFill="1" applyBorder="1" applyAlignment="1" applyProtection="1">
      <alignment horizontal="left" vertical="center" wrapText="1"/>
    </xf>
    <xf numFmtId="0" fontId="11" fillId="5" borderId="86" xfId="255" applyFont="1" applyFill="1" applyBorder="1" applyAlignment="1" applyProtection="1">
      <alignment horizontal="left" vertical="center" wrapText="1"/>
    </xf>
    <xf numFmtId="0" fontId="11" fillId="5" borderId="85" xfId="255" applyFont="1" applyFill="1" applyBorder="1" applyAlignment="1" applyProtection="1">
      <alignment horizontal="left" vertical="center"/>
    </xf>
    <xf numFmtId="0" fontId="11" fillId="5" borderId="86" xfId="255" applyFont="1" applyFill="1" applyBorder="1" applyAlignment="1" applyProtection="1">
      <alignment horizontal="left" vertical="center"/>
    </xf>
    <xf numFmtId="0" fontId="11" fillId="5" borderId="42" xfId="0" applyFont="1" applyFill="1" applyBorder="1" applyAlignment="1" applyProtection="1">
      <alignment vertical="center" wrapText="1"/>
    </xf>
    <xf numFmtId="0" fontId="11" fillId="5" borderId="41" xfId="0" applyFont="1" applyFill="1" applyBorder="1" applyAlignment="1" applyProtection="1">
      <alignment vertical="center" wrapText="1"/>
    </xf>
    <xf numFmtId="0" fontId="11" fillId="5" borderId="25" xfId="0" applyFont="1" applyFill="1" applyBorder="1" applyAlignment="1" applyProtection="1">
      <alignment vertical="center" wrapText="1"/>
    </xf>
    <xf numFmtId="0" fontId="11" fillId="5" borderId="26" xfId="0" applyFont="1" applyFill="1" applyBorder="1" applyAlignment="1" applyProtection="1">
      <alignment vertical="center" wrapText="1"/>
    </xf>
    <xf numFmtId="0" fontId="72" fillId="67" borderId="48" xfId="0" applyFont="1" applyFill="1" applyBorder="1" applyAlignment="1" applyProtection="1">
      <alignment horizontal="center" vertical="center"/>
      <protection locked="0"/>
    </xf>
    <xf numFmtId="0" fontId="72" fillId="67" borderId="73" xfId="0" applyFont="1" applyFill="1" applyBorder="1" applyAlignment="1" applyProtection="1">
      <alignment horizontal="center" vertical="center"/>
      <protection locked="0"/>
    </xf>
    <xf numFmtId="0" fontId="11" fillId="5" borderId="48" xfId="255" applyFont="1" applyFill="1" applyBorder="1" applyAlignment="1">
      <alignment vertical="center" wrapText="1"/>
    </xf>
    <xf numFmtId="0" fontId="11" fillId="5" borderId="109" xfId="255" applyFont="1" applyFill="1" applyBorder="1" applyAlignment="1">
      <alignment vertical="center" wrapText="1"/>
    </xf>
    <xf numFmtId="0" fontId="11" fillId="5" borderId="86" xfId="255" applyFont="1" applyFill="1" applyBorder="1" applyAlignment="1">
      <alignment vertical="center" wrapText="1"/>
    </xf>
  </cellXfs>
  <cellStyles count="257">
    <cellStyle name="20% - Accent1" xfId="26" builtinId="30" customBuiltin="1"/>
    <cellStyle name="20% - Accent1 2" xfId="56" xr:uid="{00000000-0005-0000-0000-000001000000}"/>
    <cellStyle name="20% - Accent2" xfId="30" builtinId="34" customBuiltin="1"/>
    <cellStyle name="20% - Accent2 2" xfId="57" xr:uid="{00000000-0005-0000-0000-000003000000}"/>
    <cellStyle name="20% - Accent3" xfId="34" builtinId="38" customBuiltin="1"/>
    <cellStyle name="20% - Accent3 2" xfId="58" xr:uid="{00000000-0005-0000-0000-000005000000}"/>
    <cellStyle name="20% - Accent4" xfId="38" builtinId="42" customBuiltin="1"/>
    <cellStyle name="20% - Accent4 2" xfId="59" xr:uid="{00000000-0005-0000-0000-000007000000}"/>
    <cellStyle name="20% - Accent5" xfId="42" builtinId="46" customBuiltin="1"/>
    <cellStyle name="20% - Accent5 2" xfId="60" xr:uid="{00000000-0005-0000-0000-000009000000}"/>
    <cellStyle name="20% - Accent6" xfId="46" builtinId="50" customBuiltin="1"/>
    <cellStyle name="20% - Accent6 2" xfId="61" xr:uid="{00000000-0005-0000-0000-00000B000000}"/>
    <cellStyle name="2x indented GHG Textfiels" xfId="62" xr:uid="{00000000-0005-0000-0000-00000C000000}"/>
    <cellStyle name="40% - Accent1" xfId="27" builtinId="31" customBuiltin="1"/>
    <cellStyle name="40% - Accent1 2" xfId="63" xr:uid="{00000000-0005-0000-0000-00000E000000}"/>
    <cellStyle name="40% - Accent2" xfId="31" builtinId="35" customBuiltin="1"/>
    <cellStyle name="40% - Accent2 2" xfId="64" xr:uid="{00000000-0005-0000-0000-000010000000}"/>
    <cellStyle name="40% - Accent3" xfId="35" builtinId="39" customBuiltin="1"/>
    <cellStyle name="40% - Accent3 2" xfId="65" xr:uid="{00000000-0005-0000-0000-000012000000}"/>
    <cellStyle name="40% - Accent4" xfId="39" builtinId="43" customBuiltin="1"/>
    <cellStyle name="40% - Accent4 2" xfId="66" xr:uid="{00000000-0005-0000-0000-000014000000}"/>
    <cellStyle name="40% - Accent5" xfId="43" builtinId="47" customBuiltin="1"/>
    <cellStyle name="40% - Accent5 2" xfId="67" xr:uid="{00000000-0005-0000-0000-000016000000}"/>
    <cellStyle name="40% - Accent6" xfId="47" builtinId="51" customBuiltin="1"/>
    <cellStyle name="40% - Accent6 2" xfId="68" xr:uid="{00000000-0005-0000-0000-000018000000}"/>
    <cellStyle name="5x indented GHG Textfiels" xfId="69" xr:uid="{00000000-0005-0000-0000-000019000000}"/>
    <cellStyle name="60% - Accent1" xfId="28" builtinId="32" customBuiltin="1"/>
    <cellStyle name="60% - Accent1 2" xfId="70" xr:uid="{00000000-0005-0000-0000-00001B000000}"/>
    <cellStyle name="60% - Accent2" xfId="32" builtinId="36" customBuiltin="1"/>
    <cellStyle name="60% - Accent2 2" xfId="71" xr:uid="{00000000-0005-0000-0000-00001D000000}"/>
    <cellStyle name="60% - Accent3" xfId="36" builtinId="40" customBuiltin="1"/>
    <cellStyle name="60% - Accent3 2" xfId="72" xr:uid="{00000000-0005-0000-0000-00001F000000}"/>
    <cellStyle name="60% - Accent4" xfId="40" builtinId="44" customBuiltin="1"/>
    <cellStyle name="60% - Accent4 2" xfId="73" xr:uid="{00000000-0005-0000-0000-000021000000}"/>
    <cellStyle name="60% - Accent5" xfId="44" builtinId="48" customBuiltin="1"/>
    <cellStyle name="60% - Accent5 2" xfId="74" xr:uid="{00000000-0005-0000-0000-000023000000}"/>
    <cellStyle name="60% - Accent6" xfId="48" builtinId="52" customBuiltin="1"/>
    <cellStyle name="60% - Accent6 2" xfId="75" xr:uid="{00000000-0005-0000-0000-000025000000}"/>
    <cellStyle name="Accent1" xfId="25" builtinId="29" customBuiltin="1"/>
    <cellStyle name="Accent1 2" xfId="76" xr:uid="{00000000-0005-0000-0000-000027000000}"/>
    <cellStyle name="Accent2" xfId="29" builtinId="33" customBuiltin="1"/>
    <cellStyle name="Accent2 2" xfId="77" xr:uid="{00000000-0005-0000-0000-000029000000}"/>
    <cellStyle name="Accent3" xfId="33" builtinId="37" customBuiltin="1"/>
    <cellStyle name="Accent3 2" xfId="78" xr:uid="{00000000-0005-0000-0000-00002B000000}"/>
    <cellStyle name="Accent4" xfId="37" builtinId="41" customBuiltin="1"/>
    <cellStyle name="Accent4 2" xfId="79" xr:uid="{00000000-0005-0000-0000-00002D000000}"/>
    <cellStyle name="Accent5" xfId="41" builtinId="45" customBuiltin="1"/>
    <cellStyle name="Accent5 2" xfId="80" xr:uid="{00000000-0005-0000-0000-00002F000000}"/>
    <cellStyle name="Accent6" xfId="45" builtinId="49" customBuiltin="1"/>
    <cellStyle name="Accent6 2" xfId="81" xr:uid="{00000000-0005-0000-0000-000031000000}"/>
    <cellStyle name="Bad" xfId="15" builtinId="27" customBuiltin="1"/>
    <cellStyle name="Bad 2" xfId="82" xr:uid="{00000000-0005-0000-0000-000033000000}"/>
    <cellStyle name="Bold GHG Numbers (0.00)" xfId="83" xr:uid="{00000000-0005-0000-0000-000034000000}"/>
    <cellStyle name="Calculation" xfId="19" builtinId="22" customBuiltin="1"/>
    <cellStyle name="Calculation 2" xfId="84" xr:uid="{00000000-0005-0000-0000-000036000000}"/>
    <cellStyle name="Calculation 2 2" xfId="218" xr:uid="{00000000-0005-0000-0000-000037000000}"/>
    <cellStyle name="Check Cell" xfId="21" builtinId="23" customBuiltin="1"/>
    <cellStyle name="Check Cell 2" xfId="85" xr:uid="{00000000-0005-0000-0000-000039000000}"/>
    <cellStyle name="Column heading" xfId="139" xr:uid="{00000000-0005-0000-0000-00003A000000}"/>
    <cellStyle name="Comma" xfId="1" builtinId="3"/>
    <cellStyle name="Comma 2" xfId="2" xr:uid="{00000000-0005-0000-0000-00003C000000}"/>
    <cellStyle name="Comma 2 2" xfId="86" xr:uid="{00000000-0005-0000-0000-00003D000000}"/>
    <cellStyle name="Comma 2 2 2" xfId="245" xr:uid="{00000000-0005-0000-0000-00003E000000}"/>
    <cellStyle name="Comma 2 3" xfId="54" xr:uid="{00000000-0005-0000-0000-00003F000000}"/>
    <cellStyle name="Comma 2 4" xfId="224" xr:uid="{00000000-0005-0000-0000-000040000000}"/>
    <cellStyle name="Comma 3" xfId="3" xr:uid="{00000000-0005-0000-0000-000041000000}"/>
    <cellStyle name="Comma 3 2" xfId="138" xr:uid="{00000000-0005-0000-0000-000042000000}"/>
    <cellStyle name="Comma 3 2 2" xfId="248" xr:uid="{00000000-0005-0000-0000-000043000000}"/>
    <cellStyle name="Comma 3 3" xfId="87" xr:uid="{00000000-0005-0000-0000-000044000000}"/>
    <cellStyle name="Comma 3 4" xfId="227" xr:uid="{00000000-0005-0000-0000-000045000000}"/>
    <cellStyle name="Comma 4" xfId="88" xr:uid="{00000000-0005-0000-0000-000046000000}"/>
    <cellStyle name="Comma 4 2" xfId="232" xr:uid="{00000000-0005-0000-0000-000047000000}"/>
    <cellStyle name="Comma 5" xfId="50" xr:uid="{00000000-0005-0000-0000-000048000000}"/>
    <cellStyle name="Comma 6" xfId="233" xr:uid="{00000000-0005-0000-0000-000049000000}"/>
    <cellStyle name="Comma0" xfId="140" xr:uid="{00000000-0005-0000-0000-00004A000000}"/>
    <cellStyle name="Corner heading" xfId="141" xr:uid="{00000000-0005-0000-0000-00004B000000}"/>
    <cellStyle name="Currency" xfId="4" builtinId="4"/>
    <cellStyle name="Currency 10" xfId="214" xr:uid="{00000000-0005-0000-0000-00004D000000}"/>
    <cellStyle name="Currency 10 2" xfId="237" xr:uid="{00000000-0005-0000-0000-00004E000000}"/>
    <cellStyle name="Currency 2" xfId="51" xr:uid="{00000000-0005-0000-0000-00004F000000}"/>
    <cellStyle name="Currency 2 2" xfId="211" xr:uid="{00000000-0005-0000-0000-000050000000}"/>
    <cellStyle name="Currency 2 2 2" xfId="244" xr:uid="{00000000-0005-0000-0000-000051000000}"/>
    <cellStyle name="Currency 2 3" xfId="250" xr:uid="{00000000-0005-0000-0000-000052000000}"/>
    <cellStyle name="Currency 2 4" xfId="223" xr:uid="{00000000-0005-0000-0000-000053000000}"/>
    <cellStyle name="Currency 3" xfId="226" xr:uid="{00000000-0005-0000-0000-000054000000}"/>
    <cellStyle name="Currency 3 2" xfId="247" xr:uid="{00000000-0005-0000-0000-000055000000}"/>
    <cellStyle name="Currency 4" xfId="231" xr:uid="{00000000-0005-0000-0000-000056000000}"/>
    <cellStyle name="Currency 5" xfId="235" xr:uid="{00000000-0005-0000-0000-000057000000}"/>
    <cellStyle name="Currency 6" xfId="220" xr:uid="{00000000-0005-0000-0000-000058000000}"/>
    <cellStyle name="Currency0" xfId="142" xr:uid="{00000000-0005-0000-0000-000059000000}"/>
    <cellStyle name="Data" xfId="143" xr:uid="{00000000-0005-0000-0000-00005A000000}"/>
    <cellStyle name="Data no deci" xfId="144" xr:uid="{00000000-0005-0000-0000-00005B000000}"/>
    <cellStyle name="Data Superscript" xfId="145" xr:uid="{00000000-0005-0000-0000-00005C000000}"/>
    <cellStyle name="Data_1-1A-Regular" xfId="146" xr:uid="{00000000-0005-0000-0000-00005D000000}"/>
    <cellStyle name="Data-one deci" xfId="147" xr:uid="{00000000-0005-0000-0000-00005E000000}"/>
    <cellStyle name="Date" xfId="148" xr:uid="{00000000-0005-0000-0000-00005F000000}"/>
    <cellStyle name="Explanatory Text" xfId="23" builtinId="53" customBuiltin="1"/>
    <cellStyle name="Explanatory Text 2" xfId="89" xr:uid="{00000000-0005-0000-0000-000061000000}"/>
    <cellStyle name="Fixed" xfId="149" xr:uid="{00000000-0005-0000-0000-000062000000}"/>
    <cellStyle name="Good" xfId="14" builtinId="26" customBuiltin="1"/>
    <cellStyle name="Good 2" xfId="90" xr:uid="{00000000-0005-0000-0000-000064000000}"/>
    <cellStyle name="Heading 1" xfId="10" builtinId="16" customBuiltin="1"/>
    <cellStyle name="Heading 1 2" xfId="91" xr:uid="{00000000-0005-0000-0000-000066000000}"/>
    <cellStyle name="Heading 2" xfId="11" builtinId="17" customBuiltin="1"/>
    <cellStyle name="Heading 2 2" xfId="92" xr:uid="{00000000-0005-0000-0000-000068000000}"/>
    <cellStyle name="Heading 3" xfId="12" builtinId="18" customBuiltin="1"/>
    <cellStyle name="Heading 3 2" xfId="93" xr:uid="{00000000-0005-0000-0000-00006A000000}"/>
    <cellStyle name="Heading 4" xfId="13" builtinId="19" customBuiltin="1"/>
    <cellStyle name="Heading 4 2" xfId="94" xr:uid="{00000000-0005-0000-0000-00006C000000}"/>
    <cellStyle name="Headline" xfId="95" xr:uid="{00000000-0005-0000-0000-00006D000000}"/>
    <cellStyle name="Hed Side" xfId="150" xr:uid="{00000000-0005-0000-0000-00006E000000}"/>
    <cellStyle name="Hed Side bold" xfId="151" xr:uid="{00000000-0005-0000-0000-00006F000000}"/>
    <cellStyle name="Hed Side Indent" xfId="152" xr:uid="{00000000-0005-0000-0000-000070000000}"/>
    <cellStyle name="Hed Side Regular" xfId="153" xr:uid="{00000000-0005-0000-0000-000071000000}"/>
    <cellStyle name="Hed Side_1-1A-Regular" xfId="154" xr:uid="{00000000-0005-0000-0000-000072000000}"/>
    <cellStyle name="Hed Top" xfId="155" xr:uid="{00000000-0005-0000-0000-000073000000}"/>
    <cellStyle name="Hed Top - SECTION" xfId="156" xr:uid="{00000000-0005-0000-0000-000074000000}"/>
    <cellStyle name="Hed Top_3-new4" xfId="157" xr:uid="{00000000-0005-0000-0000-000075000000}"/>
    <cellStyle name="Hyperlink" xfId="256" builtinId="8"/>
    <cellStyle name="Hyperlink 2" xfId="96" xr:uid="{00000000-0005-0000-0000-000077000000}"/>
    <cellStyle name="Input" xfId="17" builtinId="20" customBuiltin="1"/>
    <cellStyle name="Input 2" xfId="97" xr:uid="{00000000-0005-0000-0000-000079000000}"/>
    <cellStyle name="Linked Cell" xfId="20" builtinId="24" customBuiltin="1"/>
    <cellStyle name="Linked Cell 2" xfId="98" xr:uid="{00000000-0005-0000-0000-00007B000000}"/>
    <cellStyle name="Neutral" xfId="16" builtinId="28" customBuiltin="1"/>
    <cellStyle name="Neutral 2" xfId="99" xr:uid="{00000000-0005-0000-0000-00007D000000}"/>
    <cellStyle name="Normal" xfId="0" builtinId="0"/>
    <cellStyle name="Normal 10" xfId="100" xr:uid="{00000000-0005-0000-0000-00007F000000}"/>
    <cellStyle name="Normal 10 10" xfId="255" xr:uid="{00000000-0005-0000-0000-000080000000}"/>
    <cellStyle name="Normal 11" xfId="101" xr:uid="{00000000-0005-0000-0000-000081000000}"/>
    <cellStyle name="Normal 12" xfId="102" xr:uid="{00000000-0005-0000-0000-000082000000}"/>
    <cellStyle name="Normal 13" xfId="103" xr:uid="{00000000-0005-0000-0000-000083000000}"/>
    <cellStyle name="Normal 14" xfId="104" xr:uid="{00000000-0005-0000-0000-000084000000}"/>
    <cellStyle name="Normal 15" xfId="105" xr:uid="{00000000-0005-0000-0000-000085000000}"/>
    <cellStyle name="Normal 16" xfId="106" xr:uid="{00000000-0005-0000-0000-000086000000}"/>
    <cellStyle name="Normal 17" xfId="107" xr:uid="{00000000-0005-0000-0000-000087000000}"/>
    <cellStyle name="Normal 18" xfId="108" xr:uid="{00000000-0005-0000-0000-000088000000}"/>
    <cellStyle name="Normal 19" xfId="135" xr:uid="{00000000-0005-0000-0000-000089000000}"/>
    <cellStyle name="Normal 2" xfId="5" xr:uid="{00000000-0005-0000-0000-00008A000000}"/>
    <cellStyle name="Normal 2 2" xfId="133" xr:uid="{00000000-0005-0000-0000-00008B000000}"/>
    <cellStyle name="Normal 2 2 2" xfId="240" xr:uid="{00000000-0005-0000-0000-00008C000000}"/>
    <cellStyle name="Normal 2 3" xfId="53" xr:uid="{00000000-0005-0000-0000-00008D000000}"/>
    <cellStyle name="Normal 2 3 2" xfId="236" xr:uid="{00000000-0005-0000-0000-00008E000000}"/>
    <cellStyle name="Normal 2 4" xfId="212" xr:uid="{00000000-0005-0000-0000-00008F000000}"/>
    <cellStyle name="Normal 20" xfId="209" xr:uid="{00000000-0005-0000-0000-000090000000}"/>
    <cellStyle name="Normal 21" xfId="49" xr:uid="{00000000-0005-0000-0000-000091000000}"/>
    <cellStyle name="Normal 22" xfId="210" xr:uid="{00000000-0005-0000-0000-000092000000}"/>
    <cellStyle name="Normal 23" xfId="213" xr:uid="{00000000-0005-0000-0000-000093000000}"/>
    <cellStyle name="Normal 237" xfId="217" xr:uid="{00000000-0005-0000-0000-000094000000}"/>
    <cellStyle name="Normal 237 2" xfId="241" xr:uid="{00000000-0005-0000-0000-000095000000}"/>
    <cellStyle name="Normal 3" xfId="6" xr:uid="{00000000-0005-0000-0000-000096000000}"/>
    <cellStyle name="Normal 3 2" xfId="158" xr:uid="{00000000-0005-0000-0000-000097000000}"/>
    <cellStyle name="Normal 3 2 2" xfId="238" xr:uid="{00000000-0005-0000-0000-000098000000}"/>
    <cellStyle name="Normal 3 3" xfId="109" xr:uid="{00000000-0005-0000-0000-000099000000}"/>
    <cellStyle name="Normal 3 4" xfId="215" xr:uid="{00000000-0005-0000-0000-00009A000000}"/>
    <cellStyle name="Normal 4" xfId="110" xr:uid="{00000000-0005-0000-0000-00009B000000}"/>
    <cellStyle name="Normal 4 2" xfId="111" xr:uid="{00000000-0005-0000-0000-00009C000000}"/>
    <cellStyle name="Normal 4 2 2" xfId="242" xr:uid="{00000000-0005-0000-0000-00009D000000}"/>
    <cellStyle name="Normal 4 3" xfId="137" xr:uid="{00000000-0005-0000-0000-00009E000000}"/>
    <cellStyle name="Normal 4 3 2" xfId="251" xr:uid="{00000000-0005-0000-0000-00009F000000}"/>
    <cellStyle name="Normal 4 4" xfId="221" xr:uid="{00000000-0005-0000-0000-0000A0000000}"/>
    <cellStyle name="Normal 4_Fuel_Prod_TS" xfId="112" xr:uid="{00000000-0005-0000-0000-0000A1000000}"/>
    <cellStyle name="Normal 5" xfId="113" xr:uid="{00000000-0005-0000-0000-0000A2000000}"/>
    <cellStyle name="Normal 5 2" xfId="246" xr:uid="{00000000-0005-0000-0000-0000A3000000}"/>
    <cellStyle name="Normal 5 3" xfId="225" xr:uid="{00000000-0005-0000-0000-0000A4000000}"/>
    <cellStyle name="Normal 6" xfId="114" xr:uid="{00000000-0005-0000-0000-0000A5000000}"/>
    <cellStyle name="Normal 6 2" xfId="229" xr:uid="{00000000-0005-0000-0000-0000A6000000}"/>
    <cellStyle name="Normal 7" xfId="115" xr:uid="{00000000-0005-0000-0000-0000A7000000}"/>
    <cellStyle name="Normal 7 2" xfId="253" xr:uid="{00000000-0005-0000-0000-0000A8000000}"/>
    <cellStyle name="Normal 8" xfId="116" xr:uid="{00000000-0005-0000-0000-0000A9000000}"/>
    <cellStyle name="Normal 8 2" xfId="254" xr:uid="{00000000-0005-0000-0000-0000AA000000}"/>
    <cellStyle name="Normal 9" xfId="117" xr:uid="{00000000-0005-0000-0000-0000AB000000}"/>
    <cellStyle name="Normal GHG Numbers (0.00)" xfId="118" xr:uid="{00000000-0005-0000-0000-0000AC000000}"/>
    <cellStyle name="Normal GHG Textfiels Bold" xfId="119" xr:uid="{00000000-0005-0000-0000-0000AD000000}"/>
    <cellStyle name="Normal GHG whole table" xfId="120" xr:uid="{00000000-0005-0000-0000-0000AE000000}"/>
    <cellStyle name="Normal GHG-Shade" xfId="121" xr:uid="{00000000-0005-0000-0000-0000AF000000}"/>
    <cellStyle name="Note 2" xfId="122" xr:uid="{00000000-0005-0000-0000-0000B0000000}"/>
    <cellStyle name="Note 3" xfId="132" xr:uid="{00000000-0005-0000-0000-0000B1000000}"/>
    <cellStyle name="Output" xfId="18" builtinId="21" customBuiltin="1"/>
    <cellStyle name="Output 2" xfId="123" xr:uid="{00000000-0005-0000-0000-0000B3000000}"/>
    <cellStyle name="Pattern" xfId="124" xr:uid="{00000000-0005-0000-0000-0000B4000000}"/>
    <cellStyle name="Percent" xfId="7" builtinId="5"/>
    <cellStyle name="Percent 10" xfId="159" xr:uid="{00000000-0005-0000-0000-0000B6000000}"/>
    <cellStyle name="Percent 11" xfId="160" xr:uid="{00000000-0005-0000-0000-0000B7000000}"/>
    <cellStyle name="Percent 12" xfId="161" xr:uid="{00000000-0005-0000-0000-0000B8000000}"/>
    <cellStyle name="Percent 13" xfId="162" xr:uid="{00000000-0005-0000-0000-0000B9000000}"/>
    <cellStyle name="Percent 14" xfId="163" xr:uid="{00000000-0005-0000-0000-0000BA000000}"/>
    <cellStyle name="Percent 15" xfId="164" xr:uid="{00000000-0005-0000-0000-0000BB000000}"/>
    <cellStyle name="Percent 16" xfId="165" xr:uid="{00000000-0005-0000-0000-0000BC000000}"/>
    <cellStyle name="Percent 17" xfId="166" xr:uid="{00000000-0005-0000-0000-0000BD000000}"/>
    <cellStyle name="Percent 18" xfId="167" xr:uid="{00000000-0005-0000-0000-0000BE000000}"/>
    <cellStyle name="Percent 19" xfId="168" xr:uid="{00000000-0005-0000-0000-0000BF000000}"/>
    <cellStyle name="Percent 2" xfId="8" xr:uid="{00000000-0005-0000-0000-0000C0000000}"/>
    <cellStyle name="Percent 2 2" xfId="134" xr:uid="{00000000-0005-0000-0000-0000C1000000}"/>
    <cellStyle name="Percent 2 2 2" xfId="239" xr:uid="{00000000-0005-0000-0000-0000C2000000}"/>
    <cellStyle name="Percent 2 3" xfId="55" xr:uid="{00000000-0005-0000-0000-0000C3000000}"/>
    <cellStyle name="Percent 2 4" xfId="216" xr:uid="{00000000-0005-0000-0000-0000C4000000}"/>
    <cellStyle name="Percent 20" xfId="169" xr:uid="{00000000-0005-0000-0000-0000C5000000}"/>
    <cellStyle name="Percent 21" xfId="170" xr:uid="{00000000-0005-0000-0000-0000C6000000}"/>
    <cellStyle name="Percent 22" xfId="171" xr:uid="{00000000-0005-0000-0000-0000C7000000}"/>
    <cellStyle name="Percent 23" xfId="172" xr:uid="{00000000-0005-0000-0000-0000C8000000}"/>
    <cellStyle name="Percent 24" xfId="173" xr:uid="{00000000-0005-0000-0000-0000C9000000}"/>
    <cellStyle name="Percent 25" xfId="174" xr:uid="{00000000-0005-0000-0000-0000CA000000}"/>
    <cellStyle name="Percent 26" xfId="175" xr:uid="{00000000-0005-0000-0000-0000CB000000}"/>
    <cellStyle name="Percent 27" xfId="176" xr:uid="{00000000-0005-0000-0000-0000CC000000}"/>
    <cellStyle name="Percent 28" xfId="177" xr:uid="{00000000-0005-0000-0000-0000CD000000}"/>
    <cellStyle name="Percent 29" xfId="178" xr:uid="{00000000-0005-0000-0000-0000CE000000}"/>
    <cellStyle name="Percent 3" xfId="125" xr:uid="{00000000-0005-0000-0000-0000CF000000}"/>
    <cellStyle name="Percent 3 2" xfId="243" xr:uid="{00000000-0005-0000-0000-0000D0000000}"/>
    <cellStyle name="Percent 3 3" xfId="252" xr:uid="{00000000-0005-0000-0000-0000D1000000}"/>
    <cellStyle name="Percent 3 4" xfId="222" xr:uid="{00000000-0005-0000-0000-0000D2000000}"/>
    <cellStyle name="Percent 30" xfId="179" xr:uid="{00000000-0005-0000-0000-0000D3000000}"/>
    <cellStyle name="Percent 31" xfId="180" xr:uid="{00000000-0005-0000-0000-0000D4000000}"/>
    <cellStyle name="Percent 32" xfId="52" xr:uid="{00000000-0005-0000-0000-0000D5000000}"/>
    <cellStyle name="Percent 33" xfId="219" xr:uid="{00000000-0005-0000-0000-0000D6000000}"/>
    <cellStyle name="Percent 4" xfId="126" xr:uid="{00000000-0005-0000-0000-0000D7000000}"/>
    <cellStyle name="Percent 4 2" xfId="249" xr:uid="{00000000-0005-0000-0000-0000D8000000}"/>
    <cellStyle name="Percent 4 3" xfId="228" xr:uid="{00000000-0005-0000-0000-0000D9000000}"/>
    <cellStyle name="Percent 5" xfId="136" xr:uid="{00000000-0005-0000-0000-0000DA000000}"/>
    <cellStyle name="Percent 5 2" xfId="230" xr:uid="{00000000-0005-0000-0000-0000DB000000}"/>
    <cellStyle name="Percent 6" xfId="181" xr:uid="{00000000-0005-0000-0000-0000DC000000}"/>
    <cellStyle name="Percent 6 2" xfId="234" xr:uid="{00000000-0005-0000-0000-0000DD000000}"/>
    <cellStyle name="Percent 7" xfId="182" xr:uid="{00000000-0005-0000-0000-0000DE000000}"/>
    <cellStyle name="Percent 8" xfId="183" xr:uid="{00000000-0005-0000-0000-0000DF000000}"/>
    <cellStyle name="Percent 9" xfId="184" xr:uid="{00000000-0005-0000-0000-0000E0000000}"/>
    <cellStyle name="Plain" xfId="127" xr:uid="{00000000-0005-0000-0000-0000E1000000}"/>
    <cellStyle name="Reference" xfId="185" xr:uid="{00000000-0005-0000-0000-0000E2000000}"/>
    <cellStyle name="Row heading" xfId="186" xr:uid="{00000000-0005-0000-0000-0000E3000000}"/>
    <cellStyle name="Scientific" xfId="128" xr:uid="{00000000-0005-0000-0000-0000E4000000}"/>
    <cellStyle name="Source Hed" xfId="187" xr:uid="{00000000-0005-0000-0000-0000E5000000}"/>
    <cellStyle name="Source Letter" xfId="188" xr:uid="{00000000-0005-0000-0000-0000E6000000}"/>
    <cellStyle name="Source Superscript" xfId="189" xr:uid="{00000000-0005-0000-0000-0000E7000000}"/>
    <cellStyle name="Source Text" xfId="190" xr:uid="{00000000-0005-0000-0000-0000E8000000}"/>
    <cellStyle name="State" xfId="191" xr:uid="{00000000-0005-0000-0000-0000E9000000}"/>
    <cellStyle name="Superscript" xfId="192" xr:uid="{00000000-0005-0000-0000-0000EA000000}"/>
    <cellStyle name="Superscript- regular" xfId="193" xr:uid="{00000000-0005-0000-0000-0000EB000000}"/>
    <cellStyle name="Superscript_1-1A-Regular" xfId="194" xr:uid="{00000000-0005-0000-0000-0000EC000000}"/>
    <cellStyle name="Table Data" xfId="195" xr:uid="{00000000-0005-0000-0000-0000ED000000}"/>
    <cellStyle name="Table Head Top" xfId="196" xr:uid="{00000000-0005-0000-0000-0000EE000000}"/>
    <cellStyle name="Table Hed Side" xfId="197" xr:uid="{00000000-0005-0000-0000-0000EF000000}"/>
    <cellStyle name="Table Title" xfId="198" xr:uid="{00000000-0005-0000-0000-0000F0000000}"/>
    <cellStyle name="Title" xfId="9" builtinId="15" customBuiltin="1"/>
    <cellStyle name="Title 2" xfId="129" xr:uid="{00000000-0005-0000-0000-0000F2000000}"/>
    <cellStyle name="Title Text" xfId="199" xr:uid="{00000000-0005-0000-0000-0000F3000000}"/>
    <cellStyle name="Title Text 1" xfId="200" xr:uid="{00000000-0005-0000-0000-0000F4000000}"/>
    <cellStyle name="Title Text 2" xfId="201" xr:uid="{00000000-0005-0000-0000-0000F5000000}"/>
    <cellStyle name="Title-1" xfId="202" xr:uid="{00000000-0005-0000-0000-0000F6000000}"/>
    <cellStyle name="Title-2" xfId="203" xr:uid="{00000000-0005-0000-0000-0000F7000000}"/>
    <cellStyle name="Title-3" xfId="204" xr:uid="{00000000-0005-0000-0000-0000F8000000}"/>
    <cellStyle name="Total" xfId="24" builtinId="25" customBuiltin="1"/>
    <cellStyle name="Total 2" xfId="130" xr:uid="{00000000-0005-0000-0000-0000FA000000}"/>
    <cellStyle name="Warning Text" xfId="22" builtinId="11" customBuiltin="1"/>
    <cellStyle name="Warning Text 2" xfId="131" xr:uid="{00000000-0005-0000-0000-0000FC000000}"/>
    <cellStyle name="Wrap" xfId="205" xr:uid="{00000000-0005-0000-0000-0000FD000000}"/>
    <cellStyle name="Wrap Bold" xfId="206" xr:uid="{00000000-0005-0000-0000-0000FE000000}"/>
    <cellStyle name="Wrap Title" xfId="207" xr:uid="{00000000-0005-0000-0000-0000FF000000}"/>
    <cellStyle name="Wrap_NTS99-~11" xfId="208" xr:uid="{00000000-0005-0000-0000-000000010000}"/>
  </cellStyles>
  <dxfs count="21">
    <dxf>
      <fill>
        <patternFill>
          <bgColor theme="1"/>
        </patternFill>
      </fill>
    </dxf>
    <dxf>
      <font>
        <color theme="0" tint="-0.24994659260841701"/>
      </font>
      <fill>
        <patternFill patternType="solid">
          <bgColor theme="0" tint="-0.14996795556505021"/>
        </patternFill>
      </fill>
    </dxf>
    <dxf>
      <font>
        <color theme="0" tint="-0.34998626667073579"/>
      </font>
    </dxf>
    <dxf>
      <font>
        <strike val="0"/>
        <color theme="0" tint="-0.34998626667073579"/>
      </font>
    </dxf>
    <dxf>
      <font>
        <strike val="0"/>
        <color theme="0" tint="-0.34998626667073579"/>
      </font>
    </dxf>
    <dxf>
      <font>
        <strike val="0"/>
        <color theme="0" tint="-0.34998626667073579"/>
      </font>
    </dxf>
    <dxf>
      <fill>
        <patternFill>
          <bgColor rgb="FFFFFF00"/>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color theme="0" tint="-0.24994659260841701"/>
      </font>
      <fill>
        <patternFill>
          <fgColor theme="0" tint="-0.14996795556505021"/>
          <bgColor theme="0" tint="-0.14996795556505021"/>
        </patternFill>
      </fill>
    </dxf>
    <dxf>
      <font>
        <color theme="0" tint="-0.24994659260841701"/>
      </font>
      <fill>
        <patternFill>
          <fgColor theme="0" tint="-0.24994659260841701"/>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DDDDD"/>
      <color rgb="FFE3E3E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transit.dot.gov/funding/grant-programs/capital-investments/regulations-guidanc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62"/>
  <sheetViews>
    <sheetView showGridLines="0" tabSelected="1" zoomScaleNormal="100" workbookViewId="0">
      <selection activeCell="F18" sqref="F18:T18"/>
    </sheetView>
  </sheetViews>
  <sheetFormatPr defaultColWidth="9.28515625" defaultRowHeight="10.199999999999999" x14ac:dyDescent="0.2"/>
  <cols>
    <col min="1" max="1" width="6.7109375" style="129" customWidth="1"/>
    <col min="2" max="2" width="28.7109375" style="129" customWidth="1"/>
    <col min="3" max="3" width="15.42578125" style="129" customWidth="1"/>
    <col min="4" max="4" width="10.7109375" style="129" hidden="1" customWidth="1"/>
    <col min="5" max="5" width="14.7109375" style="129" customWidth="1"/>
    <col min="6" max="9" width="7.28515625" style="129" customWidth="1"/>
    <col min="10" max="10" width="6.28515625" style="129" customWidth="1"/>
    <col min="11" max="11" width="7.7109375" style="129" customWidth="1"/>
    <col min="12" max="12" width="9.7109375" style="129" hidden="1" customWidth="1"/>
    <col min="13" max="16" width="7.28515625" style="129" customWidth="1"/>
    <col min="17" max="17" width="15.7109375" style="129" customWidth="1"/>
    <col min="18" max="18" width="30.7109375" style="129" bestFit="1" customWidth="1"/>
    <col min="19" max="20" width="11.7109375" style="129" customWidth="1"/>
    <col min="21" max="21" width="11.7109375" style="125" customWidth="1"/>
    <col min="22" max="16384" width="9.28515625" style="125"/>
  </cols>
  <sheetData>
    <row r="1" spans="1:20" ht="20.25" customHeight="1" thickBot="1" x14ac:dyDescent="0.25">
      <c r="A1" s="497" t="s">
        <v>101</v>
      </c>
      <c r="B1" s="498"/>
      <c r="C1" s="498"/>
      <c r="D1" s="498"/>
      <c r="E1" s="498"/>
      <c r="F1" s="498"/>
      <c r="G1" s="498"/>
      <c r="H1" s="498"/>
      <c r="I1" s="498"/>
      <c r="J1" s="498"/>
      <c r="K1" s="498"/>
      <c r="L1" s="498"/>
      <c r="M1" s="498"/>
      <c r="N1" s="498"/>
      <c r="O1" s="498"/>
      <c r="P1" s="498"/>
      <c r="Q1" s="498"/>
      <c r="R1" s="498"/>
      <c r="S1" s="498"/>
      <c r="T1" s="499"/>
    </row>
    <row r="2" spans="1:20" s="126" customFormat="1" ht="19.5" customHeight="1" thickBot="1" x14ac:dyDescent="0.3">
      <c r="A2" s="531" t="s">
        <v>3</v>
      </c>
      <c r="B2" s="532"/>
      <c r="C2" s="500"/>
      <c r="D2" s="501"/>
      <c r="E2" s="501"/>
      <c r="F2" s="501"/>
      <c r="G2" s="501"/>
      <c r="H2" s="501"/>
      <c r="I2" s="501"/>
      <c r="J2" s="501"/>
      <c r="K2" s="501"/>
      <c r="L2" s="501"/>
      <c r="M2" s="501"/>
      <c r="N2" s="501"/>
      <c r="O2" s="501"/>
      <c r="P2" s="501"/>
      <c r="Q2" s="501"/>
      <c r="R2" s="501"/>
      <c r="S2" s="501"/>
      <c r="T2" s="502"/>
    </row>
    <row r="3" spans="1:20" s="127" customFormat="1" ht="18" customHeight="1" thickBot="1" x14ac:dyDescent="0.25">
      <c r="A3" s="488" t="s">
        <v>4</v>
      </c>
      <c r="B3" s="489"/>
      <c r="C3" s="489"/>
      <c r="D3" s="489"/>
      <c r="E3" s="489"/>
      <c r="F3" s="489"/>
      <c r="G3" s="489"/>
      <c r="H3" s="489"/>
      <c r="I3" s="489"/>
      <c r="J3" s="489"/>
      <c r="K3" s="489"/>
      <c r="L3" s="489"/>
      <c r="M3" s="489"/>
      <c r="N3" s="489"/>
      <c r="O3" s="489"/>
      <c r="P3" s="489"/>
      <c r="Q3" s="489"/>
      <c r="R3" s="489"/>
      <c r="S3" s="489"/>
      <c r="T3" s="490"/>
    </row>
    <row r="4" spans="1:20" s="128" customFormat="1" ht="13.2" x14ac:dyDescent="0.25">
      <c r="A4" s="484" t="s">
        <v>5</v>
      </c>
      <c r="B4" s="512"/>
      <c r="C4" s="466" t="s">
        <v>6</v>
      </c>
      <c r="D4" s="467"/>
      <c r="E4" s="468"/>
      <c r="F4" s="400"/>
      <c r="G4" s="401"/>
      <c r="H4" s="401"/>
      <c r="I4" s="401"/>
      <c r="J4" s="401"/>
      <c r="K4" s="401"/>
      <c r="L4" s="401"/>
      <c r="M4" s="401"/>
      <c r="N4" s="401"/>
      <c r="O4" s="401"/>
      <c r="P4" s="401"/>
      <c r="Q4" s="401"/>
      <c r="R4" s="401"/>
      <c r="S4" s="401"/>
      <c r="T4" s="402"/>
    </row>
    <row r="5" spans="1:20" s="128" customFormat="1" ht="12.75" customHeight="1" x14ac:dyDescent="0.25">
      <c r="A5" s="513"/>
      <c r="B5" s="514"/>
      <c r="C5" s="469" t="s">
        <v>7</v>
      </c>
      <c r="D5" s="470"/>
      <c r="E5" s="471"/>
      <c r="F5" s="372"/>
      <c r="G5" s="373"/>
      <c r="H5" s="373"/>
      <c r="I5" s="373"/>
      <c r="J5" s="373"/>
      <c r="K5" s="373"/>
      <c r="L5" s="373"/>
      <c r="M5" s="373"/>
      <c r="N5" s="373"/>
      <c r="O5" s="373"/>
      <c r="P5" s="373"/>
      <c r="Q5" s="373"/>
      <c r="R5" s="373"/>
      <c r="S5" s="373"/>
      <c r="T5" s="374"/>
    </row>
    <row r="6" spans="1:20" s="128" customFormat="1" ht="13.2" x14ac:dyDescent="0.25">
      <c r="A6" s="513"/>
      <c r="B6" s="514"/>
      <c r="C6" s="469" t="s">
        <v>8</v>
      </c>
      <c r="D6" s="470"/>
      <c r="E6" s="471"/>
      <c r="F6" s="372"/>
      <c r="G6" s="373"/>
      <c r="H6" s="373"/>
      <c r="I6" s="373"/>
      <c r="J6" s="373"/>
      <c r="K6" s="373"/>
      <c r="L6" s="373"/>
      <c r="M6" s="373"/>
      <c r="N6" s="373"/>
      <c r="O6" s="373"/>
      <c r="P6" s="373"/>
      <c r="Q6" s="373"/>
      <c r="R6" s="373"/>
      <c r="S6" s="373"/>
      <c r="T6" s="374"/>
    </row>
    <row r="7" spans="1:20" s="128" customFormat="1" ht="12.75" customHeight="1" x14ac:dyDescent="0.25">
      <c r="A7" s="513"/>
      <c r="B7" s="514"/>
      <c r="C7" s="469" t="s">
        <v>9</v>
      </c>
      <c r="D7" s="470"/>
      <c r="E7" s="471"/>
      <c r="F7" s="372"/>
      <c r="G7" s="373"/>
      <c r="H7" s="373"/>
      <c r="I7" s="373"/>
      <c r="J7" s="373"/>
      <c r="K7" s="373"/>
      <c r="L7" s="373"/>
      <c r="M7" s="373"/>
      <c r="N7" s="373"/>
      <c r="O7" s="373"/>
      <c r="P7" s="373"/>
      <c r="Q7" s="373"/>
      <c r="R7" s="373"/>
      <c r="S7" s="373"/>
      <c r="T7" s="374"/>
    </row>
    <row r="8" spans="1:20" s="128" customFormat="1" ht="12.75" customHeight="1" x14ac:dyDescent="0.25">
      <c r="A8" s="513"/>
      <c r="B8" s="514"/>
      <c r="C8" s="469" t="s">
        <v>10</v>
      </c>
      <c r="D8" s="470"/>
      <c r="E8" s="471"/>
      <c r="F8" s="403"/>
      <c r="G8" s="373"/>
      <c r="H8" s="373"/>
      <c r="I8" s="373"/>
      <c r="J8" s="373"/>
      <c r="K8" s="373"/>
      <c r="L8" s="373"/>
      <c r="M8" s="373"/>
      <c r="N8" s="373"/>
      <c r="O8" s="373"/>
      <c r="P8" s="373"/>
      <c r="Q8" s="373"/>
      <c r="R8" s="373"/>
      <c r="S8" s="373"/>
      <c r="T8" s="374"/>
    </row>
    <row r="9" spans="1:20" s="128" customFormat="1" ht="13.8" thickBot="1" x14ac:dyDescent="0.3">
      <c r="A9" s="486"/>
      <c r="B9" s="515"/>
      <c r="C9" s="472" t="s">
        <v>11</v>
      </c>
      <c r="D9" s="473"/>
      <c r="E9" s="474"/>
      <c r="F9" s="403"/>
      <c r="G9" s="373"/>
      <c r="H9" s="373"/>
      <c r="I9" s="373"/>
      <c r="J9" s="373"/>
      <c r="K9" s="373"/>
      <c r="L9" s="373"/>
      <c r="M9" s="373"/>
      <c r="N9" s="373"/>
      <c r="O9" s="373"/>
      <c r="P9" s="373"/>
      <c r="Q9" s="373"/>
      <c r="R9" s="373"/>
      <c r="S9" s="373"/>
      <c r="T9" s="374"/>
    </row>
    <row r="10" spans="1:20" s="128" customFormat="1" ht="12.75" customHeight="1" x14ac:dyDescent="0.25">
      <c r="A10" s="484" t="s">
        <v>40</v>
      </c>
      <c r="B10" s="512"/>
      <c r="C10" s="466" t="s">
        <v>6</v>
      </c>
      <c r="D10" s="467"/>
      <c r="E10" s="468"/>
      <c r="F10" s="400"/>
      <c r="G10" s="401"/>
      <c r="H10" s="401"/>
      <c r="I10" s="401"/>
      <c r="J10" s="401"/>
      <c r="K10" s="401"/>
      <c r="L10" s="401"/>
      <c r="M10" s="401"/>
      <c r="N10" s="401"/>
      <c r="O10" s="401"/>
      <c r="P10" s="401"/>
      <c r="Q10" s="401"/>
      <c r="R10" s="401"/>
      <c r="S10" s="401"/>
      <c r="T10" s="402"/>
    </row>
    <row r="11" spans="1:20" s="128" customFormat="1" ht="12.75" customHeight="1" x14ac:dyDescent="0.25">
      <c r="A11" s="513"/>
      <c r="B11" s="514"/>
      <c r="C11" s="469" t="s">
        <v>7</v>
      </c>
      <c r="D11" s="470"/>
      <c r="E11" s="471"/>
      <c r="F11" s="372"/>
      <c r="G11" s="373"/>
      <c r="H11" s="373"/>
      <c r="I11" s="373"/>
      <c r="J11" s="373"/>
      <c r="K11" s="373"/>
      <c r="L11" s="373"/>
      <c r="M11" s="373"/>
      <c r="N11" s="373"/>
      <c r="O11" s="373"/>
      <c r="P11" s="373"/>
      <c r="Q11" s="373"/>
      <c r="R11" s="373"/>
      <c r="S11" s="373"/>
      <c r="T11" s="374"/>
    </row>
    <row r="12" spans="1:20" s="128" customFormat="1" ht="13.2" x14ac:dyDescent="0.25">
      <c r="A12" s="513"/>
      <c r="B12" s="514"/>
      <c r="C12" s="469" t="s">
        <v>8</v>
      </c>
      <c r="D12" s="470"/>
      <c r="E12" s="471"/>
      <c r="F12" s="372"/>
      <c r="G12" s="373"/>
      <c r="H12" s="373"/>
      <c r="I12" s="373"/>
      <c r="J12" s="373"/>
      <c r="K12" s="373"/>
      <c r="L12" s="373"/>
      <c r="M12" s="373"/>
      <c r="N12" s="373"/>
      <c r="O12" s="373"/>
      <c r="P12" s="373"/>
      <c r="Q12" s="373"/>
      <c r="R12" s="373"/>
      <c r="S12" s="373"/>
      <c r="T12" s="374"/>
    </row>
    <row r="13" spans="1:20" s="128" customFormat="1" ht="12.75" customHeight="1" x14ac:dyDescent="0.25">
      <c r="A13" s="513"/>
      <c r="B13" s="514"/>
      <c r="C13" s="469" t="s">
        <v>9</v>
      </c>
      <c r="D13" s="470"/>
      <c r="E13" s="471"/>
      <c r="F13" s="372"/>
      <c r="G13" s="373"/>
      <c r="H13" s="373"/>
      <c r="I13" s="373"/>
      <c r="J13" s="373"/>
      <c r="K13" s="373"/>
      <c r="L13" s="373"/>
      <c r="M13" s="373"/>
      <c r="N13" s="373"/>
      <c r="O13" s="373"/>
      <c r="P13" s="373"/>
      <c r="Q13" s="373"/>
      <c r="R13" s="373"/>
      <c r="S13" s="373"/>
      <c r="T13" s="374"/>
    </row>
    <row r="14" spans="1:20" s="128" customFormat="1" ht="12.75" customHeight="1" x14ac:dyDescent="0.25">
      <c r="A14" s="513"/>
      <c r="B14" s="514"/>
      <c r="C14" s="469" t="s">
        <v>10</v>
      </c>
      <c r="D14" s="470"/>
      <c r="E14" s="471"/>
      <c r="F14" s="403"/>
      <c r="G14" s="373"/>
      <c r="H14" s="373"/>
      <c r="I14" s="373"/>
      <c r="J14" s="373"/>
      <c r="K14" s="373"/>
      <c r="L14" s="373"/>
      <c r="M14" s="373"/>
      <c r="N14" s="373"/>
      <c r="O14" s="373"/>
      <c r="P14" s="373"/>
      <c r="Q14" s="373"/>
      <c r="R14" s="373"/>
      <c r="S14" s="373"/>
      <c r="T14" s="374"/>
    </row>
    <row r="15" spans="1:20" s="128" customFormat="1" ht="13.8" thickBot="1" x14ac:dyDescent="0.3">
      <c r="A15" s="486"/>
      <c r="B15" s="515"/>
      <c r="C15" s="472" t="s">
        <v>11</v>
      </c>
      <c r="D15" s="473"/>
      <c r="E15" s="474"/>
      <c r="F15" s="404"/>
      <c r="G15" s="405"/>
      <c r="H15" s="405"/>
      <c r="I15" s="405"/>
      <c r="J15" s="405"/>
      <c r="K15" s="405"/>
      <c r="L15" s="405"/>
      <c r="M15" s="405"/>
      <c r="N15" s="405"/>
      <c r="O15" s="405"/>
      <c r="P15" s="405"/>
      <c r="Q15" s="405"/>
      <c r="R15" s="405"/>
      <c r="S15" s="405"/>
      <c r="T15" s="406"/>
    </row>
    <row r="16" spans="1:20" s="128" customFormat="1" ht="13.2" x14ac:dyDescent="0.25">
      <c r="A16" s="484" t="s">
        <v>12</v>
      </c>
      <c r="B16" s="512"/>
      <c r="C16" s="466" t="s">
        <v>6</v>
      </c>
      <c r="D16" s="467"/>
      <c r="E16" s="468"/>
      <c r="F16" s="400"/>
      <c r="G16" s="401"/>
      <c r="H16" s="401"/>
      <c r="I16" s="401"/>
      <c r="J16" s="401"/>
      <c r="K16" s="401"/>
      <c r="L16" s="401"/>
      <c r="M16" s="401"/>
      <c r="N16" s="401"/>
      <c r="O16" s="401"/>
      <c r="P16" s="401"/>
      <c r="Q16" s="401"/>
      <c r="R16" s="401"/>
      <c r="S16" s="401"/>
      <c r="T16" s="402"/>
    </row>
    <row r="17" spans="1:20" s="128" customFormat="1" ht="12.75" customHeight="1" x14ac:dyDescent="0.25">
      <c r="A17" s="513"/>
      <c r="B17" s="514"/>
      <c r="C17" s="469" t="s">
        <v>7</v>
      </c>
      <c r="D17" s="470"/>
      <c r="E17" s="471"/>
      <c r="F17" s="372"/>
      <c r="G17" s="373"/>
      <c r="H17" s="373"/>
      <c r="I17" s="373"/>
      <c r="J17" s="373"/>
      <c r="K17" s="373"/>
      <c r="L17" s="373"/>
      <c r="M17" s="373"/>
      <c r="N17" s="373"/>
      <c r="O17" s="373"/>
      <c r="P17" s="373"/>
      <c r="Q17" s="373"/>
      <c r="R17" s="373"/>
      <c r="S17" s="373"/>
      <c r="T17" s="374"/>
    </row>
    <row r="18" spans="1:20" s="128" customFormat="1" ht="13.2" x14ac:dyDescent="0.25">
      <c r="A18" s="513"/>
      <c r="B18" s="514"/>
      <c r="C18" s="469" t="s">
        <v>8</v>
      </c>
      <c r="D18" s="470"/>
      <c r="E18" s="471"/>
      <c r="F18" s="372"/>
      <c r="G18" s="373"/>
      <c r="H18" s="373"/>
      <c r="I18" s="373"/>
      <c r="J18" s="373"/>
      <c r="K18" s="373"/>
      <c r="L18" s="373"/>
      <c r="M18" s="373"/>
      <c r="N18" s="373"/>
      <c r="O18" s="373"/>
      <c r="P18" s="373"/>
      <c r="Q18" s="373"/>
      <c r="R18" s="373"/>
      <c r="S18" s="373"/>
      <c r="T18" s="374"/>
    </row>
    <row r="19" spans="1:20" s="128" customFormat="1" ht="12.75" customHeight="1" x14ac:dyDescent="0.25">
      <c r="A19" s="513"/>
      <c r="B19" s="514"/>
      <c r="C19" s="469" t="s">
        <v>9</v>
      </c>
      <c r="D19" s="470"/>
      <c r="E19" s="471"/>
      <c r="F19" s="372"/>
      <c r="G19" s="373"/>
      <c r="H19" s="373"/>
      <c r="I19" s="373"/>
      <c r="J19" s="373"/>
      <c r="K19" s="373"/>
      <c r="L19" s="373"/>
      <c r="M19" s="373"/>
      <c r="N19" s="373"/>
      <c r="O19" s="373"/>
      <c r="P19" s="373"/>
      <c r="Q19" s="373"/>
      <c r="R19" s="373"/>
      <c r="S19" s="373"/>
      <c r="T19" s="374"/>
    </row>
    <row r="20" spans="1:20" s="128" customFormat="1" ht="12.75" customHeight="1" x14ac:dyDescent="0.25">
      <c r="A20" s="513"/>
      <c r="B20" s="514"/>
      <c r="C20" s="469" t="s">
        <v>10</v>
      </c>
      <c r="D20" s="470"/>
      <c r="E20" s="471"/>
      <c r="F20" s="372"/>
      <c r="G20" s="373"/>
      <c r="H20" s="373"/>
      <c r="I20" s="373"/>
      <c r="J20" s="373"/>
      <c r="K20" s="373"/>
      <c r="L20" s="373"/>
      <c r="M20" s="373"/>
      <c r="N20" s="373"/>
      <c r="O20" s="373"/>
      <c r="P20" s="373"/>
      <c r="Q20" s="373"/>
      <c r="R20" s="373"/>
      <c r="S20" s="373"/>
      <c r="T20" s="374"/>
    </row>
    <row r="21" spans="1:20" s="128" customFormat="1" ht="13.8" thickBot="1" x14ac:dyDescent="0.3">
      <c r="A21" s="486"/>
      <c r="B21" s="515"/>
      <c r="C21" s="472" t="s">
        <v>11</v>
      </c>
      <c r="D21" s="473"/>
      <c r="E21" s="474"/>
      <c r="F21" s="404"/>
      <c r="G21" s="405"/>
      <c r="H21" s="405"/>
      <c r="I21" s="405"/>
      <c r="J21" s="405"/>
      <c r="K21" s="405"/>
      <c r="L21" s="405"/>
      <c r="M21" s="405"/>
      <c r="N21" s="405"/>
      <c r="O21" s="405"/>
      <c r="P21" s="405"/>
      <c r="Q21" s="405"/>
      <c r="R21" s="405"/>
      <c r="S21" s="405"/>
      <c r="T21" s="406"/>
    </row>
    <row r="22" spans="1:20" s="128" customFormat="1" ht="12.75" customHeight="1" x14ac:dyDescent="0.25">
      <c r="A22" s="484" t="s">
        <v>13</v>
      </c>
      <c r="B22" s="512"/>
      <c r="C22" s="466" t="s">
        <v>6</v>
      </c>
      <c r="D22" s="467"/>
      <c r="E22" s="468"/>
      <c r="F22" s="390"/>
      <c r="G22" s="391"/>
      <c r="H22" s="391"/>
      <c r="I22" s="391"/>
      <c r="J22" s="391"/>
      <c r="K22" s="391"/>
      <c r="L22" s="391"/>
      <c r="M22" s="391"/>
      <c r="N22" s="391"/>
      <c r="O22" s="391"/>
      <c r="P22" s="391"/>
      <c r="Q22" s="391"/>
      <c r="R22" s="391"/>
      <c r="S22" s="391"/>
      <c r="T22" s="392"/>
    </row>
    <row r="23" spans="1:20" s="128" customFormat="1" ht="12.75" customHeight="1" x14ac:dyDescent="0.25">
      <c r="A23" s="513"/>
      <c r="B23" s="514"/>
      <c r="C23" s="469" t="s">
        <v>7</v>
      </c>
      <c r="D23" s="470"/>
      <c r="E23" s="471"/>
      <c r="F23" s="393"/>
      <c r="G23" s="394"/>
      <c r="H23" s="394"/>
      <c r="I23" s="394"/>
      <c r="J23" s="394"/>
      <c r="K23" s="394"/>
      <c r="L23" s="394"/>
      <c r="M23" s="394"/>
      <c r="N23" s="394"/>
      <c r="O23" s="394"/>
      <c r="P23" s="394"/>
      <c r="Q23" s="394"/>
      <c r="R23" s="394"/>
      <c r="S23" s="394"/>
      <c r="T23" s="395"/>
    </row>
    <row r="24" spans="1:20" s="128" customFormat="1" ht="13.2" x14ac:dyDescent="0.25">
      <c r="A24" s="513"/>
      <c r="B24" s="514"/>
      <c r="C24" s="469" t="s">
        <v>8</v>
      </c>
      <c r="D24" s="470"/>
      <c r="E24" s="471"/>
      <c r="F24" s="393"/>
      <c r="G24" s="394"/>
      <c r="H24" s="394"/>
      <c r="I24" s="394"/>
      <c r="J24" s="394"/>
      <c r="K24" s="394"/>
      <c r="L24" s="394"/>
      <c r="M24" s="394"/>
      <c r="N24" s="394"/>
      <c r="O24" s="394"/>
      <c r="P24" s="394"/>
      <c r="Q24" s="394"/>
      <c r="R24" s="394"/>
      <c r="S24" s="394"/>
      <c r="T24" s="395"/>
    </row>
    <row r="25" spans="1:20" s="128" customFormat="1" ht="12.75" customHeight="1" x14ac:dyDescent="0.25">
      <c r="A25" s="513"/>
      <c r="B25" s="514"/>
      <c r="C25" s="469" t="s">
        <v>9</v>
      </c>
      <c r="D25" s="470"/>
      <c r="E25" s="471"/>
      <c r="F25" s="393"/>
      <c r="G25" s="394"/>
      <c r="H25" s="394"/>
      <c r="I25" s="394"/>
      <c r="J25" s="394"/>
      <c r="K25" s="394"/>
      <c r="L25" s="394"/>
      <c r="M25" s="394"/>
      <c r="N25" s="394"/>
      <c r="O25" s="394"/>
      <c r="P25" s="394"/>
      <c r="Q25" s="394"/>
      <c r="R25" s="394"/>
      <c r="S25" s="394"/>
      <c r="T25" s="395"/>
    </row>
    <row r="26" spans="1:20" s="128" customFormat="1" ht="12.75" customHeight="1" x14ac:dyDescent="0.25">
      <c r="A26" s="513"/>
      <c r="B26" s="514"/>
      <c r="C26" s="469" t="s">
        <v>10</v>
      </c>
      <c r="D26" s="470"/>
      <c r="E26" s="471"/>
      <c r="F26" s="396"/>
      <c r="G26" s="394"/>
      <c r="H26" s="394"/>
      <c r="I26" s="394"/>
      <c r="J26" s="394"/>
      <c r="K26" s="394"/>
      <c r="L26" s="394"/>
      <c r="M26" s="394"/>
      <c r="N26" s="394"/>
      <c r="O26" s="394"/>
      <c r="P26" s="394"/>
      <c r="Q26" s="394"/>
      <c r="R26" s="394"/>
      <c r="S26" s="394"/>
      <c r="T26" s="395"/>
    </row>
    <row r="27" spans="1:20" s="128" customFormat="1" ht="13.8" thickBot="1" x14ac:dyDescent="0.3">
      <c r="A27" s="486"/>
      <c r="B27" s="515"/>
      <c r="C27" s="472" t="s">
        <v>11</v>
      </c>
      <c r="D27" s="473"/>
      <c r="E27" s="474"/>
      <c r="F27" s="397"/>
      <c r="G27" s="398"/>
      <c r="H27" s="398"/>
      <c r="I27" s="398"/>
      <c r="J27" s="398"/>
      <c r="K27" s="398"/>
      <c r="L27" s="398"/>
      <c r="M27" s="398"/>
      <c r="N27" s="398"/>
      <c r="O27" s="398"/>
      <c r="P27" s="398"/>
      <c r="Q27" s="398"/>
      <c r="R27" s="398"/>
      <c r="S27" s="398"/>
      <c r="T27" s="399"/>
    </row>
    <row r="28" spans="1:20" s="128" customFormat="1" ht="12.75" customHeight="1" x14ac:dyDescent="0.25">
      <c r="A28" s="484" t="s">
        <v>14</v>
      </c>
      <c r="B28" s="512"/>
      <c r="C28" s="466" t="s">
        <v>6</v>
      </c>
      <c r="D28" s="467"/>
      <c r="E28" s="468"/>
      <c r="F28" s="390"/>
      <c r="G28" s="391"/>
      <c r="H28" s="391"/>
      <c r="I28" s="391"/>
      <c r="J28" s="391"/>
      <c r="K28" s="391"/>
      <c r="L28" s="391"/>
      <c r="M28" s="391"/>
      <c r="N28" s="391"/>
      <c r="O28" s="391"/>
      <c r="P28" s="391"/>
      <c r="Q28" s="391"/>
      <c r="R28" s="391"/>
      <c r="S28" s="391"/>
      <c r="T28" s="392"/>
    </row>
    <row r="29" spans="1:20" s="128" customFormat="1" ht="12.75" customHeight="1" x14ac:dyDescent="0.25">
      <c r="A29" s="513"/>
      <c r="B29" s="514"/>
      <c r="C29" s="469" t="s">
        <v>7</v>
      </c>
      <c r="D29" s="470"/>
      <c r="E29" s="471"/>
      <c r="F29" s="393"/>
      <c r="G29" s="394"/>
      <c r="H29" s="394"/>
      <c r="I29" s="394"/>
      <c r="J29" s="394"/>
      <c r="K29" s="394"/>
      <c r="L29" s="394"/>
      <c r="M29" s="394"/>
      <c r="N29" s="394"/>
      <c r="O29" s="394"/>
      <c r="P29" s="394"/>
      <c r="Q29" s="394"/>
      <c r="R29" s="394"/>
      <c r="S29" s="394"/>
      <c r="T29" s="395"/>
    </row>
    <row r="30" spans="1:20" s="128" customFormat="1" ht="13.2" x14ac:dyDescent="0.25">
      <c r="A30" s="513"/>
      <c r="B30" s="514"/>
      <c r="C30" s="469" t="s">
        <v>8</v>
      </c>
      <c r="D30" s="470"/>
      <c r="E30" s="471"/>
      <c r="F30" s="393"/>
      <c r="G30" s="394"/>
      <c r="H30" s="394"/>
      <c r="I30" s="394"/>
      <c r="J30" s="394"/>
      <c r="K30" s="394"/>
      <c r="L30" s="394"/>
      <c r="M30" s="394"/>
      <c r="N30" s="394"/>
      <c r="O30" s="394"/>
      <c r="P30" s="394"/>
      <c r="Q30" s="394"/>
      <c r="R30" s="394"/>
      <c r="S30" s="394"/>
      <c r="T30" s="395"/>
    </row>
    <row r="31" spans="1:20" s="128" customFormat="1" ht="12.75" customHeight="1" x14ac:dyDescent="0.25">
      <c r="A31" s="513"/>
      <c r="B31" s="514"/>
      <c r="C31" s="469" t="s">
        <v>9</v>
      </c>
      <c r="D31" s="470"/>
      <c r="E31" s="471"/>
      <c r="F31" s="393"/>
      <c r="G31" s="394"/>
      <c r="H31" s="394"/>
      <c r="I31" s="394"/>
      <c r="J31" s="394"/>
      <c r="K31" s="394"/>
      <c r="L31" s="394"/>
      <c r="M31" s="394"/>
      <c r="N31" s="394"/>
      <c r="O31" s="394"/>
      <c r="P31" s="394"/>
      <c r="Q31" s="394"/>
      <c r="R31" s="394"/>
      <c r="S31" s="394"/>
      <c r="T31" s="395"/>
    </row>
    <row r="32" spans="1:20" s="128" customFormat="1" ht="12.75" customHeight="1" x14ac:dyDescent="0.25">
      <c r="A32" s="513"/>
      <c r="B32" s="514"/>
      <c r="C32" s="469" t="s">
        <v>10</v>
      </c>
      <c r="D32" s="470"/>
      <c r="E32" s="471"/>
      <c r="F32" s="396"/>
      <c r="G32" s="394"/>
      <c r="H32" s="394"/>
      <c r="I32" s="394"/>
      <c r="J32" s="394"/>
      <c r="K32" s="394"/>
      <c r="L32" s="394"/>
      <c r="M32" s="394"/>
      <c r="N32" s="394"/>
      <c r="O32" s="394"/>
      <c r="P32" s="394"/>
      <c r="Q32" s="394"/>
      <c r="R32" s="394"/>
      <c r="S32" s="394"/>
      <c r="T32" s="395"/>
    </row>
    <row r="33" spans="1:20" s="128" customFormat="1" ht="13.8" thickBot="1" x14ac:dyDescent="0.3">
      <c r="A33" s="486"/>
      <c r="B33" s="515"/>
      <c r="C33" s="472" t="s">
        <v>11</v>
      </c>
      <c r="D33" s="473"/>
      <c r="E33" s="474"/>
      <c r="F33" s="397"/>
      <c r="G33" s="398"/>
      <c r="H33" s="398"/>
      <c r="I33" s="398"/>
      <c r="J33" s="398"/>
      <c r="K33" s="398"/>
      <c r="L33" s="398"/>
      <c r="M33" s="398"/>
      <c r="N33" s="398"/>
      <c r="O33" s="398"/>
      <c r="P33" s="398"/>
      <c r="Q33" s="398"/>
      <c r="R33" s="398"/>
      <c r="S33" s="398"/>
      <c r="T33" s="399"/>
    </row>
    <row r="34" spans="1:20" s="128" customFormat="1" ht="12.75" customHeight="1" x14ac:dyDescent="0.25">
      <c r="A34" s="484" t="s">
        <v>14</v>
      </c>
      <c r="B34" s="512"/>
      <c r="C34" s="466" t="s">
        <v>6</v>
      </c>
      <c r="D34" s="467"/>
      <c r="E34" s="468"/>
      <c r="F34" s="400"/>
      <c r="G34" s="401"/>
      <c r="H34" s="401"/>
      <c r="I34" s="401"/>
      <c r="J34" s="401"/>
      <c r="K34" s="401"/>
      <c r="L34" s="401"/>
      <c r="M34" s="401"/>
      <c r="N34" s="401"/>
      <c r="O34" s="401"/>
      <c r="P34" s="401"/>
      <c r="Q34" s="401"/>
      <c r="R34" s="401"/>
      <c r="S34" s="401"/>
      <c r="T34" s="402"/>
    </row>
    <row r="35" spans="1:20" s="128" customFormat="1" ht="12.75" customHeight="1" x14ac:dyDescent="0.25">
      <c r="A35" s="513"/>
      <c r="B35" s="514"/>
      <c r="C35" s="469" t="s">
        <v>7</v>
      </c>
      <c r="D35" s="470"/>
      <c r="E35" s="471"/>
      <c r="F35" s="372"/>
      <c r="G35" s="373"/>
      <c r="H35" s="373"/>
      <c r="I35" s="373"/>
      <c r="J35" s="373"/>
      <c r="K35" s="373"/>
      <c r="L35" s="373"/>
      <c r="M35" s="373"/>
      <c r="N35" s="373"/>
      <c r="O35" s="373"/>
      <c r="P35" s="373"/>
      <c r="Q35" s="373"/>
      <c r="R35" s="373"/>
      <c r="S35" s="373"/>
      <c r="T35" s="374"/>
    </row>
    <row r="36" spans="1:20" s="128" customFormat="1" ht="13.2" x14ac:dyDescent="0.25">
      <c r="A36" s="513"/>
      <c r="B36" s="514"/>
      <c r="C36" s="469" t="s">
        <v>8</v>
      </c>
      <c r="D36" s="470"/>
      <c r="E36" s="471"/>
      <c r="F36" s="372"/>
      <c r="G36" s="373"/>
      <c r="H36" s="373"/>
      <c r="I36" s="373"/>
      <c r="J36" s="373"/>
      <c r="K36" s="373"/>
      <c r="L36" s="373"/>
      <c r="M36" s="373"/>
      <c r="N36" s="373"/>
      <c r="O36" s="373"/>
      <c r="P36" s="373"/>
      <c r="Q36" s="373"/>
      <c r="R36" s="373"/>
      <c r="S36" s="373"/>
      <c r="T36" s="374"/>
    </row>
    <row r="37" spans="1:20" s="128" customFormat="1" ht="12.75" customHeight="1" x14ac:dyDescent="0.25">
      <c r="A37" s="513"/>
      <c r="B37" s="514"/>
      <c r="C37" s="469" t="s">
        <v>9</v>
      </c>
      <c r="D37" s="470"/>
      <c r="E37" s="471"/>
      <c r="F37" s="372"/>
      <c r="G37" s="373"/>
      <c r="H37" s="373"/>
      <c r="I37" s="373"/>
      <c r="J37" s="373"/>
      <c r="K37" s="373"/>
      <c r="L37" s="373"/>
      <c r="M37" s="373"/>
      <c r="N37" s="373"/>
      <c r="O37" s="373"/>
      <c r="P37" s="373"/>
      <c r="Q37" s="373"/>
      <c r="R37" s="373"/>
      <c r="S37" s="373"/>
      <c r="T37" s="374"/>
    </row>
    <row r="38" spans="1:20" s="128" customFormat="1" ht="12.75" customHeight="1" x14ac:dyDescent="0.25">
      <c r="A38" s="513"/>
      <c r="B38" s="514"/>
      <c r="C38" s="469" t="s">
        <v>10</v>
      </c>
      <c r="D38" s="470"/>
      <c r="E38" s="471"/>
      <c r="F38" s="403"/>
      <c r="G38" s="373"/>
      <c r="H38" s="373"/>
      <c r="I38" s="373"/>
      <c r="J38" s="373"/>
      <c r="K38" s="373"/>
      <c r="L38" s="373"/>
      <c r="M38" s="373"/>
      <c r="N38" s="373"/>
      <c r="O38" s="373"/>
      <c r="P38" s="373"/>
      <c r="Q38" s="373"/>
      <c r="R38" s="373"/>
      <c r="S38" s="373"/>
      <c r="T38" s="374"/>
    </row>
    <row r="39" spans="1:20" s="128" customFormat="1" ht="13.8" thickBot="1" x14ac:dyDescent="0.3">
      <c r="A39" s="486"/>
      <c r="B39" s="515"/>
      <c r="C39" s="472" t="s">
        <v>11</v>
      </c>
      <c r="D39" s="473"/>
      <c r="E39" s="474"/>
      <c r="F39" s="404"/>
      <c r="G39" s="405"/>
      <c r="H39" s="405"/>
      <c r="I39" s="405"/>
      <c r="J39" s="405"/>
      <c r="K39" s="405"/>
      <c r="L39" s="405"/>
      <c r="M39" s="405"/>
      <c r="N39" s="405"/>
      <c r="O39" s="405"/>
      <c r="P39" s="405"/>
      <c r="Q39" s="405"/>
      <c r="R39" s="405"/>
      <c r="S39" s="405"/>
      <c r="T39" s="406"/>
    </row>
    <row r="40" spans="1:20" s="128" customFormat="1" ht="12.75" customHeight="1" x14ac:dyDescent="0.25">
      <c r="A40" s="484" t="s">
        <v>14</v>
      </c>
      <c r="B40" s="512"/>
      <c r="C40" s="466" t="s">
        <v>6</v>
      </c>
      <c r="D40" s="467"/>
      <c r="E40" s="468"/>
      <c r="F40" s="390"/>
      <c r="G40" s="391"/>
      <c r="H40" s="391"/>
      <c r="I40" s="391"/>
      <c r="J40" s="391"/>
      <c r="K40" s="391"/>
      <c r="L40" s="391"/>
      <c r="M40" s="391"/>
      <c r="N40" s="391"/>
      <c r="O40" s="391"/>
      <c r="P40" s="391"/>
      <c r="Q40" s="391"/>
      <c r="R40" s="391"/>
      <c r="S40" s="391"/>
      <c r="T40" s="392"/>
    </row>
    <row r="41" spans="1:20" s="128" customFormat="1" ht="12.75" customHeight="1" x14ac:dyDescent="0.25">
      <c r="A41" s="513"/>
      <c r="B41" s="514"/>
      <c r="C41" s="469" t="s">
        <v>7</v>
      </c>
      <c r="D41" s="470"/>
      <c r="E41" s="471"/>
      <c r="F41" s="393"/>
      <c r="G41" s="394"/>
      <c r="H41" s="394"/>
      <c r="I41" s="394"/>
      <c r="J41" s="394"/>
      <c r="K41" s="394"/>
      <c r="L41" s="394"/>
      <c r="M41" s="394"/>
      <c r="N41" s="394"/>
      <c r="O41" s="394"/>
      <c r="P41" s="394"/>
      <c r="Q41" s="394"/>
      <c r="R41" s="394"/>
      <c r="S41" s="394"/>
      <c r="T41" s="395"/>
    </row>
    <row r="42" spans="1:20" s="128" customFormat="1" ht="13.2" x14ac:dyDescent="0.25">
      <c r="A42" s="513"/>
      <c r="B42" s="514"/>
      <c r="C42" s="469" t="s">
        <v>8</v>
      </c>
      <c r="D42" s="470"/>
      <c r="E42" s="471"/>
      <c r="F42" s="393"/>
      <c r="G42" s="394"/>
      <c r="H42" s="394"/>
      <c r="I42" s="394"/>
      <c r="J42" s="394"/>
      <c r="K42" s="394"/>
      <c r="L42" s="394"/>
      <c r="M42" s="394"/>
      <c r="N42" s="394"/>
      <c r="O42" s="394"/>
      <c r="P42" s="394"/>
      <c r="Q42" s="394"/>
      <c r="R42" s="394"/>
      <c r="S42" s="394"/>
      <c r="T42" s="395"/>
    </row>
    <row r="43" spans="1:20" s="128" customFormat="1" ht="12.75" customHeight="1" x14ac:dyDescent="0.25">
      <c r="A43" s="513"/>
      <c r="B43" s="514"/>
      <c r="C43" s="469" t="s">
        <v>9</v>
      </c>
      <c r="D43" s="470"/>
      <c r="E43" s="471"/>
      <c r="F43" s="393"/>
      <c r="G43" s="394"/>
      <c r="H43" s="394"/>
      <c r="I43" s="394"/>
      <c r="J43" s="394"/>
      <c r="K43" s="394"/>
      <c r="L43" s="394"/>
      <c r="M43" s="394"/>
      <c r="N43" s="394"/>
      <c r="O43" s="394"/>
      <c r="P43" s="394"/>
      <c r="Q43" s="394"/>
      <c r="R43" s="394"/>
      <c r="S43" s="394"/>
      <c r="T43" s="395"/>
    </row>
    <row r="44" spans="1:20" s="128" customFormat="1" ht="12.75" customHeight="1" x14ac:dyDescent="0.25">
      <c r="A44" s="513"/>
      <c r="B44" s="514"/>
      <c r="C44" s="469" t="s">
        <v>10</v>
      </c>
      <c r="D44" s="470"/>
      <c r="E44" s="471"/>
      <c r="F44" s="396"/>
      <c r="G44" s="394"/>
      <c r="H44" s="394"/>
      <c r="I44" s="394"/>
      <c r="J44" s="394"/>
      <c r="K44" s="394"/>
      <c r="L44" s="394"/>
      <c r="M44" s="394"/>
      <c r="N44" s="394"/>
      <c r="O44" s="394"/>
      <c r="P44" s="394"/>
      <c r="Q44" s="394"/>
      <c r="R44" s="394"/>
      <c r="S44" s="394"/>
      <c r="T44" s="395"/>
    </row>
    <row r="45" spans="1:20" s="128" customFormat="1" ht="13.8" thickBot="1" x14ac:dyDescent="0.3">
      <c r="A45" s="486"/>
      <c r="B45" s="515"/>
      <c r="C45" s="472" t="s">
        <v>11</v>
      </c>
      <c r="D45" s="473"/>
      <c r="E45" s="474"/>
      <c r="F45" s="397"/>
      <c r="G45" s="398"/>
      <c r="H45" s="398"/>
      <c r="I45" s="398"/>
      <c r="J45" s="398"/>
      <c r="K45" s="398"/>
      <c r="L45" s="398"/>
      <c r="M45" s="398"/>
      <c r="N45" s="398"/>
      <c r="O45" s="398"/>
      <c r="P45" s="398"/>
      <c r="Q45" s="398"/>
      <c r="R45" s="398"/>
      <c r="S45" s="398"/>
      <c r="T45" s="399"/>
    </row>
    <row r="46" spans="1:20" s="129" customFormat="1" ht="15.6" thickBot="1" x14ac:dyDescent="0.3">
      <c r="A46" s="533"/>
      <c r="B46" s="533"/>
      <c r="C46" s="533"/>
      <c r="D46" s="533"/>
      <c r="E46" s="533"/>
      <c r="F46" s="533"/>
      <c r="G46" s="533"/>
      <c r="H46" s="533"/>
      <c r="I46" s="533"/>
      <c r="J46" s="533"/>
      <c r="K46" s="533"/>
      <c r="L46" s="533"/>
      <c r="M46" s="533"/>
      <c r="N46" s="533"/>
      <c r="O46" s="533"/>
      <c r="P46" s="533"/>
      <c r="Q46" s="533"/>
      <c r="R46" s="533"/>
      <c r="S46" s="533"/>
      <c r="T46" s="533"/>
    </row>
    <row r="47" spans="1:20" ht="18.75" customHeight="1" thickBot="1" x14ac:dyDescent="0.25">
      <c r="A47" s="497" t="str">
        <f>CONCATENATE($A$1," (Page 2)")</f>
        <v>CORE CAPACITY PROJECT DESCRIPTION TEMPLATE (Page 2)</v>
      </c>
      <c r="B47" s="498"/>
      <c r="C47" s="498"/>
      <c r="D47" s="498"/>
      <c r="E47" s="498"/>
      <c r="F47" s="498"/>
      <c r="G47" s="498"/>
      <c r="H47" s="498"/>
      <c r="I47" s="498"/>
      <c r="J47" s="498"/>
      <c r="K47" s="498"/>
      <c r="L47" s="498"/>
      <c r="M47" s="498"/>
      <c r="N47" s="498"/>
      <c r="O47" s="498"/>
      <c r="P47" s="498"/>
      <c r="Q47" s="498"/>
      <c r="R47" s="498"/>
      <c r="S47" s="498"/>
      <c r="T47" s="499"/>
    </row>
    <row r="48" spans="1:20" ht="18" customHeight="1" thickBot="1" x14ac:dyDescent="0.25">
      <c r="A48" s="484" t="s">
        <v>15</v>
      </c>
      <c r="B48" s="512"/>
      <c r="C48" s="449" t="s">
        <v>16</v>
      </c>
      <c r="D48" s="450"/>
      <c r="E48" s="451"/>
      <c r="F48" s="385"/>
      <c r="G48" s="386"/>
      <c r="H48" s="386"/>
      <c r="I48" s="386"/>
      <c r="J48" s="386"/>
      <c r="K48" s="386"/>
      <c r="L48" s="386"/>
      <c r="M48" s="386"/>
      <c r="N48" s="386"/>
      <c r="O48" s="386"/>
      <c r="P48" s="386"/>
      <c r="Q48" s="386"/>
      <c r="R48" s="386"/>
      <c r="S48" s="386"/>
      <c r="T48" s="387"/>
    </row>
    <row r="49" spans="1:20" ht="18" customHeight="1" thickBot="1" x14ac:dyDescent="0.25">
      <c r="A49" s="513"/>
      <c r="B49" s="514"/>
      <c r="C49" s="449" t="s">
        <v>17</v>
      </c>
      <c r="D49" s="450"/>
      <c r="E49" s="451"/>
      <c r="F49" s="407" t="s">
        <v>142</v>
      </c>
      <c r="G49" s="408"/>
      <c r="H49" s="408"/>
      <c r="I49" s="408"/>
      <c r="J49" s="408"/>
      <c r="K49" s="408"/>
      <c r="L49" s="408"/>
      <c r="M49" s="408"/>
      <c r="N49" s="408"/>
      <c r="O49" s="408"/>
      <c r="P49" s="408"/>
      <c r="Q49" s="408"/>
      <c r="R49" s="408"/>
      <c r="S49" s="408"/>
      <c r="T49" s="409"/>
    </row>
    <row r="50" spans="1:20" ht="18" customHeight="1" thickBot="1" x14ac:dyDescent="0.25">
      <c r="A50" s="513"/>
      <c r="B50" s="514"/>
      <c r="C50" s="449" t="s">
        <v>111</v>
      </c>
      <c r="D50" s="450"/>
      <c r="E50" s="451"/>
      <c r="F50" s="481"/>
      <c r="G50" s="482"/>
      <c r="H50" s="482"/>
      <c r="I50" s="482"/>
      <c r="J50" s="482"/>
      <c r="K50" s="482"/>
      <c r="L50" s="482"/>
      <c r="M50" s="482"/>
      <c r="N50" s="482"/>
      <c r="O50" s="482"/>
      <c r="P50" s="482"/>
      <c r="Q50" s="482"/>
      <c r="R50" s="482"/>
      <c r="S50" s="482"/>
      <c r="T50" s="483"/>
    </row>
    <row r="51" spans="1:20" ht="27" customHeight="1" thickBot="1" x14ac:dyDescent="0.25">
      <c r="A51" s="513"/>
      <c r="B51" s="514"/>
      <c r="C51" s="449" t="s">
        <v>174</v>
      </c>
      <c r="D51" s="450"/>
      <c r="E51" s="451"/>
      <c r="F51" s="385"/>
      <c r="G51" s="386"/>
      <c r="H51" s="386"/>
      <c r="I51" s="386"/>
      <c r="J51" s="386"/>
      <c r="K51" s="386"/>
      <c r="L51" s="386"/>
      <c r="M51" s="386"/>
      <c r="N51" s="386"/>
      <c r="O51" s="386"/>
      <c r="P51" s="386"/>
      <c r="Q51" s="386"/>
      <c r="R51" s="386"/>
      <c r="S51" s="386"/>
      <c r="T51" s="387"/>
    </row>
    <row r="52" spans="1:20" ht="12.75" customHeight="1" x14ac:dyDescent="0.2">
      <c r="A52" s="513"/>
      <c r="B52" s="514"/>
      <c r="C52" s="440" t="s">
        <v>157</v>
      </c>
      <c r="D52" s="441"/>
      <c r="E52" s="442"/>
      <c r="F52" s="400"/>
      <c r="G52" s="401"/>
      <c r="H52" s="401"/>
      <c r="I52" s="401"/>
      <c r="J52" s="401"/>
      <c r="K52" s="401"/>
      <c r="L52" s="401"/>
      <c r="M52" s="401"/>
      <c r="N52" s="401"/>
      <c r="O52" s="401"/>
      <c r="P52" s="401"/>
      <c r="Q52" s="401"/>
      <c r="R52" s="401"/>
      <c r="S52" s="401"/>
      <c r="T52" s="402"/>
    </row>
    <row r="53" spans="1:20" ht="13.2" x14ac:dyDescent="0.2">
      <c r="A53" s="513"/>
      <c r="B53" s="514"/>
      <c r="C53" s="443"/>
      <c r="D53" s="444"/>
      <c r="E53" s="445"/>
      <c r="F53" s="372"/>
      <c r="G53" s="373"/>
      <c r="H53" s="373"/>
      <c r="I53" s="373"/>
      <c r="J53" s="373"/>
      <c r="K53" s="373"/>
      <c r="L53" s="373"/>
      <c r="M53" s="373"/>
      <c r="N53" s="373"/>
      <c r="O53" s="373"/>
      <c r="P53" s="373"/>
      <c r="Q53" s="373"/>
      <c r="R53" s="373"/>
      <c r="S53" s="373"/>
      <c r="T53" s="374"/>
    </row>
    <row r="54" spans="1:20" ht="13.2" x14ac:dyDescent="0.2">
      <c r="A54" s="513"/>
      <c r="B54" s="514"/>
      <c r="C54" s="443"/>
      <c r="D54" s="444"/>
      <c r="E54" s="445"/>
      <c r="F54" s="372"/>
      <c r="G54" s="373"/>
      <c r="H54" s="373"/>
      <c r="I54" s="373"/>
      <c r="J54" s="373"/>
      <c r="K54" s="373"/>
      <c r="L54" s="373"/>
      <c r="M54" s="373"/>
      <c r="N54" s="373"/>
      <c r="O54" s="373"/>
      <c r="P54" s="373"/>
      <c r="Q54" s="373"/>
      <c r="R54" s="373"/>
      <c r="S54" s="373"/>
      <c r="T54" s="374"/>
    </row>
    <row r="55" spans="1:20" ht="13.2" x14ac:dyDescent="0.2">
      <c r="A55" s="513"/>
      <c r="B55" s="514"/>
      <c r="C55" s="443"/>
      <c r="D55" s="444"/>
      <c r="E55" s="445"/>
      <c r="F55" s="372"/>
      <c r="G55" s="373"/>
      <c r="H55" s="373"/>
      <c r="I55" s="373"/>
      <c r="J55" s="373"/>
      <c r="K55" s="373"/>
      <c r="L55" s="373"/>
      <c r="M55" s="373"/>
      <c r="N55" s="373"/>
      <c r="O55" s="373"/>
      <c r="P55" s="373"/>
      <c r="Q55" s="373"/>
      <c r="R55" s="373"/>
      <c r="S55" s="373"/>
      <c r="T55" s="374"/>
    </row>
    <row r="56" spans="1:20" ht="13.2" x14ac:dyDescent="0.2">
      <c r="A56" s="513"/>
      <c r="B56" s="514"/>
      <c r="C56" s="443"/>
      <c r="D56" s="444"/>
      <c r="E56" s="445"/>
      <c r="F56" s="372"/>
      <c r="G56" s="373"/>
      <c r="H56" s="373"/>
      <c r="I56" s="373"/>
      <c r="J56" s="373"/>
      <c r="K56" s="373"/>
      <c r="L56" s="373"/>
      <c r="M56" s="373"/>
      <c r="N56" s="373"/>
      <c r="O56" s="373"/>
      <c r="P56" s="373"/>
      <c r="Q56" s="373"/>
      <c r="R56" s="373"/>
      <c r="S56" s="373"/>
      <c r="T56" s="374"/>
    </row>
    <row r="57" spans="1:20" ht="13.2" x14ac:dyDescent="0.2">
      <c r="A57" s="513"/>
      <c r="B57" s="514"/>
      <c r="C57" s="443"/>
      <c r="D57" s="444"/>
      <c r="E57" s="445"/>
      <c r="F57" s="372"/>
      <c r="G57" s="373"/>
      <c r="H57" s="373"/>
      <c r="I57" s="373"/>
      <c r="J57" s="373"/>
      <c r="K57" s="373"/>
      <c r="L57" s="373"/>
      <c r="M57" s="373"/>
      <c r="N57" s="373"/>
      <c r="O57" s="373"/>
      <c r="P57" s="373"/>
      <c r="Q57" s="373"/>
      <c r="R57" s="373"/>
      <c r="S57" s="373"/>
      <c r="T57" s="374"/>
    </row>
    <row r="58" spans="1:20" ht="13.2" x14ac:dyDescent="0.2">
      <c r="A58" s="513"/>
      <c r="B58" s="514"/>
      <c r="C58" s="443"/>
      <c r="D58" s="444"/>
      <c r="E58" s="445"/>
      <c r="F58" s="372"/>
      <c r="G58" s="373"/>
      <c r="H58" s="373"/>
      <c r="I58" s="373"/>
      <c r="J58" s="373"/>
      <c r="K58" s="373"/>
      <c r="L58" s="373"/>
      <c r="M58" s="373"/>
      <c r="N58" s="373"/>
      <c r="O58" s="373"/>
      <c r="P58" s="373"/>
      <c r="Q58" s="373"/>
      <c r="R58" s="373"/>
      <c r="S58" s="373"/>
      <c r="T58" s="374"/>
    </row>
    <row r="59" spans="1:20" ht="13.2" x14ac:dyDescent="0.2">
      <c r="A59" s="513"/>
      <c r="B59" s="514"/>
      <c r="C59" s="443"/>
      <c r="D59" s="444"/>
      <c r="E59" s="445"/>
      <c r="F59" s="372"/>
      <c r="G59" s="373"/>
      <c r="H59" s="373"/>
      <c r="I59" s="373"/>
      <c r="J59" s="373"/>
      <c r="K59" s="373"/>
      <c r="L59" s="373"/>
      <c r="M59" s="373"/>
      <c r="N59" s="373"/>
      <c r="O59" s="373"/>
      <c r="P59" s="373"/>
      <c r="Q59" s="373"/>
      <c r="R59" s="373"/>
      <c r="S59" s="373"/>
      <c r="T59" s="374"/>
    </row>
    <row r="60" spans="1:20" ht="13.2" x14ac:dyDescent="0.2">
      <c r="A60" s="513"/>
      <c r="B60" s="514"/>
      <c r="C60" s="443"/>
      <c r="D60" s="444"/>
      <c r="E60" s="445"/>
      <c r="F60" s="372"/>
      <c r="G60" s="373"/>
      <c r="H60" s="373"/>
      <c r="I60" s="373"/>
      <c r="J60" s="373"/>
      <c r="K60" s="373"/>
      <c r="L60" s="373"/>
      <c r="M60" s="373"/>
      <c r="N60" s="373"/>
      <c r="O60" s="373"/>
      <c r="P60" s="373"/>
      <c r="Q60" s="373"/>
      <c r="R60" s="373"/>
      <c r="S60" s="373"/>
      <c r="T60" s="374"/>
    </row>
    <row r="61" spans="1:20" ht="13.2" x14ac:dyDescent="0.2">
      <c r="A61" s="513"/>
      <c r="B61" s="514"/>
      <c r="C61" s="443"/>
      <c r="D61" s="444"/>
      <c r="E61" s="445"/>
      <c r="F61" s="372"/>
      <c r="G61" s="373"/>
      <c r="H61" s="373"/>
      <c r="I61" s="373"/>
      <c r="J61" s="373"/>
      <c r="K61" s="373"/>
      <c r="L61" s="373"/>
      <c r="M61" s="373"/>
      <c r="N61" s="373"/>
      <c r="O61" s="373"/>
      <c r="P61" s="373"/>
      <c r="Q61" s="373"/>
      <c r="R61" s="373"/>
      <c r="S61" s="373"/>
      <c r="T61" s="374"/>
    </row>
    <row r="62" spans="1:20" ht="13.2" x14ac:dyDescent="0.2">
      <c r="A62" s="513"/>
      <c r="B62" s="514"/>
      <c r="C62" s="443"/>
      <c r="D62" s="444"/>
      <c r="E62" s="445"/>
      <c r="F62" s="372"/>
      <c r="G62" s="373"/>
      <c r="H62" s="373"/>
      <c r="I62" s="373"/>
      <c r="J62" s="373"/>
      <c r="K62" s="373"/>
      <c r="L62" s="373"/>
      <c r="M62" s="373"/>
      <c r="N62" s="373"/>
      <c r="O62" s="373"/>
      <c r="P62" s="373"/>
      <c r="Q62" s="373"/>
      <c r="R62" s="373"/>
      <c r="S62" s="373"/>
      <c r="T62" s="374"/>
    </row>
    <row r="63" spans="1:20" ht="13.2" x14ac:dyDescent="0.2">
      <c r="A63" s="513"/>
      <c r="B63" s="514"/>
      <c r="C63" s="443"/>
      <c r="D63" s="444"/>
      <c r="E63" s="445"/>
      <c r="F63" s="372"/>
      <c r="G63" s="373"/>
      <c r="H63" s="373"/>
      <c r="I63" s="373"/>
      <c r="J63" s="373"/>
      <c r="K63" s="373"/>
      <c r="L63" s="373"/>
      <c r="M63" s="373"/>
      <c r="N63" s="373"/>
      <c r="O63" s="373"/>
      <c r="P63" s="373"/>
      <c r="Q63" s="373"/>
      <c r="R63" s="373"/>
      <c r="S63" s="373"/>
      <c r="T63" s="374"/>
    </row>
    <row r="64" spans="1:20" ht="13.2" x14ac:dyDescent="0.2">
      <c r="A64" s="513"/>
      <c r="B64" s="514"/>
      <c r="C64" s="443"/>
      <c r="D64" s="444"/>
      <c r="E64" s="445"/>
      <c r="F64" s="372"/>
      <c r="G64" s="373"/>
      <c r="H64" s="373"/>
      <c r="I64" s="373"/>
      <c r="J64" s="373"/>
      <c r="K64" s="373"/>
      <c r="L64" s="373"/>
      <c r="M64" s="373"/>
      <c r="N64" s="373"/>
      <c r="O64" s="373"/>
      <c r="P64" s="373"/>
      <c r="Q64" s="373"/>
      <c r="R64" s="373"/>
      <c r="S64" s="373"/>
      <c r="T64" s="374"/>
    </row>
    <row r="65" spans="1:20" ht="13.8" thickBot="1" x14ac:dyDescent="0.25">
      <c r="A65" s="513"/>
      <c r="B65" s="514"/>
      <c r="C65" s="446"/>
      <c r="D65" s="447"/>
      <c r="E65" s="448"/>
      <c r="F65" s="404"/>
      <c r="G65" s="405"/>
      <c r="H65" s="405"/>
      <c r="I65" s="405"/>
      <c r="J65" s="405"/>
      <c r="K65" s="405"/>
      <c r="L65" s="405"/>
      <c r="M65" s="405"/>
      <c r="N65" s="405"/>
      <c r="O65" s="405"/>
      <c r="P65" s="405"/>
      <c r="Q65" s="405"/>
      <c r="R65" s="405"/>
      <c r="S65" s="405"/>
      <c r="T65" s="406"/>
    </row>
    <row r="66" spans="1:20" ht="12.75" customHeight="1" x14ac:dyDescent="0.2">
      <c r="A66" s="513"/>
      <c r="B66" s="514"/>
      <c r="C66" s="440" t="s">
        <v>158</v>
      </c>
      <c r="D66" s="441"/>
      <c r="E66" s="442"/>
      <c r="F66" s="400"/>
      <c r="G66" s="401"/>
      <c r="H66" s="401"/>
      <c r="I66" s="401"/>
      <c r="J66" s="401"/>
      <c r="K66" s="401"/>
      <c r="L66" s="401"/>
      <c r="M66" s="401"/>
      <c r="N66" s="401"/>
      <c r="O66" s="401"/>
      <c r="P66" s="401"/>
      <c r="Q66" s="401"/>
      <c r="R66" s="401"/>
      <c r="S66" s="401"/>
      <c r="T66" s="402"/>
    </row>
    <row r="67" spans="1:20" ht="13.2" x14ac:dyDescent="0.2">
      <c r="A67" s="513"/>
      <c r="B67" s="514"/>
      <c r="C67" s="443"/>
      <c r="D67" s="444"/>
      <c r="E67" s="445"/>
      <c r="F67" s="372"/>
      <c r="G67" s="373"/>
      <c r="H67" s="373"/>
      <c r="I67" s="373"/>
      <c r="J67" s="373"/>
      <c r="K67" s="373"/>
      <c r="L67" s="373"/>
      <c r="M67" s="373"/>
      <c r="N67" s="373"/>
      <c r="O67" s="373"/>
      <c r="P67" s="373"/>
      <c r="Q67" s="373"/>
      <c r="R67" s="373"/>
      <c r="S67" s="373"/>
      <c r="T67" s="374"/>
    </row>
    <row r="68" spans="1:20" ht="13.2" x14ac:dyDescent="0.2">
      <c r="A68" s="513"/>
      <c r="B68" s="514"/>
      <c r="C68" s="443"/>
      <c r="D68" s="444"/>
      <c r="E68" s="445"/>
      <c r="F68" s="372"/>
      <c r="G68" s="373"/>
      <c r="H68" s="373"/>
      <c r="I68" s="373"/>
      <c r="J68" s="373"/>
      <c r="K68" s="373"/>
      <c r="L68" s="373"/>
      <c r="M68" s="373"/>
      <c r="N68" s="373"/>
      <c r="O68" s="373"/>
      <c r="P68" s="373"/>
      <c r="Q68" s="373"/>
      <c r="R68" s="373"/>
      <c r="S68" s="373"/>
      <c r="T68" s="374"/>
    </row>
    <row r="69" spans="1:20" ht="13.2" x14ac:dyDescent="0.2">
      <c r="A69" s="513"/>
      <c r="B69" s="514"/>
      <c r="C69" s="443"/>
      <c r="D69" s="444"/>
      <c r="E69" s="445"/>
      <c r="F69" s="372"/>
      <c r="G69" s="373"/>
      <c r="H69" s="373"/>
      <c r="I69" s="373"/>
      <c r="J69" s="373"/>
      <c r="K69" s="373"/>
      <c r="L69" s="373"/>
      <c r="M69" s="373"/>
      <c r="N69" s="373"/>
      <c r="O69" s="373"/>
      <c r="P69" s="373"/>
      <c r="Q69" s="373"/>
      <c r="R69" s="373"/>
      <c r="S69" s="373"/>
      <c r="T69" s="374"/>
    </row>
    <row r="70" spans="1:20" ht="13.2" x14ac:dyDescent="0.2">
      <c r="A70" s="513"/>
      <c r="B70" s="514"/>
      <c r="C70" s="443"/>
      <c r="D70" s="444"/>
      <c r="E70" s="445"/>
      <c r="F70" s="372"/>
      <c r="G70" s="373"/>
      <c r="H70" s="373"/>
      <c r="I70" s="373"/>
      <c r="J70" s="373"/>
      <c r="K70" s="373"/>
      <c r="L70" s="373"/>
      <c r="M70" s="373"/>
      <c r="N70" s="373"/>
      <c r="O70" s="373"/>
      <c r="P70" s="373"/>
      <c r="Q70" s="373"/>
      <c r="R70" s="373"/>
      <c r="S70" s="373"/>
      <c r="T70" s="374"/>
    </row>
    <row r="71" spans="1:20" ht="13.2" x14ac:dyDescent="0.2">
      <c r="A71" s="513"/>
      <c r="B71" s="514"/>
      <c r="C71" s="443"/>
      <c r="D71" s="444"/>
      <c r="E71" s="445"/>
      <c r="F71" s="372"/>
      <c r="G71" s="373"/>
      <c r="H71" s="373"/>
      <c r="I71" s="373"/>
      <c r="J71" s="373"/>
      <c r="K71" s="373"/>
      <c r="L71" s="373"/>
      <c r="M71" s="373"/>
      <c r="N71" s="373"/>
      <c r="O71" s="373"/>
      <c r="P71" s="373"/>
      <c r="Q71" s="373"/>
      <c r="R71" s="373"/>
      <c r="S71" s="373"/>
      <c r="T71" s="374"/>
    </row>
    <row r="72" spans="1:20" ht="13.2" x14ac:dyDescent="0.2">
      <c r="A72" s="513"/>
      <c r="B72" s="514"/>
      <c r="C72" s="443"/>
      <c r="D72" s="444"/>
      <c r="E72" s="445"/>
      <c r="F72" s="372"/>
      <c r="G72" s="373"/>
      <c r="H72" s="373"/>
      <c r="I72" s="373"/>
      <c r="J72" s="373"/>
      <c r="K72" s="373"/>
      <c r="L72" s="373"/>
      <c r="M72" s="373"/>
      <c r="N72" s="373"/>
      <c r="O72" s="373"/>
      <c r="P72" s="373"/>
      <c r="Q72" s="373"/>
      <c r="R72" s="373"/>
      <c r="S72" s="373"/>
      <c r="T72" s="374"/>
    </row>
    <row r="73" spans="1:20" ht="13.2" x14ac:dyDescent="0.2">
      <c r="A73" s="513"/>
      <c r="B73" s="514"/>
      <c r="C73" s="443"/>
      <c r="D73" s="444"/>
      <c r="E73" s="445"/>
      <c r="F73" s="372"/>
      <c r="G73" s="373"/>
      <c r="H73" s="373"/>
      <c r="I73" s="373"/>
      <c r="J73" s="373"/>
      <c r="K73" s="373"/>
      <c r="L73" s="373"/>
      <c r="M73" s="373"/>
      <c r="N73" s="373"/>
      <c r="O73" s="373"/>
      <c r="P73" s="373"/>
      <c r="Q73" s="373"/>
      <c r="R73" s="373"/>
      <c r="S73" s="373"/>
      <c r="T73" s="374"/>
    </row>
    <row r="74" spans="1:20" ht="13.2" x14ac:dyDescent="0.2">
      <c r="A74" s="513"/>
      <c r="B74" s="514"/>
      <c r="C74" s="443"/>
      <c r="D74" s="444"/>
      <c r="E74" s="445"/>
      <c r="F74" s="372"/>
      <c r="G74" s="373"/>
      <c r="H74" s="373"/>
      <c r="I74" s="373"/>
      <c r="J74" s="373"/>
      <c r="K74" s="373"/>
      <c r="L74" s="373"/>
      <c r="M74" s="373"/>
      <c r="N74" s="373"/>
      <c r="O74" s="373"/>
      <c r="P74" s="373"/>
      <c r="Q74" s="373"/>
      <c r="R74" s="373"/>
      <c r="S74" s="373"/>
      <c r="T74" s="374"/>
    </row>
    <row r="75" spans="1:20" ht="13.8" thickBot="1" x14ac:dyDescent="0.25">
      <c r="A75" s="513"/>
      <c r="B75" s="514"/>
      <c r="C75" s="446"/>
      <c r="D75" s="447"/>
      <c r="E75" s="448"/>
      <c r="F75" s="404"/>
      <c r="G75" s="405"/>
      <c r="H75" s="405"/>
      <c r="I75" s="405"/>
      <c r="J75" s="405"/>
      <c r="K75" s="405"/>
      <c r="L75" s="405"/>
      <c r="M75" s="405"/>
      <c r="N75" s="405"/>
      <c r="O75" s="405"/>
      <c r="P75" s="405"/>
      <c r="Q75" s="405"/>
      <c r="R75" s="405"/>
      <c r="S75" s="405"/>
      <c r="T75" s="406"/>
    </row>
    <row r="76" spans="1:20" ht="56.55" customHeight="1" thickBot="1" x14ac:dyDescent="0.25">
      <c r="A76" s="486"/>
      <c r="B76" s="515"/>
      <c r="C76" s="449" t="s">
        <v>175</v>
      </c>
      <c r="D76" s="450"/>
      <c r="E76" s="451"/>
      <c r="F76" s="385"/>
      <c r="G76" s="386"/>
      <c r="H76" s="386"/>
      <c r="I76" s="386"/>
      <c r="J76" s="386"/>
      <c r="K76" s="386"/>
      <c r="L76" s="386"/>
      <c r="M76" s="386"/>
      <c r="N76" s="386"/>
      <c r="O76" s="386"/>
      <c r="P76" s="386"/>
      <c r="Q76" s="386"/>
      <c r="R76" s="386"/>
      <c r="S76" s="386"/>
      <c r="T76" s="387"/>
    </row>
    <row r="77" spans="1:20" ht="13.5" customHeight="1" thickBot="1" x14ac:dyDescent="0.3">
      <c r="A77" s="484" t="s">
        <v>41</v>
      </c>
      <c r="B77" s="512"/>
      <c r="C77" s="449" t="s">
        <v>18</v>
      </c>
      <c r="D77" s="450"/>
      <c r="E77" s="451"/>
      <c r="F77" s="382"/>
      <c r="G77" s="383"/>
      <c r="H77" s="383"/>
      <c r="I77" s="383"/>
      <c r="J77" s="383"/>
      <c r="K77" s="383"/>
      <c r="L77" s="383"/>
      <c r="M77" s="383"/>
      <c r="N77" s="383"/>
      <c r="O77" s="383"/>
      <c r="P77" s="383"/>
      <c r="Q77" s="383"/>
      <c r="R77" s="383"/>
      <c r="S77" s="383"/>
      <c r="T77" s="384"/>
    </row>
    <row r="78" spans="1:20" ht="13.5" customHeight="1" thickBot="1" x14ac:dyDescent="0.25">
      <c r="A78" s="513"/>
      <c r="B78" s="514"/>
      <c r="C78" s="449" t="s">
        <v>19</v>
      </c>
      <c r="D78" s="450"/>
      <c r="E78" s="451"/>
      <c r="F78" s="385"/>
      <c r="G78" s="386"/>
      <c r="H78" s="386"/>
      <c r="I78" s="386"/>
      <c r="J78" s="386"/>
      <c r="K78" s="386"/>
      <c r="L78" s="386"/>
      <c r="M78" s="386"/>
      <c r="N78" s="386"/>
      <c r="O78" s="386"/>
      <c r="P78" s="386"/>
      <c r="Q78" s="386"/>
      <c r="R78" s="386"/>
      <c r="S78" s="386"/>
      <c r="T78" s="387"/>
    </row>
    <row r="79" spans="1:20" ht="13.8" thickBot="1" x14ac:dyDescent="0.25">
      <c r="A79" s="513"/>
      <c r="B79" s="514"/>
      <c r="C79" s="449" t="s">
        <v>20</v>
      </c>
      <c r="D79" s="450"/>
      <c r="E79" s="451"/>
      <c r="F79" s="385"/>
      <c r="G79" s="386"/>
      <c r="H79" s="386"/>
      <c r="I79" s="386"/>
      <c r="J79" s="386"/>
      <c r="K79" s="386"/>
      <c r="L79" s="386"/>
      <c r="M79" s="386"/>
      <c r="N79" s="386"/>
      <c r="O79" s="386"/>
      <c r="P79" s="386"/>
      <c r="Q79" s="386"/>
      <c r="R79" s="386"/>
      <c r="S79" s="386"/>
      <c r="T79" s="387"/>
    </row>
    <row r="80" spans="1:20" ht="13.8" thickBot="1" x14ac:dyDescent="0.25">
      <c r="A80" s="513"/>
      <c r="B80" s="514"/>
      <c r="C80" s="449" t="s">
        <v>21</v>
      </c>
      <c r="D80" s="450"/>
      <c r="E80" s="451"/>
      <c r="F80" s="385"/>
      <c r="G80" s="386"/>
      <c r="H80" s="386"/>
      <c r="I80" s="386"/>
      <c r="J80" s="386"/>
      <c r="K80" s="386"/>
      <c r="L80" s="386"/>
      <c r="M80" s="386"/>
      <c r="N80" s="386"/>
      <c r="O80" s="386"/>
      <c r="P80" s="386"/>
      <c r="Q80" s="386"/>
      <c r="R80" s="386"/>
      <c r="S80" s="386"/>
      <c r="T80" s="387"/>
    </row>
    <row r="81" spans="1:20" ht="13.5" customHeight="1" thickBot="1" x14ac:dyDescent="0.25">
      <c r="A81" s="486"/>
      <c r="B81" s="515"/>
      <c r="C81" s="449" t="s">
        <v>22</v>
      </c>
      <c r="D81" s="450"/>
      <c r="E81" s="451"/>
      <c r="F81" s="385"/>
      <c r="G81" s="386"/>
      <c r="H81" s="386"/>
      <c r="I81" s="386"/>
      <c r="J81" s="386"/>
      <c r="K81" s="386"/>
      <c r="L81" s="386"/>
      <c r="M81" s="386"/>
      <c r="N81" s="386"/>
      <c r="O81" s="386"/>
      <c r="P81" s="386"/>
      <c r="Q81" s="386"/>
      <c r="R81" s="386"/>
      <c r="S81" s="386"/>
      <c r="T81" s="387"/>
    </row>
    <row r="82" spans="1:20" ht="27.75" customHeight="1" thickBot="1" x14ac:dyDescent="0.25">
      <c r="A82" s="484" t="s">
        <v>75</v>
      </c>
      <c r="B82" s="512"/>
      <c r="C82" s="449" t="s">
        <v>23</v>
      </c>
      <c r="D82" s="450"/>
      <c r="E82" s="451"/>
      <c r="F82" s="385"/>
      <c r="G82" s="386"/>
      <c r="H82" s="386"/>
      <c r="I82" s="386"/>
      <c r="J82" s="386"/>
      <c r="K82" s="386"/>
      <c r="L82" s="386"/>
      <c r="M82" s="386"/>
      <c r="N82" s="386"/>
      <c r="O82" s="386"/>
      <c r="P82" s="386"/>
      <c r="Q82" s="386"/>
      <c r="R82" s="386"/>
      <c r="S82" s="386"/>
      <c r="T82" s="387"/>
    </row>
    <row r="83" spans="1:20" ht="27.75" customHeight="1" thickBot="1" x14ac:dyDescent="0.25">
      <c r="A83" s="486"/>
      <c r="B83" s="515"/>
      <c r="C83" s="449" t="s">
        <v>24</v>
      </c>
      <c r="D83" s="450"/>
      <c r="E83" s="451"/>
      <c r="F83" s="385"/>
      <c r="G83" s="386"/>
      <c r="H83" s="386"/>
      <c r="I83" s="386"/>
      <c r="J83" s="386"/>
      <c r="K83" s="386"/>
      <c r="L83" s="386"/>
      <c r="M83" s="386"/>
      <c r="N83" s="386"/>
      <c r="O83" s="386"/>
      <c r="P83" s="386"/>
      <c r="Q83" s="386"/>
      <c r="R83" s="386"/>
      <c r="S83" s="386"/>
      <c r="T83" s="387"/>
    </row>
    <row r="84" spans="1:20" s="128" customFormat="1" ht="16.5" customHeight="1" thickBot="1" x14ac:dyDescent="0.3">
      <c r="A84" s="484" t="s">
        <v>25</v>
      </c>
      <c r="B84" s="485"/>
      <c r="C84" s="485"/>
      <c r="D84" s="485"/>
      <c r="E84" s="485"/>
      <c r="F84" s="488" t="s">
        <v>110</v>
      </c>
      <c r="G84" s="489"/>
      <c r="H84" s="489"/>
      <c r="I84" s="489"/>
      <c r="J84" s="490"/>
      <c r="K84" s="488" t="s">
        <v>26</v>
      </c>
      <c r="L84" s="489"/>
      <c r="M84" s="489"/>
      <c r="N84" s="489"/>
      <c r="O84" s="489"/>
      <c r="P84" s="489"/>
      <c r="Q84" s="489"/>
      <c r="R84" s="489"/>
      <c r="S84" s="489"/>
      <c r="T84" s="490"/>
    </row>
    <row r="85" spans="1:20" s="128" customFormat="1" ht="13.8" thickBot="1" x14ac:dyDescent="0.3">
      <c r="A85" s="486"/>
      <c r="B85" s="487"/>
      <c r="C85" s="487"/>
      <c r="D85" s="487"/>
      <c r="E85" s="487"/>
      <c r="F85" s="491"/>
      <c r="G85" s="492"/>
      <c r="H85" s="492"/>
      <c r="I85" s="492"/>
      <c r="J85" s="493"/>
      <c r="K85" s="491"/>
      <c r="L85" s="492"/>
      <c r="M85" s="492"/>
      <c r="N85" s="492"/>
      <c r="O85" s="492"/>
      <c r="P85" s="492"/>
      <c r="Q85" s="492"/>
      <c r="R85" s="492"/>
      <c r="S85" s="492"/>
      <c r="T85" s="493"/>
    </row>
    <row r="86" spans="1:20" s="128" customFormat="1" ht="13.5" customHeight="1" thickBot="1" x14ac:dyDescent="0.3">
      <c r="A86" s="484" t="s">
        <v>27</v>
      </c>
      <c r="B86" s="512"/>
      <c r="C86" s="494" t="s">
        <v>301</v>
      </c>
      <c r="D86" s="495"/>
      <c r="E86" s="496"/>
      <c r="F86" s="463">
        <f>+Finance!B4</f>
        <v>0</v>
      </c>
      <c r="G86" s="464"/>
      <c r="H86" s="464"/>
      <c r="I86" s="464"/>
      <c r="J86" s="464"/>
      <c r="K86" s="464"/>
      <c r="L86" s="464"/>
      <c r="M86" s="464"/>
      <c r="N86" s="464"/>
      <c r="O86" s="464"/>
      <c r="P86" s="464"/>
      <c r="Q86" s="464"/>
      <c r="R86" s="464"/>
      <c r="S86" s="464"/>
      <c r="T86" s="465"/>
    </row>
    <row r="87" spans="1:20" s="128" customFormat="1" ht="13.5" customHeight="1" thickBot="1" x14ac:dyDescent="0.3">
      <c r="A87" s="486"/>
      <c r="B87" s="515"/>
      <c r="C87" s="454" t="s">
        <v>28</v>
      </c>
      <c r="D87" s="455"/>
      <c r="E87" s="456"/>
      <c r="F87" s="463">
        <f>+Finance!E4</f>
        <v>0</v>
      </c>
      <c r="G87" s="464"/>
      <c r="H87" s="464"/>
      <c r="I87" s="464"/>
      <c r="J87" s="464"/>
      <c r="K87" s="464"/>
      <c r="L87" s="464"/>
      <c r="M87" s="464"/>
      <c r="N87" s="464"/>
      <c r="O87" s="464"/>
      <c r="P87" s="464"/>
      <c r="Q87" s="464"/>
      <c r="R87" s="464"/>
      <c r="S87" s="464"/>
      <c r="T87" s="465"/>
    </row>
    <row r="88" spans="1:20" s="128" customFormat="1" ht="26.25" customHeight="1" thickBot="1" x14ac:dyDescent="0.3">
      <c r="A88" s="457" t="s">
        <v>91</v>
      </c>
      <c r="B88" s="458"/>
      <c r="C88" s="458"/>
      <c r="D88" s="458"/>
      <c r="E88" s="459"/>
      <c r="F88" s="460"/>
      <c r="G88" s="461"/>
      <c r="H88" s="461"/>
      <c r="I88" s="461"/>
      <c r="J88" s="461"/>
      <c r="K88" s="461"/>
      <c r="L88" s="461"/>
      <c r="M88" s="461"/>
      <c r="N88" s="461"/>
      <c r="O88" s="461"/>
      <c r="P88" s="461"/>
      <c r="Q88" s="461"/>
      <c r="R88" s="461"/>
      <c r="S88" s="461"/>
      <c r="T88" s="462"/>
    </row>
    <row r="89" spans="1:20" s="128" customFormat="1" ht="12.75" customHeight="1" thickBot="1" x14ac:dyDescent="0.3">
      <c r="A89" s="484" t="s">
        <v>76</v>
      </c>
      <c r="B89" s="512"/>
      <c r="C89" s="516" t="s">
        <v>29</v>
      </c>
      <c r="D89" s="517"/>
      <c r="E89" s="517"/>
      <c r="F89" s="517"/>
      <c r="G89" s="517"/>
      <c r="H89" s="517"/>
      <c r="I89" s="517"/>
      <c r="J89" s="517"/>
      <c r="K89" s="517"/>
      <c r="L89" s="517"/>
      <c r="M89" s="517"/>
      <c r="N89" s="517"/>
      <c r="O89" s="517"/>
      <c r="P89" s="517"/>
      <c r="Q89" s="517"/>
      <c r="R89" s="517"/>
      <c r="S89" s="517"/>
      <c r="T89" s="518"/>
    </row>
    <row r="90" spans="1:20" s="128" customFormat="1" ht="12" customHeight="1" thickBot="1" x14ac:dyDescent="0.3">
      <c r="A90" s="513"/>
      <c r="B90" s="514"/>
      <c r="C90" s="519" t="s">
        <v>85</v>
      </c>
      <c r="D90" s="520"/>
      <c r="E90" s="520"/>
      <c r="F90" s="520"/>
      <c r="G90" s="520"/>
      <c r="H90" s="520"/>
      <c r="I90" s="520"/>
      <c r="J90" s="520"/>
      <c r="K90" s="520"/>
      <c r="L90" s="520"/>
      <c r="M90" s="520"/>
      <c r="N90" s="520"/>
      <c r="O90" s="520"/>
      <c r="P90" s="520"/>
      <c r="Q90" s="520"/>
      <c r="R90" s="520"/>
      <c r="S90" s="520"/>
      <c r="T90" s="521"/>
    </row>
    <row r="91" spans="1:20" s="128" customFormat="1" ht="27.75" customHeight="1" x14ac:dyDescent="0.25">
      <c r="A91" s="513"/>
      <c r="B91" s="514"/>
      <c r="C91" s="423" t="s">
        <v>87</v>
      </c>
      <c r="D91" s="424"/>
      <c r="E91" s="424"/>
      <c r="F91" s="424"/>
      <c r="G91" s="424"/>
      <c r="H91" s="424"/>
      <c r="I91" s="424"/>
      <c r="J91" s="425"/>
      <c r="K91" s="534" t="s">
        <v>222</v>
      </c>
      <c r="L91" s="535"/>
      <c r="M91" s="535"/>
      <c r="N91" s="535"/>
      <c r="O91" s="535"/>
      <c r="P91" s="535"/>
      <c r="Q91" s="535"/>
      <c r="R91" s="535"/>
      <c r="S91" s="535"/>
      <c r="T91" s="536"/>
    </row>
    <row r="92" spans="1:20" s="128" customFormat="1" ht="12.75" customHeight="1" x14ac:dyDescent="0.25">
      <c r="A92" s="513"/>
      <c r="B92" s="514"/>
      <c r="C92" s="415" t="s">
        <v>86</v>
      </c>
      <c r="D92" s="416"/>
      <c r="E92" s="416"/>
      <c r="F92" s="416"/>
      <c r="G92" s="416"/>
      <c r="H92" s="416"/>
      <c r="I92" s="416"/>
      <c r="J92" s="417"/>
      <c r="K92" s="537"/>
      <c r="L92" s="538"/>
      <c r="M92" s="538"/>
      <c r="N92" s="538"/>
      <c r="O92" s="538"/>
      <c r="P92" s="538"/>
      <c r="Q92" s="538"/>
      <c r="R92" s="538"/>
      <c r="S92" s="376"/>
      <c r="T92" s="377"/>
    </row>
    <row r="93" spans="1:20" s="128" customFormat="1" ht="12.75" customHeight="1" x14ac:dyDescent="0.25">
      <c r="A93" s="513"/>
      <c r="B93" s="514"/>
      <c r="C93" s="522" t="str">
        <f>IF(K91="Environmental Impact Statement (EIS)","Notice of Intent",IF(K91="Environmental Assessment (EA)","Finding of No Significant Impact (FONSI)",IF(K91="Categorical Exclusion (CE)","Receipt of CE","(Select NEPA class of action above)")))</f>
        <v>(Select NEPA class of action above)</v>
      </c>
      <c r="D93" s="523"/>
      <c r="E93" s="523"/>
      <c r="F93" s="523"/>
      <c r="G93" s="523"/>
      <c r="H93" s="523"/>
      <c r="I93" s="523"/>
      <c r="J93" s="524"/>
      <c r="K93" s="476"/>
      <c r="L93" s="477"/>
      <c r="M93" s="477"/>
      <c r="N93" s="477"/>
      <c r="O93" s="477"/>
      <c r="P93" s="477"/>
      <c r="Q93" s="477"/>
      <c r="R93" s="477"/>
      <c r="S93" s="376"/>
      <c r="T93" s="377"/>
    </row>
    <row r="94" spans="1:20" s="128" customFormat="1" ht="12.75" customHeight="1" x14ac:dyDescent="0.25">
      <c r="A94" s="513"/>
      <c r="B94" s="514"/>
      <c r="C94" s="415" t="str">
        <f>IF(K91="Environmental Impact Statement (EIS)","Publication of DEIS","")</f>
        <v/>
      </c>
      <c r="D94" s="416"/>
      <c r="E94" s="416"/>
      <c r="F94" s="416"/>
      <c r="G94" s="416"/>
      <c r="H94" s="416"/>
      <c r="I94" s="416"/>
      <c r="J94" s="417"/>
      <c r="K94" s="375"/>
      <c r="L94" s="376"/>
      <c r="M94" s="376"/>
      <c r="N94" s="376"/>
      <c r="O94" s="376"/>
      <c r="P94" s="376"/>
      <c r="Q94" s="376"/>
      <c r="R94" s="376"/>
      <c r="S94" s="376"/>
      <c r="T94" s="377"/>
    </row>
    <row r="95" spans="1:20" s="128" customFormat="1" ht="12.75" customHeight="1" x14ac:dyDescent="0.25">
      <c r="A95" s="513"/>
      <c r="B95" s="514"/>
      <c r="C95" s="415" t="str">
        <f>IF(K91="Environmental Impact Statement (EIS)","Publication of FEIS","")</f>
        <v/>
      </c>
      <c r="D95" s="416"/>
      <c r="E95" s="416"/>
      <c r="F95" s="416"/>
      <c r="G95" s="416"/>
      <c r="H95" s="416"/>
      <c r="I95" s="416"/>
      <c r="J95" s="417"/>
      <c r="K95" s="375"/>
      <c r="L95" s="376"/>
      <c r="M95" s="376"/>
      <c r="N95" s="376"/>
      <c r="O95" s="376"/>
      <c r="P95" s="376"/>
      <c r="Q95" s="376"/>
      <c r="R95" s="376"/>
      <c r="S95" s="376"/>
      <c r="T95" s="377"/>
    </row>
    <row r="96" spans="1:20" s="128" customFormat="1" ht="12.75" customHeight="1" x14ac:dyDescent="0.25">
      <c r="A96" s="513"/>
      <c r="B96" s="514"/>
      <c r="C96" s="415" t="str">
        <f>IF(K91="Environmental Impact Statement (EIS)","Record of Decision","")</f>
        <v/>
      </c>
      <c r="D96" s="416"/>
      <c r="E96" s="416"/>
      <c r="F96" s="416"/>
      <c r="G96" s="416"/>
      <c r="H96" s="416"/>
      <c r="I96" s="416"/>
      <c r="J96" s="417"/>
      <c r="K96" s="375"/>
      <c r="L96" s="376"/>
      <c r="M96" s="376"/>
      <c r="N96" s="376"/>
      <c r="O96" s="376"/>
      <c r="P96" s="376"/>
      <c r="Q96" s="376"/>
      <c r="R96" s="376"/>
      <c r="S96" s="376"/>
      <c r="T96" s="377"/>
    </row>
    <row r="97" spans="1:22" s="128" customFormat="1" ht="12.75" customHeight="1" x14ac:dyDescent="0.25">
      <c r="A97" s="513"/>
      <c r="B97" s="514"/>
      <c r="C97" s="415" t="s">
        <v>30</v>
      </c>
      <c r="D97" s="416"/>
      <c r="E97" s="416"/>
      <c r="F97" s="416"/>
      <c r="G97" s="416"/>
      <c r="H97" s="416"/>
      <c r="I97" s="416"/>
      <c r="J97" s="417"/>
      <c r="K97" s="476"/>
      <c r="L97" s="477"/>
      <c r="M97" s="477"/>
      <c r="N97" s="477"/>
      <c r="O97" s="477"/>
      <c r="P97" s="477"/>
      <c r="Q97" s="477"/>
      <c r="R97" s="477"/>
      <c r="S97" s="376"/>
      <c r="T97" s="377"/>
    </row>
    <row r="98" spans="1:22" s="128" customFormat="1" ht="14.25" customHeight="1" x14ac:dyDescent="0.25">
      <c r="A98" s="513"/>
      <c r="B98" s="514"/>
      <c r="C98" s="415" t="s">
        <v>31</v>
      </c>
      <c r="D98" s="416"/>
      <c r="E98" s="416"/>
      <c r="F98" s="416"/>
      <c r="G98" s="416"/>
      <c r="H98" s="416"/>
      <c r="I98" s="416"/>
      <c r="J98" s="417"/>
      <c r="K98" s="476"/>
      <c r="L98" s="477"/>
      <c r="M98" s="477"/>
      <c r="N98" s="477"/>
      <c r="O98" s="477"/>
      <c r="P98" s="477"/>
      <c r="Q98" s="477"/>
      <c r="R98" s="477"/>
      <c r="S98" s="376"/>
      <c r="T98" s="377"/>
      <c r="U98" s="130"/>
      <c r="V98" s="130"/>
    </row>
    <row r="99" spans="1:22" s="128" customFormat="1" ht="14.25" customHeight="1" x14ac:dyDescent="0.25">
      <c r="A99" s="513"/>
      <c r="B99" s="514"/>
      <c r="C99" s="415" t="s">
        <v>88</v>
      </c>
      <c r="D99" s="416"/>
      <c r="E99" s="416"/>
      <c r="F99" s="416"/>
      <c r="G99" s="416"/>
      <c r="H99" s="416"/>
      <c r="I99" s="416"/>
      <c r="J99" s="417"/>
      <c r="K99" s="476"/>
      <c r="L99" s="477"/>
      <c r="M99" s="477"/>
      <c r="N99" s="477"/>
      <c r="O99" s="477"/>
      <c r="P99" s="477"/>
      <c r="Q99" s="477"/>
      <c r="R99" s="477"/>
      <c r="S99" s="376"/>
      <c r="T99" s="377"/>
    </row>
    <row r="100" spans="1:22" s="128" customFormat="1" ht="13.5" customHeight="1" x14ac:dyDescent="0.25">
      <c r="A100" s="513"/>
      <c r="B100" s="514"/>
      <c r="C100" s="415" t="s">
        <v>96</v>
      </c>
      <c r="D100" s="416"/>
      <c r="E100" s="416"/>
      <c r="F100" s="416"/>
      <c r="G100" s="416"/>
      <c r="H100" s="416"/>
      <c r="I100" s="416"/>
      <c r="J100" s="417"/>
      <c r="K100" s="476"/>
      <c r="L100" s="477"/>
      <c r="M100" s="477"/>
      <c r="N100" s="477"/>
      <c r="O100" s="477"/>
      <c r="P100" s="477"/>
      <c r="Q100" s="477"/>
      <c r="R100" s="477"/>
      <c r="S100" s="376"/>
      <c r="T100" s="377"/>
    </row>
    <row r="101" spans="1:22" s="128" customFormat="1" ht="13.5" customHeight="1" x14ac:dyDescent="0.25">
      <c r="A101" s="513"/>
      <c r="B101" s="514"/>
      <c r="C101" s="415" t="s">
        <v>100</v>
      </c>
      <c r="D101" s="416"/>
      <c r="E101" s="416"/>
      <c r="F101" s="416"/>
      <c r="G101" s="416"/>
      <c r="H101" s="416"/>
      <c r="I101" s="416"/>
      <c r="J101" s="417"/>
      <c r="K101" s="375"/>
      <c r="L101" s="376"/>
      <c r="M101" s="376"/>
      <c r="N101" s="376"/>
      <c r="O101" s="376"/>
      <c r="P101" s="376"/>
      <c r="Q101" s="376"/>
      <c r="R101" s="376"/>
      <c r="S101" s="376"/>
      <c r="T101" s="377"/>
    </row>
    <row r="102" spans="1:22" s="128" customFormat="1" ht="15.75" customHeight="1" thickBot="1" x14ac:dyDescent="0.3">
      <c r="A102" s="486"/>
      <c r="B102" s="515"/>
      <c r="C102" s="433" t="s">
        <v>194</v>
      </c>
      <c r="D102" s="434"/>
      <c r="E102" s="434"/>
      <c r="F102" s="434"/>
      <c r="G102" s="434"/>
      <c r="H102" s="434"/>
      <c r="I102" s="434"/>
      <c r="J102" s="435"/>
      <c r="K102" s="478"/>
      <c r="L102" s="479"/>
      <c r="M102" s="479"/>
      <c r="N102" s="479"/>
      <c r="O102" s="479"/>
      <c r="P102" s="479"/>
      <c r="Q102" s="479"/>
      <c r="R102" s="479"/>
      <c r="S102" s="479"/>
      <c r="T102" s="480"/>
    </row>
    <row r="103" spans="1:22" s="128" customFormat="1" ht="24" customHeight="1" thickBot="1" x14ac:dyDescent="0.3">
      <c r="A103" s="13"/>
      <c r="B103" s="13"/>
      <c r="C103" s="13"/>
      <c r="D103" s="13"/>
      <c r="E103" s="13"/>
      <c r="F103" s="13"/>
      <c r="G103" s="13"/>
      <c r="H103" s="13"/>
      <c r="I103" s="13"/>
      <c r="J103" s="13"/>
      <c r="K103" s="13"/>
      <c r="L103" s="13"/>
      <c r="M103" s="13"/>
      <c r="N103" s="13"/>
      <c r="O103" s="13"/>
      <c r="P103" s="13"/>
      <c r="Q103" s="13"/>
      <c r="R103" s="13"/>
      <c r="S103" s="13"/>
      <c r="T103" s="13"/>
    </row>
    <row r="104" spans="1:22" ht="18" thickBot="1" x14ac:dyDescent="0.25">
      <c r="A104" s="497" t="str">
        <f>CONCATENATE($A$1," (Page 3)")</f>
        <v>CORE CAPACITY PROJECT DESCRIPTION TEMPLATE (Page 3)</v>
      </c>
      <c r="B104" s="498"/>
      <c r="C104" s="498"/>
      <c r="D104" s="498"/>
      <c r="E104" s="498"/>
      <c r="F104" s="498"/>
      <c r="G104" s="498"/>
      <c r="H104" s="498"/>
      <c r="I104" s="498"/>
      <c r="J104" s="498"/>
      <c r="K104" s="498"/>
      <c r="L104" s="498"/>
      <c r="M104" s="498"/>
      <c r="N104" s="498"/>
      <c r="O104" s="498"/>
      <c r="P104" s="498"/>
      <c r="Q104" s="498"/>
      <c r="R104" s="498"/>
      <c r="S104" s="498"/>
      <c r="T104" s="499"/>
    </row>
    <row r="105" spans="1:22" ht="18" customHeight="1" thickBot="1" x14ac:dyDescent="0.25">
      <c r="A105" s="525" t="s">
        <v>298</v>
      </c>
      <c r="B105" s="526"/>
      <c r="C105" s="526"/>
      <c r="D105" s="526"/>
      <c r="E105" s="527"/>
      <c r="F105" s="379" t="s">
        <v>150</v>
      </c>
      <c r="G105" s="380"/>
      <c r="H105" s="380"/>
      <c r="I105" s="380"/>
      <c r="J105" s="380"/>
      <c r="K105" s="380"/>
      <c r="L105" s="380"/>
      <c r="M105" s="380"/>
      <c r="N105" s="380"/>
      <c r="O105" s="380"/>
      <c r="P105" s="380"/>
      <c r="Q105" s="380"/>
      <c r="R105" s="381"/>
      <c r="S105" s="475" t="s">
        <v>142</v>
      </c>
      <c r="T105" s="475"/>
    </row>
    <row r="106" spans="1:22" ht="42" customHeight="1" thickBot="1" x14ac:dyDescent="0.25">
      <c r="A106" s="131" t="s">
        <v>143</v>
      </c>
      <c r="B106" s="338" t="s">
        <v>171</v>
      </c>
      <c r="C106" s="131" t="s">
        <v>144</v>
      </c>
      <c r="D106" s="131" t="s">
        <v>147</v>
      </c>
      <c r="E106" s="131" t="s">
        <v>145</v>
      </c>
      <c r="F106" s="412" t="s">
        <v>172</v>
      </c>
      <c r="G106" s="412"/>
      <c r="H106" s="412" t="s">
        <v>173</v>
      </c>
      <c r="I106" s="412"/>
      <c r="J106" s="378" t="s">
        <v>294</v>
      </c>
      <c r="K106" s="378"/>
      <c r="L106" s="326" t="s">
        <v>293</v>
      </c>
      <c r="M106" s="539" t="s">
        <v>295</v>
      </c>
      <c r="N106" s="539"/>
      <c r="O106" s="378" t="s">
        <v>296</v>
      </c>
      <c r="P106" s="378"/>
      <c r="Q106" s="326" t="s">
        <v>297</v>
      </c>
      <c r="R106" s="326" t="s">
        <v>292</v>
      </c>
      <c r="S106" s="131" t="s">
        <v>146</v>
      </c>
      <c r="T106" s="131" t="s">
        <v>148</v>
      </c>
    </row>
    <row r="107" spans="1:22" ht="13.5" customHeight="1" x14ac:dyDescent="0.25">
      <c r="A107" s="364">
        <v>1</v>
      </c>
      <c r="B107" s="331"/>
      <c r="C107" s="325"/>
      <c r="D107" s="211" t="str">
        <f t="shared" ref="D107:D149" si="0">IF(C107=0,"",IF(C107&gt;=$C$107,HOUR(C107-$C$107)*60+MINUTE(C107-$C$107),-1))</f>
        <v/>
      </c>
      <c r="E107" s="333"/>
      <c r="F107" s="318"/>
      <c r="G107" s="319"/>
      <c r="H107" s="320"/>
      <c r="I107" s="319"/>
      <c r="J107" s="410" t="str">
        <f t="shared" ref="J107:J149" si="1">IF(MODE="Commuter Rail","",IF(OR(D107&lt;0,D107&gt;=60),"",(((F107*12)+G107)/12)*(((H107*12)+I107)/12)*E107))</f>
        <v/>
      </c>
      <c r="K107" s="411"/>
      <c r="L107" s="354"/>
      <c r="M107" s="323"/>
      <c r="N107" s="343"/>
      <c r="O107" s="339"/>
      <c r="P107" s="334"/>
      <c r="Q107" s="327" t="str">
        <f t="shared" ref="Q107:Q149" si="2">IF(MODE="Commuter Rail","",IF(OR(D107&lt;0,D107&gt;=60),"",(((M107*12)+N107)/12)*(((O107*12)+P107)/12)*E107))</f>
        <v/>
      </c>
      <c r="R107" s="328" t="str">
        <f>IF(J107="","",J107-Q107)</f>
        <v/>
      </c>
      <c r="S107" s="335"/>
      <c r="T107" s="336" t="str">
        <f t="shared" ref="T107:T149" si="3">IF(MODE="Commuter Rail",IF(OR(D107&lt;0,D107&gt;=60),"",IF(S107&gt;0,S107*E107,"")),"")</f>
        <v/>
      </c>
    </row>
    <row r="108" spans="1:22" ht="13.5" customHeight="1" x14ac:dyDescent="0.25">
      <c r="A108" s="364">
        <v>2</v>
      </c>
      <c r="B108" s="331"/>
      <c r="C108" s="325"/>
      <c r="D108" s="211" t="str">
        <f t="shared" ref="D108:D120" si="4">IF(C108=0,"",IF(C108&gt;=$C$107,HOUR(C108-$C$107)*60+MINUTE(C108-$C$107),-1))</f>
        <v/>
      </c>
      <c r="E108" s="333"/>
      <c r="F108" s="318"/>
      <c r="G108" s="319"/>
      <c r="H108" s="320"/>
      <c r="I108" s="319"/>
      <c r="J108" s="410" t="str">
        <f t="shared" ref="J108:J120" si="5">IF(MODE="Commuter Rail","",IF(OR(D108&lt;0,D108&gt;=60),"",(((F108*12)+G108)/12)*(((H108*12)+I108)/12)*E108))</f>
        <v/>
      </c>
      <c r="K108" s="411"/>
      <c r="L108" s="354"/>
      <c r="M108" s="323"/>
      <c r="N108" s="343"/>
      <c r="O108" s="339"/>
      <c r="P108" s="334"/>
      <c r="Q108" s="327" t="str">
        <f t="shared" ref="Q108:Q120" si="6">IF(MODE="Commuter Rail","",IF(OR(D108&lt;0,D108&gt;=60),"",(((M108*12)+N108)/12)*(((O108*12)+P108)/12)*E108))</f>
        <v/>
      </c>
      <c r="R108" s="363" t="str">
        <f t="shared" ref="R108:R120" si="7">IF(J108="","",J108-Q108)</f>
        <v/>
      </c>
      <c r="S108" s="335"/>
      <c r="T108" s="336" t="str">
        <f t="shared" si="3"/>
        <v/>
      </c>
    </row>
    <row r="109" spans="1:22" ht="13.5" customHeight="1" x14ac:dyDescent="0.25">
      <c r="A109" s="364">
        <v>3</v>
      </c>
      <c r="B109" s="331"/>
      <c r="C109" s="325"/>
      <c r="D109" s="211" t="str">
        <f t="shared" si="4"/>
        <v/>
      </c>
      <c r="E109" s="333"/>
      <c r="F109" s="318"/>
      <c r="G109" s="319"/>
      <c r="H109" s="320"/>
      <c r="I109" s="319"/>
      <c r="J109" s="410" t="str">
        <f t="shared" si="5"/>
        <v/>
      </c>
      <c r="K109" s="411"/>
      <c r="L109" s="354"/>
      <c r="M109" s="365"/>
      <c r="N109" s="366"/>
      <c r="O109" s="339"/>
      <c r="P109" s="334"/>
      <c r="Q109" s="327" t="str">
        <f t="shared" si="6"/>
        <v/>
      </c>
      <c r="R109" s="363" t="str">
        <f t="shared" si="7"/>
        <v/>
      </c>
      <c r="S109" s="335"/>
      <c r="T109" s="336" t="str">
        <f t="shared" si="3"/>
        <v/>
      </c>
    </row>
    <row r="110" spans="1:22" ht="13.5" customHeight="1" x14ac:dyDescent="0.25">
      <c r="A110" s="364">
        <v>4</v>
      </c>
      <c r="B110" s="331"/>
      <c r="C110" s="325"/>
      <c r="D110" s="211" t="str">
        <f t="shared" si="4"/>
        <v/>
      </c>
      <c r="E110" s="333"/>
      <c r="F110" s="318"/>
      <c r="G110" s="319"/>
      <c r="H110" s="320"/>
      <c r="I110" s="319"/>
      <c r="J110" s="410" t="str">
        <f t="shared" si="5"/>
        <v/>
      </c>
      <c r="K110" s="411"/>
      <c r="L110" s="354"/>
      <c r="M110" s="323"/>
      <c r="N110" s="343"/>
      <c r="O110" s="339"/>
      <c r="P110" s="334"/>
      <c r="Q110" s="327" t="str">
        <f t="shared" si="6"/>
        <v/>
      </c>
      <c r="R110" s="363" t="str">
        <f t="shared" si="7"/>
        <v/>
      </c>
      <c r="S110" s="335"/>
      <c r="T110" s="336" t="str">
        <f t="shared" si="3"/>
        <v/>
      </c>
    </row>
    <row r="111" spans="1:22" ht="13.5" customHeight="1" x14ac:dyDescent="0.25">
      <c r="A111" s="364">
        <v>5</v>
      </c>
      <c r="B111" s="331"/>
      <c r="C111" s="325"/>
      <c r="D111" s="211" t="str">
        <f t="shared" si="4"/>
        <v/>
      </c>
      <c r="E111" s="333"/>
      <c r="F111" s="318"/>
      <c r="G111" s="319"/>
      <c r="H111" s="320"/>
      <c r="I111" s="319"/>
      <c r="J111" s="410" t="str">
        <f t="shared" si="5"/>
        <v/>
      </c>
      <c r="K111" s="411"/>
      <c r="L111" s="354"/>
      <c r="M111" s="365"/>
      <c r="N111" s="366"/>
      <c r="O111" s="339"/>
      <c r="P111" s="334"/>
      <c r="Q111" s="327" t="str">
        <f t="shared" si="6"/>
        <v/>
      </c>
      <c r="R111" s="363" t="str">
        <f t="shared" si="7"/>
        <v/>
      </c>
      <c r="S111" s="335"/>
      <c r="T111" s="336" t="str">
        <f t="shared" si="3"/>
        <v/>
      </c>
    </row>
    <row r="112" spans="1:22" ht="13.5" customHeight="1" x14ac:dyDescent="0.25">
      <c r="A112" s="364">
        <v>6</v>
      </c>
      <c r="B112" s="331"/>
      <c r="C112" s="325"/>
      <c r="D112" s="211" t="str">
        <f t="shared" si="4"/>
        <v/>
      </c>
      <c r="E112" s="333"/>
      <c r="F112" s="318"/>
      <c r="G112" s="319"/>
      <c r="H112" s="320"/>
      <c r="I112" s="319"/>
      <c r="J112" s="410" t="str">
        <f t="shared" si="5"/>
        <v/>
      </c>
      <c r="K112" s="411"/>
      <c r="L112" s="354"/>
      <c r="M112" s="323"/>
      <c r="N112" s="343"/>
      <c r="O112" s="339"/>
      <c r="P112" s="334"/>
      <c r="Q112" s="327" t="str">
        <f t="shared" si="6"/>
        <v/>
      </c>
      <c r="R112" s="363" t="str">
        <f t="shared" si="7"/>
        <v/>
      </c>
      <c r="S112" s="335"/>
      <c r="T112" s="336" t="str">
        <f t="shared" si="3"/>
        <v/>
      </c>
    </row>
    <row r="113" spans="1:23" ht="13.5" customHeight="1" x14ac:dyDescent="0.25">
      <c r="A113" s="364">
        <v>7</v>
      </c>
      <c r="B113" s="331"/>
      <c r="C113" s="325"/>
      <c r="D113" s="211" t="str">
        <f t="shared" si="4"/>
        <v/>
      </c>
      <c r="E113" s="333"/>
      <c r="F113" s="318"/>
      <c r="G113" s="319"/>
      <c r="H113" s="320"/>
      <c r="I113" s="319"/>
      <c r="J113" s="410" t="str">
        <f t="shared" si="5"/>
        <v/>
      </c>
      <c r="K113" s="411"/>
      <c r="L113" s="354"/>
      <c r="M113" s="365"/>
      <c r="N113" s="366"/>
      <c r="O113" s="339"/>
      <c r="P113" s="334"/>
      <c r="Q113" s="327" t="str">
        <f t="shared" si="6"/>
        <v/>
      </c>
      <c r="R113" s="363" t="str">
        <f t="shared" si="7"/>
        <v/>
      </c>
      <c r="S113" s="335"/>
      <c r="T113" s="336" t="str">
        <f t="shared" si="3"/>
        <v/>
      </c>
    </row>
    <row r="114" spans="1:23" ht="13.5" customHeight="1" x14ac:dyDescent="0.25">
      <c r="A114" s="364">
        <v>8</v>
      </c>
      <c r="B114" s="331"/>
      <c r="C114" s="325"/>
      <c r="D114" s="211" t="str">
        <f t="shared" si="4"/>
        <v/>
      </c>
      <c r="E114" s="333"/>
      <c r="F114" s="318"/>
      <c r="G114" s="319"/>
      <c r="H114" s="320"/>
      <c r="I114" s="319"/>
      <c r="J114" s="410" t="str">
        <f t="shared" si="5"/>
        <v/>
      </c>
      <c r="K114" s="411"/>
      <c r="L114" s="354"/>
      <c r="M114" s="323"/>
      <c r="N114" s="343"/>
      <c r="O114" s="339"/>
      <c r="P114" s="334"/>
      <c r="Q114" s="327" t="str">
        <f t="shared" si="6"/>
        <v/>
      </c>
      <c r="R114" s="363" t="str">
        <f t="shared" si="7"/>
        <v/>
      </c>
      <c r="S114" s="335"/>
      <c r="T114" s="336" t="str">
        <f t="shared" si="3"/>
        <v/>
      </c>
    </row>
    <row r="115" spans="1:23" ht="13.5" customHeight="1" x14ac:dyDescent="0.25">
      <c r="A115" s="364">
        <v>9</v>
      </c>
      <c r="B115" s="331"/>
      <c r="C115" s="325"/>
      <c r="D115" s="211" t="str">
        <f t="shared" si="4"/>
        <v/>
      </c>
      <c r="E115" s="333"/>
      <c r="F115" s="318"/>
      <c r="G115" s="319"/>
      <c r="H115" s="320"/>
      <c r="I115" s="319"/>
      <c r="J115" s="410" t="str">
        <f t="shared" si="5"/>
        <v/>
      </c>
      <c r="K115" s="411"/>
      <c r="L115" s="354"/>
      <c r="M115" s="365"/>
      <c r="N115" s="366"/>
      <c r="O115" s="339"/>
      <c r="P115" s="334"/>
      <c r="Q115" s="327" t="str">
        <f t="shared" si="6"/>
        <v/>
      </c>
      <c r="R115" s="363" t="str">
        <f t="shared" si="7"/>
        <v/>
      </c>
      <c r="S115" s="335"/>
      <c r="T115" s="336" t="str">
        <f t="shared" si="3"/>
        <v/>
      </c>
    </row>
    <row r="116" spans="1:23" ht="13.5" customHeight="1" x14ac:dyDescent="0.25">
      <c r="A116" s="364">
        <v>10</v>
      </c>
      <c r="B116" s="331"/>
      <c r="C116" s="325"/>
      <c r="D116" s="211" t="str">
        <f t="shared" si="4"/>
        <v/>
      </c>
      <c r="E116" s="333"/>
      <c r="F116" s="318"/>
      <c r="G116" s="319"/>
      <c r="H116" s="320"/>
      <c r="I116" s="319"/>
      <c r="J116" s="410" t="str">
        <f t="shared" si="5"/>
        <v/>
      </c>
      <c r="K116" s="411"/>
      <c r="L116" s="354"/>
      <c r="M116" s="323"/>
      <c r="N116" s="343"/>
      <c r="O116" s="339"/>
      <c r="P116" s="334"/>
      <c r="Q116" s="327" t="str">
        <f t="shared" si="6"/>
        <v/>
      </c>
      <c r="R116" s="363" t="str">
        <f t="shared" si="7"/>
        <v/>
      </c>
      <c r="S116" s="335"/>
      <c r="T116" s="336" t="str">
        <f t="shared" si="3"/>
        <v/>
      </c>
    </row>
    <row r="117" spans="1:23" ht="13.5" customHeight="1" x14ac:dyDescent="0.25">
      <c r="A117" s="364">
        <v>11</v>
      </c>
      <c r="B117" s="331"/>
      <c r="C117" s="325"/>
      <c r="D117" s="211" t="str">
        <f t="shared" si="4"/>
        <v/>
      </c>
      <c r="E117" s="333"/>
      <c r="F117" s="318"/>
      <c r="G117" s="319"/>
      <c r="H117" s="320"/>
      <c r="I117" s="319"/>
      <c r="J117" s="410" t="str">
        <f t="shared" si="5"/>
        <v/>
      </c>
      <c r="K117" s="411"/>
      <c r="L117" s="354"/>
      <c r="M117" s="365"/>
      <c r="N117" s="366"/>
      <c r="O117" s="339"/>
      <c r="P117" s="334"/>
      <c r="Q117" s="327" t="str">
        <f t="shared" si="6"/>
        <v/>
      </c>
      <c r="R117" s="363" t="str">
        <f t="shared" si="7"/>
        <v/>
      </c>
      <c r="S117" s="335"/>
      <c r="T117" s="336" t="str">
        <f t="shared" si="3"/>
        <v/>
      </c>
    </row>
    <row r="118" spans="1:23" ht="13.5" customHeight="1" x14ac:dyDescent="0.25">
      <c r="A118" s="364">
        <v>12</v>
      </c>
      <c r="B118" s="331"/>
      <c r="C118" s="325"/>
      <c r="D118" s="211" t="str">
        <f t="shared" si="4"/>
        <v/>
      </c>
      <c r="E118" s="333"/>
      <c r="F118" s="318"/>
      <c r="G118" s="319"/>
      <c r="H118" s="320"/>
      <c r="I118" s="319"/>
      <c r="J118" s="410" t="str">
        <f t="shared" si="5"/>
        <v/>
      </c>
      <c r="K118" s="411"/>
      <c r="L118" s="354"/>
      <c r="M118" s="323"/>
      <c r="N118" s="343"/>
      <c r="O118" s="339"/>
      <c r="P118" s="334"/>
      <c r="Q118" s="327" t="str">
        <f t="shared" si="6"/>
        <v/>
      </c>
      <c r="R118" s="363" t="str">
        <f t="shared" si="7"/>
        <v/>
      </c>
      <c r="S118" s="335"/>
      <c r="T118" s="336" t="str">
        <f t="shared" si="3"/>
        <v/>
      </c>
    </row>
    <row r="119" spans="1:23" ht="13.5" customHeight="1" x14ac:dyDescent="0.25">
      <c r="A119" s="364">
        <v>13</v>
      </c>
      <c r="B119" s="331"/>
      <c r="C119" s="325"/>
      <c r="D119" s="211" t="str">
        <f t="shared" si="4"/>
        <v/>
      </c>
      <c r="E119" s="333"/>
      <c r="F119" s="318"/>
      <c r="G119" s="319"/>
      <c r="H119" s="320"/>
      <c r="I119" s="319"/>
      <c r="J119" s="410" t="str">
        <f t="shared" si="5"/>
        <v/>
      </c>
      <c r="K119" s="411"/>
      <c r="L119" s="354"/>
      <c r="M119" s="352"/>
      <c r="N119" s="353"/>
      <c r="O119" s="339"/>
      <c r="P119" s="334"/>
      <c r="Q119" s="327" t="str">
        <f t="shared" si="6"/>
        <v/>
      </c>
      <c r="R119" s="363" t="str">
        <f t="shared" si="7"/>
        <v/>
      </c>
      <c r="S119" s="335"/>
      <c r="T119" s="336" t="str">
        <f t="shared" si="3"/>
        <v/>
      </c>
    </row>
    <row r="120" spans="1:23" ht="13.5" customHeight="1" x14ac:dyDescent="0.25">
      <c r="A120" s="364">
        <v>14</v>
      </c>
      <c r="B120" s="331"/>
      <c r="C120" s="325"/>
      <c r="D120" s="211" t="str">
        <f t="shared" si="4"/>
        <v/>
      </c>
      <c r="E120" s="333"/>
      <c r="F120" s="318"/>
      <c r="G120" s="319"/>
      <c r="H120" s="320"/>
      <c r="I120" s="319"/>
      <c r="J120" s="410" t="str">
        <f t="shared" si="5"/>
        <v/>
      </c>
      <c r="K120" s="411"/>
      <c r="L120" s="354"/>
      <c r="M120" s="352"/>
      <c r="N120" s="353"/>
      <c r="O120" s="339"/>
      <c r="P120" s="334"/>
      <c r="Q120" s="327" t="str">
        <f t="shared" si="6"/>
        <v/>
      </c>
      <c r="R120" s="363" t="str">
        <f t="shared" si="7"/>
        <v/>
      </c>
      <c r="S120" s="335"/>
      <c r="T120" s="336" t="str">
        <f t="shared" si="3"/>
        <v/>
      </c>
    </row>
    <row r="121" spans="1:23" ht="13.5" customHeight="1" x14ac:dyDescent="0.25">
      <c r="A121" s="364">
        <v>15</v>
      </c>
      <c r="B121" s="114"/>
      <c r="C121" s="325"/>
      <c r="D121" s="211" t="str">
        <f t="shared" si="0"/>
        <v/>
      </c>
      <c r="E121" s="116"/>
      <c r="F121" s="318"/>
      <c r="G121" s="319"/>
      <c r="H121" s="320"/>
      <c r="I121" s="319"/>
      <c r="J121" s="388" t="str">
        <f t="shared" si="1"/>
        <v/>
      </c>
      <c r="K121" s="389"/>
      <c r="L121" s="355"/>
      <c r="M121" s="323"/>
      <c r="N121" s="343"/>
      <c r="O121" s="340"/>
      <c r="P121" s="321"/>
      <c r="Q121" s="327" t="str">
        <f t="shared" si="2"/>
        <v/>
      </c>
      <c r="R121" s="328" t="str">
        <f t="shared" ref="R121:R149" si="8">IF(J121="","",J121-Q121)</f>
        <v/>
      </c>
      <c r="S121" s="120"/>
      <c r="T121" s="336" t="str">
        <f t="shared" si="3"/>
        <v/>
      </c>
    </row>
    <row r="122" spans="1:23" ht="13.5" customHeight="1" x14ac:dyDescent="0.25">
      <c r="A122" s="364">
        <v>16</v>
      </c>
      <c r="B122" s="114"/>
      <c r="C122" s="115"/>
      <c r="D122" s="211" t="str">
        <f t="shared" si="0"/>
        <v/>
      </c>
      <c r="E122" s="116"/>
      <c r="F122" s="186"/>
      <c r="G122" s="118"/>
      <c r="H122" s="119"/>
      <c r="I122" s="118"/>
      <c r="J122" s="388" t="str">
        <f t="shared" si="1"/>
        <v/>
      </c>
      <c r="K122" s="389"/>
      <c r="L122" s="355"/>
      <c r="M122" s="323"/>
      <c r="N122" s="343"/>
      <c r="O122" s="340"/>
      <c r="P122" s="321"/>
      <c r="Q122" s="327" t="str">
        <f t="shared" si="2"/>
        <v/>
      </c>
      <c r="R122" s="328" t="str">
        <f t="shared" si="8"/>
        <v/>
      </c>
      <c r="S122" s="120"/>
      <c r="T122" s="336" t="str">
        <f t="shared" si="3"/>
        <v/>
      </c>
    </row>
    <row r="123" spans="1:23" ht="13.5" customHeight="1" x14ac:dyDescent="0.25">
      <c r="A123" s="364">
        <v>17</v>
      </c>
      <c r="B123" s="114"/>
      <c r="C123" s="115"/>
      <c r="D123" s="211" t="str">
        <f t="shared" si="0"/>
        <v/>
      </c>
      <c r="E123" s="116"/>
      <c r="F123" s="186"/>
      <c r="G123" s="118"/>
      <c r="H123" s="119"/>
      <c r="I123" s="118"/>
      <c r="J123" s="388" t="str">
        <f t="shared" si="1"/>
        <v/>
      </c>
      <c r="K123" s="389"/>
      <c r="L123" s="355"/>
      <c r="M123" s="323"/>
      <c r="N123" s="343"/>
      <c r="O123" s="340"/>
      <c r="P123" s="321"/>
      <c r="Q123" s="327" t="str">
        <f t="shared" si="2"/>
        <v/>
      </c>
      <c r="R123" s="328" t="str">
        <f t="shared" si="8"/>
        <v/>
      </c>
      <c r="S123" s="120"/>
      <c r="T123" s="336" t="str">
        <f t="shared" si="3"/>
        <v/>
      </c>
    </row>
    <row r="124" spans="1:23" ht="13.5" customHeight="1" x14ac:dyDescent="0.25">
      <c r="A124" s="364">
        <v>18</v>
      </c>
      <c r="B124" s="114"/>
      <c r="C124" s="115"/>
      <c r="D124" s="211" t="str">
        <f t="shared" si="0"/>
        <v/>
      </c>
      <c r="E124" s="116"/>
      <c r="F124" s="186"/>
      <c r="G124" s="118"/>
      <c r="H124" s="119"/>
      <c r="I124" s="118"/>
      <c r="J124" s="388" t="str">
        <f t="shared" si="1"/>
        <v/>
      </c>
      <c r="K124" s="389"/>
      <c r="L124" s="355"/>
      <c r="M124" s="323"/>
      <c r="N124" s="343"/>
      <c r="O124" s="340"/>
      <c r="P124" s="321"/>
      <c r="Q124" s="327" t="str">
        <f t="shared" si="2"/>
        <v/>
      </c>
      <c r="R124" s="328" t="str">
        <f t="shared" si="8"/>
        <v/>
      </c>
      <c r="S124" s="120"/>
      <c r="T124" s="336" t="str">
        <f t="shared" si="3"/>
        <v/>
      </c>
      <c r="V124" s="316"/>
    </row>
    <row r="125" spans="1:23" ht="13.5" customHeight="1" x14ac:dyDescent="0.25">
      <c r="A125" s="364">
        <v>19</v>
      </c>
      <c r="B125" s="114"/>
      <c r="C125" s="115"/>
      <c r="D125" s="211" t="str">
        <f t="shared" si="0"/>
        <v/>
      </c>
      <c r="E125" s="116"/>
      <c r="F125" s="186"/>
      <c r="G125" s="118"/>
      <c r="H125" s="119"/>
      <c r="I125" s="118"/>
      <c r="J125" s="388" t="str">
        <f t="shared" si="1"/>
        <v/>
      </c>
      <c r="K125" s="389"/>
      <c r="L125" s="355"/>
      <c r="M125" s="323"/>
      <c r="N125" s="343"/>
      <c r="O125" s="340"/>
      <c r="P125" s="321"/>
      <c r="Q125" s="327" t="str">
        <f t="shared" si="2"/>
        <v/>
      </c>
      <c r="R125" s="328" t="str">
        <f t="shared" si="8"/>
        <v/>
      </c>
      <c r="S125" s="120"/>
      <c r="T125" s="336" t="str">
        <f t="shared" si="3"/>
        <v/>
      </c>
      <c r="V125" s="316"/>
      <c r="W125" s="316"/>
    </row>
    <row r="126" spans="1:23" s="128" customFormat="1" ht="13.5" customHeight="1" x14ac:dyDescent="0.25">
      <c r="A126" s="364">
        <v>20</v>
      </c>
      <c r="B126" s="114"/>
      <c r="C126" s="115"/>
      <c r="D126" s="211" t="str">
        <f t="shared" si="0"/>
        <v/>
      </c>
      <c r="E126" s="116"/>
      <c r="F126" s="186"/>
      <c r="G126" s="118"/>
      <c r="H126" s="119"/>
      <c r="I126" s="118"/>
      <c r="J126" s="388" t="str">
        <f t="shared" si="1"/>
        <v/>
      </c>
      <c r="K126" s="389"/>
      <c r="L126" s="355"/>
      <c r="M126" s="323"/>
      <c r="N126" s="343"/>
      <c r="O126" s="340"/>
      <c r="P126" s="321"/>
      <c r="Q126" s="327" t="str">
        <f t="shared" si="2"/>
        <v/>
      </c>
      <c r="R126" s="328" t="str">
        <f t="shared" si="8"/>
        <v/>
      </c>
      <c r="S126" s="120"/>
      <c r="T126" s="336" t="str">
        <f t="shared" si="3"/>
        <v/>
      </c>
    </row>
    <row r="127" spans="1:23" ht="13.5" customHeight="1" x14ac:dyDescent="0.25">
      <c r="A127" s="364">
        <v>21</v>
      </c>
      <c r="B127" s="114"/>
      <c r="C127" s="115"/>
      <c r="D127" s="211" t="str">
        <f t="shared" si="0"/>
        <v/>
      </c>
      <c r="E127" s="116"/>
      <c r="F127" s="186"/>
      <c r="G127" s="118"/>
      <c r="H127" s="119"/>
      <c r="I127" s="118"/>
      <c r="J127" s="388" t="str">
        <f t="shared" si="1"/>
        <v/>
      </c>
      <c r="K127" s="389"/>
      <c r="L127" s="355"/>
      <c r="M127" s="323"/>
      <c r="N127" s="343"/>
      <c r="O127" s="340"/>
      <c r="P127" s="321"/>
      <c r="Q127" s="327" t="str">
        <f t="shared" si="2"/>
        <v/>
      </c>
      <c r="R127" s="328" t="str">
        <f t="shared" si="8"/>
        <v/>
      </c>
      <c r="S127" s="120"/>
      <c r="T127" s="336" t="str">
        <f t="shared" si="3"/>
        <v/>
      </c>
    </row>
    <row r="128" spans="1:23" ht="13.5" customHeight="1" x14ac:dyDescent="0.25">
      <c r="A128" s="364">
        <v>22</v>
      </c>
      <c r="B128" s="114"/>
      <c r="C128" s="115"/>
      <c r="D128" s="211" t="str">
        <f t="shared" si="0"/>
        <v/>
      </c>
      <c r="E128" s="116"/>
      <c r="F128" s="117"/>
      <c r="G128" s="118"/>
      <c r="H128" s="119"/>
      <c r="I128" s="118"/>
      <c r="J128" s="388" t="str">
        <f t="shared" si="1"/>
        <v/>
      </c>
      <c r="K128" s="389"/>
      <c r="L128" s="355"/>
      <c r="M128" s="323"/>
      <c r="N128" s="343"/>
      <c r="O128" s="340"/>
      <c r="P128" s="321"/>
      <c r="Q128" s="327" t="str">
        <f t="shared" si="2"/>
        <v/>
      </c>
      <c r="R128" s="328" t="str">
        <f t="shared" si="8"/>
        <v/>
      </c>
      <c r="S128" s="120"/>
      <c r="T128" s="336" t="str">
        <f t="shared" si="3"/>
        <v/>
      </c>
    </row>
    <row r="129" spans="1:20" ht="13.5" customHeight="1" x14ac:dyDescent="0.25">
      <c r="A129" s="364">
        <v>23</v>
      </c>
      <c r="B129" s="114"/>
      <c r="C129" s="115"/>
      <c r="D129" s="211" t="str">
        <f t="shared" si="0"/>
        <v/>
      </c>
      <c r="E129" s="116"/>
      <c r="F129" s="117"/>
      <c r="G129" s="118"/>
      <c r="H129" s="119"/>
      <c r="I129" s="118"/>
      <c r="J129" s="388" t="str">
        <f t="shared" si="1"/>
        <v/>
      </c>
      <c r="K129" s="389"/>
      <c r="L129" s="355"/>
      <c r="M129" s="323"/>
      <c r="N129" s="343"/>
      <c r="O129" s="340"/>
      <c r="P129" s="321"/>
      <c r="Q129" s="327" t="str">
        <f t="shared" si="2"/>
        <v/>
      </c>
      <c r="R129" s="328" t="str">
        <f t="shared" si="8"/>
        <v/>
      </c>
      <c r="S129" s="120"/>
      <c r="T129" s="336" t="str">
        <f t="shared" si="3"/>
        <v/>
      </c>
    </row>
    <row r="130" spans="1:20" ht="13.5" customHeight="1" x14ac:dyDescent="0.25">
      <c r="A130" s="364">
        <v>24</v>
      </c>
      <c r="B130" s="114"/>
      <c r="C130" s="115"/>
      <c r="D130" s="211" t="str">
        <f t="shared" si="0"/>
        <v/>
      </c>
      <c r="E130" s="116"/>
      <c r="F130" s="117"/>
      <c r="G130" s="118"/>
      <c r="H130" s="119"/>
      <c r="I130" s="118"/>
      <c r="J130" s="388" t="str">
        <f t="shared" si="1"/>
        <v/>
      </c>
      <c r="K130" s="389"/>
      <c r="L130" s="355"/>
      <c r="M130" s="323"/>
      <c r="N130" s="343"/>
      <c r="O130" s="340"/>
      <c r="P130" s="321"/>
      <c r="Q130" s="327" t="str">
        <f t="shared" si="2"/>
        <v/>
      </c>
      <c r="R130" s="328" t="str">
        <f t="shared" si="8"/>
        <v/>
      </c>
      <c r="S130" s="120"/>
      <c r="T130" s="336" t="str">
        <f t="shared" si="3"/>
        <v/>
      </c>
    </row>
    <row r="131" spans="1:20" ht="13.5" customHeight="1" x14ac:dyDescent="0.25">
      <c r="A131" s="364">
        <v>25</v>
      </c>
      <c r="B131" s="114"/>
      <c r="C131" s="115"/>
      <c r="D131" s="211" t="str">
        <f t="shared" si="0"/>
        <v/>
      </c>
      <c r="E131" s="116"/>
      <c r="F131" s="117"/>
      <c r="G131" s="118"/>
      <c r="H131" s="119"/>
      <c r="I131" s="118"/>
      <c r="J131" s="388" t="str">
        <f t="shared" si="1"/>
        <v/>
      </c>
      <c r="K131" s="389"/>
      <c r="L131" s="355"/>
      <c r="M131" s="323"/>
      <c r="N131" s="343"/>
      <c r="O131" s="340"/>
      <c r="P131" s="321"/>
      <c r="Q131" s="327" t="str">
        <f t="shared" si="2"/>
        <v/>
      </c>
      <c r="R131" s="328" t="str">
        <f t="shared" si="8"/>
        <v/>
      </c>
      <c r="S131" s="120"/>
      <c r="T131" s="336" t="str">
        <f t="shared" si="3"/>
        <v/>
      </c>
    </row>
    <row r="132" spans="1:20" ht="13.5" customHeight="1" x14ac:dyDescent="0.25">
      <c r="A132" s="364">
        <v>26</v>
      </c>
      <c r="B132" s="114"/>
      <c r="C132" s="115"/>
      <c r="D132" s="211" t="str">
        <f t="shared" si="0"/>
        <v/>
      </c>
      <c r="E132" s="116"/>
      <c r="F132" s="117"/>
      <c r="G132" s="118"/>
      <c r="H132" s="119"/>
      <c r="I132" s="118"/>
      <c r="J132" s="388" t="str">
        <f t="shared" si="1"/>
        <v/>
      </c>
      <c r="K132" s="389"/>
      <c r="L132" s="355"/>
      <c r="M132" s="323"/>
      <c r="N132" s="343"/>
      <c r="O132" s="340"/>
      <c r="P132" s="321"/>
      <c r="Q132" s="327" t="str">
        <f t="shared" si="2"/>
        <v/>
      </c>
      <c r="R132" s="328" t="str">
        <f t="shared" si="8"/>
        <v/>
      </c>
      <c r="S132" s="120"/>
      <c r="T132" s="336" t="str">
        <f t="shared" si="3"/>
        <v/>
      </c>
    </row>
    <row r="133" spans="1:20" ht="13.5" customHeight="1" x14ac:dyDescent="0.25">
      <c r="A133" s="364">
        <v>27</v>
      </c>
      <c r="B133" s="114"/>
      <c r="C133" s="115"/>
      <c r="D133" s="211" t="str">
        <f t="shared" si="0"/>
        <v/>
      </c>
      <c r="E133" s="116"/>
      <c r="F133" s="117"/>
      <c r="G133" s="118"/>
      <c r="H133" s="119"/>
      <c r="I133" s="118"/>
      <c r="J133" s="388" t="str">
        <f t="shared" si="1"/>
        <v/>
      </c>
      <c r="K133" s="389"/>
      <c r="L133" s="355"/>
      <c r="M133" s="323"/>
      <c r="N133" s="343"/>
      <c r="O133" s="340"/>
      <c r="P133" s="321"/>
      <c r="Q133" s="327" t="str">
        <f t="shared" si="2"/>
        <v/>
      </c>
      <c r="R133" s="328" t="str">
        <f t="shared" si="8"/>
        <v/>
      </c>
      <c r="S133" s="120"/>
      <c r="T133" s="336" t="str">
        <f t="shared" si="3"/>
        <v/>
      </c>
    </row>
    <row r="134" spans="1:20" ht="13.5" customHeight="1" x14ac:dyDescent="0.25">
      <c r="A134" s="364">
        <v>28</v>
      </c>
      <c r="B134" s="114"/>
      <c r="C134" s="115"/>
      <c r="D134" s="211" t="str">
        <f t="shared" si="0"/>
        <v/>
      </c>
      <c r="E134" s="116"/>
      <c r="F134" s="117"/>
      <c r="G134" s="118"/>
      <c r="H134" s="119"/>
      <c r="I134" s="118"/>
      <c r="J134" s="388" t="str">
        <f t="shared" si="1"/>
        <v/>
      </c>
      <c r="K134" s="389"/>
      <c r="L134" s="355"/>
      <c r="M134" s="323"/>
      <c r="N134" s="343"/>
      <c r="O134" s="340"/>
      <c r="P134" s="321"/>
      <c r="Q134" s="327" t="str">
        <f t="shared" si="2"/>
        <v/>
      </c>
      <c r="R134" s="328" t="str">
        <f t="shared" si="8"/>
        <v/>
      </c>
      <c r="S134" s="120"/>
      <c r="T134" s="336" t="str">
        <f t="shared" si="3"/>
        <v/>
      </c>
    </row>
    <row r="135" spans="1:20" ht="13.5" customHeight="1" x14ac:dyDescent="0.25">
      <c r="A135" s="364">
        <v>29</v>
      </c>
      <c r="B135" s="114"/>
      <c r="C135" s="115"/>
      <c r="D135" s="211" t="str">
        <f t="shared" si="0"/>
        <v/>
      </c>
      <c r="E135" s="116"/>
      <c r="F135" s="117"/>
      <c r="G135" s="118"/>
      <c r="H135" s="119"/>
      <c r="I135" s="118"/>
      <c r="J135" s="388" t="str">
        <f t="shared" si="1"/>
        <v/>
      </c>
      <c r="K135" s="389"/>
      <c r="L135" s="355"/>
      <c r="M135" s="323"/>
      <c r="N135" s="343"/>
      <c r="O135" s="340"/>
      <c r="P135" s="321"/>
      <c r="Q135" s="327" t="str">
        <f t="shared" si="2"/>
        <v/>
      </c>
      <c r="R135" s="328" t="str">
        <f t="shared" si="8"/>
        <v/>
      </c>
      <c r="S135" s="120"/>
      <c r="T135" s="336" t="str">
        <f t="shared" si="3"/>
        <v/>
      </c>
    </row>
    <row r="136" spans="1:20" ht="13.5" customHeight="1" x14ac:dyDescent="0.25">
      <c r="A136" s="364">
        <v>30</v>
      </c>
      <c r="B136" s="114"/>
      <c r="C136" s="115"/>
      <c r="D136" s="211" t="str">
        <f t="shared" si="0"/>
        <v/>
      </c>
      <c r="E136" s="116"/>
      <c r="F136" s="117"/>
      <c r="G136" s="118"/>
      <c r="H136" s="119"/>
      <c r="I136" s="118"/>
      <c r="J136" s="388" t="str">
        <f t="shared" si="1"/>
        <v/>
      </c>
      <c r="K136" s="389"/>
      <c r="L136" s="355"/>
      <c r="M136" s="323"/>
      <c r="N136" s="343"/>
      <c r="O136" s="340"/>
      <c r="P136" s="321"/>
      <c r="Q136" s="327" t="str">
        <f t="shared" si="2"/>
        <v/>
      </c>
      <c r="R136" s="328" t="str">
        <f t="shared" si="8"/>
        <v/>
      </c>
      <c r="S136" s="120"/>
      <c r="T136" s="336" t="str">
        <f t="shared" si="3"/>
        <v/>
      </c>
    </row>
    <row r="137" spans="1:20" ht="13.5" customHeight="1" x14ac:dyDescent="0.25">
      <c r="A137" s="364">
        <v>31</v>
      </c>
      <c r="B137" s="114"/>
      <c r="C137" s="115"/>
      <c r="D137" s="211" t="str">
        <f t="shared" si="0"/>
        <v/>
      </c>
      <c r="E137" s="116"/>
      <c r="F137" s="117"/>
      <c r="G137" s="118"/>
      <c r="H137" s="119"/>
      <c r="I137" s="118"/>
      <c r="J137" s="388" t="str">
        <f t="shared" si="1"/>
        <v/>
      </c>
      <c r="K137" s="389"/>
      <c r="L137" s="355"/>
      <c r="M137" s="323"/>
      <c r="N137" s="343"/>
      <c r="O137" s="340"/>
      <c r="P137" s="321"/>
      <c r="Q137" s="327" t="str">
        <f t="shared" si="2"/>
        <v/>
      </c>
      <c r="R137" s="328" t="str">
        <f t="shared" si="8"/>
        <v/>
      </c>
      <c r="S137" s="120"/>
      <c r="T137" s="336" t="str">
        <f t="shared" si="3"/>
        <v/>
      </c>
    </row>
    <row r="138" spans="1:20" ht="13.5" customHeight="1" x14ac:dyDescent="0.25">
      <c r="A138" s="364">
        <v>32</v>
      </c>
      <c r="B138" s="114"/>
      <c r="C138" s="115"/>
      <c r="D138" s="211" t="str">
        <f t="shared" si="0"/>
        <v/>
      </c>
      <c r="E138" s="116"/>
      <c r="F138" s="117"/>
      <c r="G138" s="118"/>
      <c r="H138" s="119"/>
      <c r="I138" s="118"/>
      <c r="J138" s="388" t="str">
        <f t="shared" si="1"/>
        <v/>
      </c>
      <c r="K138" s="389"/>
      <c r="L138" s="355"/>
      <c r="M138" s="323"/>
      <c r="N138" s="343"/>
      <c r="O138" s="340"/>
      <c r="P138" s="321"/>
      <c r="Q138" s="327" t="str">
        <f t="shared" si="2"/>
        <v/>
      </c>
      <c r="R138" s="328" t="str">
        <f t="shared" si="8"/>
        <v/>
      </c>
      <c r="S138" s="120"/>
      <c r="T138" s="336" t="str">
        <f t="shared" si="3"/>
        <v/>
      </c>
    </row>
    <row r="139" spans="1:20" ht="13.5" customHeight="1" x14ac:dyDescent="0.25">
      <c r="A139" s="364">
        <v>33</v>
      </c>
      <c r="B139" s="114"/>
      <c r="C139" s="115"/>
      <c r="D139" s="211" t="str">
        <f t="shared" si="0"/>
        <v/>
      </c>
      <c r="E139" s="116"/>
      <c r="F139" s="117"/>
      <c r="G139" s="118"/>
      <c r="H139" s="119"/>
      <c r="I139" s="118"/>
      <c r="J139" s="388" t="str">
        <f t="shared" si="1"/>
        <v/>
      </c>
      <c r="K139" s="389"/>
      <c r="L139" s="355"/>
      <c r="M139" s="323"/>
      <c r="N139" s="343"/>
      <c r="O139" s="340"/>
      <c r="P139" s="321"/>
      <c r="Q139" s="327" t="str">
        <f t="shared" si="2"/>
        <v/>
      </c>
      <c r="R139" s="328" t="str">
        <f t="shared" si="8"/>
        <v/>
      </c>
      <c r="S139" s="120"/>
      <c r="T139" s="336" t="str">
        <f t="shared" si="3"/>
        <v/>
      </c>
    </row>
    <row r="140" spans="1:20" ht="13.5" customHeight="1" x14ac:dyDescent="0.25">
      <c r="A140" s="364">
        <v>34</v>
      </c>
      <c r="B140" s="114"/>
      <c r="C140" s="115"/>
      <c r="D140" s="211" t="str">
        <f t="shared" si="0"/>
        <v/>
      </c>
      <c r="E140" s="116"/>
      <c r="F140" s="117"/>
      <c r="G140" s="118"/>
      <c r="H140" s="119"/>
      <c r="I140" s="118"/>
      <c r="J140" s="388" t="str">
        <f t="shared" si="1"/>
        <v/>
      </c>
      <c r="K140" s="389"/>
      <c r="L140" s="355"/>
      <c r="M140" s="323"/>
      <c r="N140" s="343"/>
      <c r="O140" s="340"/>
      <c r="P140" s="321"/>
      <c r="Q140" s="327" t="str">
        <f t="shared" si="2"/>
        <v/>
      </c>
      <c r="R140" s="328" t="str">
        <f t="shared" si="8"/>
        <v/>
      </c>
      <c r="S140" s="120"/>
      <c r="T140" s="336" t="str">
        <f t="shared" si="3"/>
        <v/>
      </c>
    </row>
    <row r="141" spans="1:20" ht="13.5" customHeight="1" x14ac:dyDescent="0.25">
      <c r="A141" s="364">
        <v>35</v>
      </c>
      <c r="B141" s="114"/>
      <c r="C141" s="115"/>
      <c r="D141" s="211" t="str">
        <f t="shared" si="0"/>
        <v/>
      </c>
      <c r="E141" s="116"/>
      <c r="F141" s="117"/>
      <c r="G141" s="118"/>
      <c r="H141" s="119"/>
      <c r="I141" s="118"/>
      <c r="J141" s="388" t="str">
        <f t="shared" si="1"/>
        <v/>
      </c>
      <c r="K141" s="389"/>
      <c r="L141" s="355"/>
      <c r="M141" s="323"/>
      <c r="N141" s="343"/>
      <c r="O141" s="340"/>
      <c r="P141" s="321"/>
      <c r="Q141" s="327" t="str">
        <f t="shared" si="2"/>
        <v/>
      </c>
      <c r="R141" s="328" t="str">
        <f t="shared" si="8"/>
        <v/>
      </c>
      <c r="S141" s="120"/>
      <c r="T141" s="336" t="str">
        <f t="shared" si="3"/>
        <v/>
      </c>
    </row>
    <row r="142" spans="1:20" ht="13.5" customHeight="1" x14ac:dyDescent="0.25">
      <c r="A142" s="364">
        <v>36</v>
      </c>
      <c r="B142" s="114"/>
      <c r="C142" s="115"/>
      <c r="D142" s="211" t="str">
        <f t="shared" si="0"/>
        <v/>
      </c>
      <c r="E142" s="116"/>
      <c r="F142" s="117"/>
      <c r="G142" s="118"/>
      <c r="H142" s="119"/>
      <c r="I142" s="118"/>
      <c r="J142" s="388" t="str">
        <f t="shared" si="1"/>
        <v/>
      </c>
      <c r="K142" s="389"/>
      <c r="L142" s="355"/>
      <c r="M142" s="323"/>
      <c r="N142" s="343"/>
      <c r="O142" s="340"/>
      <c r="P142" s="321"/>
      <c r="Q142" s="327" t="str">
        <f t="shared" si="2"/>
        <v/>
      </c>
      <c r="R142" s="328" t="str">
        <f t="shared" si="8"/>
        <v/>
      </c>
      <c r="S142" s="120"/>
      <c r="T142" s="336" t="str">
        <f t="shared" si="3"/>
        <v/>
      </c>
    </row>
    <row r="143" spans="1:20" ht="13.5" customHeight="1" x14ac:dyDescent="0.25">
      <c r="A143" s="364">
        <v>37</v>
      </c>
      <c r="B143" s="114"/>
      <c r="C143" s="115"/>
      <c r="D143" s="211" t="str">
        <f t="shared" si="0"/>
        <v/>
      </c>
      <c r="E143" s="116"/>
      <c r="F143" s="117"/>
      <c r="G143" s="118"/>
      <c r="H143" s="119"/>
      <c r="I143" s="118"/>
      <c r="J143" s="388" t="str">
        <f t="shared" si="1"/>
        <v/>
      </c>
      <c r="K143" s="389"/>
      <c r="L143" s="355"/>
      <c r="M143" s="323"/>
      <c r="N143" s="343"/>
      <c r="O143" s="340"/>
      <c r="P143" s="321"/>
      <c r="Q143" s="327" t="str">
        <f t="shared" si="2"/>
        <v/>
      </c>
      <c r="R143" s="328" t="str">
        <f t="shared" si="8"/>
        <v/>
      </c>
      <c r="S143" s="120"/>
      <c r="T143" s="336" t="str">
        <f t="shared" si="3"/>
        <v/>
      </c>
    </row>
    <row r="144" spans="1:20" ht="13.5" customHeight="1" x14ac:dyDescent="0.25">
      <c r="A144" s="364">
        <v>38</v>
      </c>
      <c r="B144" s="114"/>
      <c r="C144" s="115"/>
      <c r="D144" s="211" t="str">
        <f t="shared" si="0"/>
        <v/>
      </c>
      <c r="E144" s="116"/>
      <c r="F144" s="117"/>
      <c r="G144" s="118"/>
      <c r="H144" s="119"/>
      <c r="I144" s="118"/>
      <c r="J144" s="388" t="str">
        <f t="shared" si="1"/>
        <v/>
      </c>
      <c r="K144" s="389"/>
      <c r="L144" s="355"/>
      <c r="M144" s="323"/>
      <c r="N144" s="343"/>
      <c r="O144" s="340"/>
      <c r="P144" s="321"/>
      <c r="Q144" s="327" t="str">
        <f t="shared" si="2"/>
        <v/>
      </c>
      <c r="R144" s="328" t="str">
        <f t="shared" si="8"/>
        <v/>
      </c>
      <c r="S144" s="120"/>
      <c r="T144" s="336" t="str">
        <f t="shared" si="3"/>
        <v/>
      </c>
    </row>
    <row r="145" spans="1:21" ht="13.5" customHeight="1" x14ac:dyDescent="0.25">
      <c r="A145" s="364">
        <v>39</v>
      </c>
      <c r="B145" s="114"/>
      <c r="C145" s="115"/>
      <c r="D145" s="211" t="str">
        <f t="shared" si="0"/>
        <v/>
      </c>
      <c r="E145" s="116"/>
      <c r="F145" s="117"/>
      <c r="G145" s="118"/>
      <c r="H145" s="119"/>
      <c r="I145" s="118"/>
      <c r="J145" s="388" t="str">
        <f t="shared" si="1"/>
        <v/>
      </c>
      <c r="K145" s="389"/>
      <c r="L145" s="355"/>
      <c r="M145" s="323"/>
      <c r="N145" s="343"/>
      <c r="O145" s="340"/>
      <c r="P145" s="321"/>
      <c r="Q145" s="327" t="str">
        <f t="shared" si="2"/>
        <v/>
      </c>
      <c r="R145" s="328" t="str">
        <f t="shared" si="8"/>
        <v/>
      </c>
      <c r="S145" s="120"/>
      <c r="T145" s="336" t="str">
        <f t="shared" si="3"/>
        <v/>
      </c>
    </row>
    <row r="146" spans="1:21" ht="13.5" customHeight="1" x14ac:dyDescent="0.25">
      <c r="A146" s="364">
        <v>40</v>
      </c>
      <c r="B146" s="114"/>
      <c r="C146" s="115"/>
      <c r="D146" s="211" t="str">
        <f t="shared" si="0"/>
        <v/>
      </c>
      <c r="E146" s="116"/>
      <c r="F146" s="117"/>
      <c r="G146" s="118"/>
      <c r="H146" s="119"/>
      <c r="I146" s="118"/>
      <c r="J146" s="388" t="str">
        <f t="shared" si="1"/>
        <v/>
      </c>
      <c r="K146" s="389"/>
      <c r="L146" s="355"/>
      <c r="M146" s="323"/>
      <c r="N146" s="343"/>
      <c r="O146" s="340"/>
      <c r="P146" s="321"/>
      <c r="Q146" s="327" t="str">
        <f t="shared" si="2"/>
        <v/>
      </c>
      <c r="R146" s="328" t="str">
        <f t="shared" si="8"/>
        <v/>
      </c>
      <c r="S146" s="120"/>
      <c r="T146" s="336" t="str">
        <f t="shared" si="3"/>
        <v/>
      </c>
    </row>
    <row r="147" spans="1:21" ht="13.5" customHeight="1" x14ac:dyDescent="0.25">
      <c r="A147" s="364">
        <v>41</v>
      </c>
      <c r="B147" s="114"/>
      <c r="C147" s="115"/>
      <c r="D147" s="211" t="str">
        <f t="shared" si="0"/>
        <v/>
      </c>
      <c r="E147" s="116"/>
      <c r="F147" s="117"/>
      <c r="G147" s="118"/>
      <c r="H147" s="119"/>
      <c r="I147" s="118"/>
      <c r="J147" s="388" t="str">
        <f t="shared" si="1"/>
        <v/>
      </c>
      <c r="K147" s="389"/>
      <c r="L147" s="355"/>
      <c r="M147" s="323"/>
      <c r="N147" s="343"/>
      <c r="O147" s="340"/>
      <c r="P147" s="321"/>
      <c r="Q147" s="327" t="str">
        <f t="shared" si="2"/>
        <v/>
      </c>
      <c r="R147" s="328" t="str">
        <f t="shared" si="8"/>
        <v/>
      </c>
      <c r="S147" s="120"/>
      <c r="T147" s="336" t="str">
        <f t="shared" si="3"/>
        <v/>
      </c>
    </row>
    <row r="148" spans="1:21" ht="13.5" customHeight="1" x14ac:dyDescent="0.25">
      <c r="A148" s="364">
        <v>42</v>
      </c>
      <c r="B148" s="114"/>
      <c r="C148" s="115"/>
      <c r="D148" s="211" t="str">
        <f t="shared" si="0"/>
        <v/>
      </c>
      <c r="E148" s="116"/>
      <c r="F148" s="117"/>
      <c r="G148" s="118"/>
      <c r="H148" s="119"/>
      <c r="I148" s="118"/>
      <c r="J148" s="388" t="str">
        <f t="shared" si="1"/>
        <v/>
      </c>
      <c r="K148" s="389"/>
      <c r="L148" s="355"/>
      <c r="M148" s="323"/>
      <c r="N148" s="343"/>
      <c r="O148" s="340"/>
      <c r="P148" s="321"/>
      <c r="Q148" s="327" t="str">
        <f t="shared" si="2"/>
        <v/>
      </c>
      <c r="R148" s="328" t="str">
        <f t="shared" si="8"/>
        <v/>
      </c>
      <c r="S148" s="120"/>
      <c r="T148" s="336" t="str">
        <f t="shared" si="3"/>
        <v/>
      </c>
    </row>
    <row r="149" spans="1:21" ht="13.5" customHeight="1" thickBot="1" x14ac:dyDescent="0.3">
      <c r="A149" s="364">
        <v>43</v>
      </c>
      <c r="B149" s="189"/>
      <c r="C149" s="190"/>
      <c r="D149" s="347" t="str">
        <f t="shared" si="0"/>
        <v/>
      </c>
      <c r="E149" s="191"/>
      <c r="F149" s="192"/>
      <c r="G149" s="123"/>
      <c r="H149" s="348"/>
      <c r="I149" s="123"/>
      <c r="J149" s="419" t="str">
        <f t="shared" si="1"/>
        <v/>
      </c>
      <c r="K149" s="420"/>
      <c r="L149" s="356"/>
      <c r="M149" s="324"/>
      <c r="N149" s="344"/>
      <c r="O149" s="341"/>
      <c r="P149" s="322"/>
      <c r="Q149" s="349" t="str">
        <f t="shared" si="2"/>
        <v/>
      </c>
      <c r="R149" s="350" t="str">
        <f t="shared" si="8"/>
        <v/>
      </c>
      <c r="S149" s="193"/>
      <c r="T149" s="336" t="str">
        <f t="shared" si="3"/>
        <v/>
      </c>
    </row>
    <row r="150" spans="1:21" s="139" customFormat="1" ht="16.5" customHeight="1" thickBot="1" x14ac:dyDescent="0.25">
      <c r="A150" s="135" t="s">
        <v>0</v>
      </c>
      <c r="B150" s="528" t="s">
        <v>151</v>
      </c>
      <c r="C150" s="529"/>
      <c r="D150" s="529"/>
      <c r="E150" s="530"/>
      <c r="F150" s="136"/>
      <c r="G150" s="137"/>
      <c r="H150" s="138"/>
      <c r="I150" s="137"/>
      <c r="J150" s="421">
        <f>SUMIF($D$107:$D$149,"&lt;60",J$107:J$149)</f>
        <v>0</v>
      </c>
      <c r="K150" s="422">
        <f>SUMIF($D$107:$D$149,"&lt;60",K$107:K$149)</f>
        <v>0</v>
      </c>
      <c r="L150" s="357"/>
      <c r="M150" s="345"/>
      <c r="N150" s="346"/>
      <c r="O150" s="342"/>
      <c r="P150" s="317"/>
      <c r="Q150" s="329">
        <f>SUMIF($D$107:$D$149,"&lt;60",Q$107:Q$149)</f>
        <v>0</v>
      </c>
      <c r="R150" s="330">
        <f>SUMIF($D$107:$D$149,"&lt;60",R$107:R$149)</f>
        <v>0</v>
      </c>
      <c r="S150" s="351"/>
      <c r="T150" s="188">
        <f>SUMIF($D$107:$D$149,"&lt;60",T$107:T$149)</f>
        <v>0</v>
      </c>
      <c r="U150" s="187"/>
    </row>
    <row r="151" spans="1:21" ht="18" customHeight="1" thickBot="1" x14ac:dyDescent="0.3">
      <c r="A151" s="140"/>
      <c r="B151" s="141"/>
      <c r="C151" s="140"/>
      <c r="D151" s="140"/>
      <c r="E151" s="141"/>
      <c r="F151" s="141"/>
      <c r="G151" s="141"/>
      <c r="H151" s="141"/>
      <c r="I151" s="141"/>
      <c r="J151" s="141"/>
      <c r="K151" s="141"/>
      <c r="L151" s="141"/>
      <c r="M151" s="141"/>
      <c r="N151" s="141"/>
      <c r="O151" s="141"/>
      <c r="P151" s="141"/>
      <c r="Q151" s="141"/>
      <c r="R151" s="141"/>
      <c r="S151" s="141"/>
      <c r="T151" s="141"/>
    </row>
    <row r="152" spans="1:21" ht="18" customHeight="1" thickBot="1" x14ac:dyDescent="0.25">
      <c r="A152" s="525" t="s">
        <v>299</v>
      </c>
      <c r="B152" s="526"/>
      <c r="C152" s="526"/>
      <c r="D152" s="526"/>
      <c r="E152" s="527"/>
      <c r="F152" s="379" t="s">
        <v>150</v>
      </c>
      <c r="G152" s="380"/>
      <c r="H152" s="380"/>
      <c r="I152" s="380"/>
      <c r="J152" s="380"/>
      <c r="K152" s="380"/>
      <c r="L152" s="380"/>
      <c r="M152" s="380"/>
      <c r="N152" s="380"/>
      <c r="O152" s="380"/>
      <c r="P152" s="380"/>
      <c r="Q152" s="380"/>
      <c r="R152" s="381"/>
      <c r="S152" s="475" t="s">
        <v>142</v>
      </c>
      <c r="T152" s="475"/>
    </row>
    <row r="153" spans="1:21" ht="42" customHeight="1" thickBot="1" x14ac:dyDescent="0.25">
      <c r="A153" s="131" t="s">
        <v>143</v>
      </c>
      <c r="B153" s="337" t="s">
        <v>149</v>
      </c>
      <c r="C153" s="131" t="s">
        <v>144</v>
      </c>
      <c r="D153" s="131" t="s">
        <v>147</v>
      </c>
      <c r="E153" s="131" t="s">
        <v>145</v>
      </c>
      <c r="F153" s="412" t="s">
        <v>172</v>
      </c>
      <c r="G153" s="412"/>
      <c r="H153" s="412" t="s">
        <v>173</v>
      </c>
      <c r="I153" s="412"/>
      <c r="J153" s="378" t="s">
        <v>300</v>
      </c>
      <c r="K153" s="378"/>
      <c r="L153" s="326" t="s">
        <v>293</v>
      </c>
      <c r="M153" s="378" t="s">
        <v>295</v>
      </c>
      <c r="N153" s="378"/>
      <c r="O153" s="378" t="s">
        <v>296</v>
      </c>
      <c r="P153" s="378"/>
      <c r="Q153" s="326" t="s">
        <v>297</v>
      </c>
      <c r="R153" s="326" t="s">
        <v>292</v>
      </c>
      <c r="S153" s="132" t="s">
        <v>146</v>
      </c>
      <c r="T153" s="133" t="s">
        <v>148</v>
      </c>
    </row>
    <row r="154" spans="1:21" ht="13.2" x14ac:dyDescent="0.25">
      <c r="A154" s="364">
        <v>1</v>
      </c>
      <c r="B154" s="331"/>
      <c r="C154" s="325"/>
      <c r="D154" s="332" t="str">
        <f t="shared" ref="D154:D196" si="9">IF(C154=0,"",IF(C154&gt;=$C$154,HOUR(C154-$C$154)*60+MINUTE(C154-$C$154),-1))</f>
        <v/>
      </c>
      <c r="E154" s="333"/>
      <c r="F154" s="318"/>
      <c r="G154" s="319"/>
      <c r="H154" s="320"/>
      <c r="I154" s="319"/>
      <c r="J154" s="410" t="str">
        <f t="shared" ref="J154:J196" si="10">IF(MODE="Commuter Rail","",IF(OR(D154&lt;0,D154&gt;=60),"",(((F154*12)+G154)/12)*(((H154*12)+I154)/12)*E154))</f>
        <v/>
      </c>
      <c r="K154" s="411"/>
      <c r="L154" s="354"/>
      <c r="M154" s="352"/>
      <c r="N154" s="353"/>
      <c r="O154" s="339"/>
      <c r="P154" s="334"/>
      <c r="Q154" s="327" t="str">
        <f t="shared" ref="Q154:Q196" si="11">IF(MODE="Commuter Rail","",IF(OR(D154&lt;0,D154&gt;=60),"",(((M154*12)+N154)/12)*(((O154*12)+P154)/12)*E154))</f>
        <v/>
      </c>
      <c r="R154" s="328" t="str">
        <f>IF(J154="","",J154-Q154)</f>
        <v/>
      </c>
      <c r="S154" s="113"/>
      <c r="T154" s="367" t="str">
        <f t="shared" ref="T154:T196" si="12">IF(MODE="Commuter Rail",IF(OR(D154&lt;0,D154&gt;=60),"",IF(S154&gt;0,S154*E154,"")),"")</f>
        <v/>
      </c>
    </row>
    <row r="155" spans="1:21" ht="13.2" x14ac:dyDescent="0.25">
      <c r="A155" s="364">
        <v>2</v>
      </c>
      <c r="B155" s="331"/>
      <c r="C155" s="325"/>
      <c r="D155" s="332" t="str">
        <f t="shared" ref="D155:D167" si="13">IF(C155=0,"",IF(C155&gt;=$C$154,HOUR(C155-$C$154)*60+MINUTE(C155-$C$154),-1))</f>
        <v/>
      </c>
      <c r="E155" s="333"/>
      <c r="F155" s="318"/>
      <c r="G155" s="319"/>
      <c r="H155" s="320"/>
      <c r="I155" s="319"/>
      <c r="J155" s="410" t="str">
        <f t="shared" ref="J155:J167" si="14">IF(MODE="Commuter Rail","",IF(OR(D155&lt;0,D155&gt;=60),"",(((F155*12)+G155)/12)*(((H155*12)+I155)/12)*E155))</f>
        <v/>
      </c>
      <c r="K155" s="411"/>
      <c r="L155" s="354"/>
      <c r="M155" s="352"/>
      <c r="N155" s="353"/>
      <c r="O155" s="339"/>
      <c r="P155" s="334"/>
      <c r="Q155" s="327" t="str">
        <f t="shared" ref="Q155:Q167" si="15">IF(MODE="Commuter Rail","",IF(OR(D155&lt;0,D155&gt;=60),"",(((M155*12)+N155)/12)*(((O155*12)+P155)/12)*E155))</f>
        <v/>
      </c>
      <c r="R155" s="363" t="str">
        <f t="shared" ref="R155:R167" si="16">IF(J155="","",J155-Q155)</f>
        <v/>
      </c>
      <c r="S155" s="335"/>
      <c r="T155" s="134" t="str">
        <f t="shared" si="12"/>
        <v/>
      </c>
    </row>
    <row r="156" spans="1:21" ht="13.2" x14ac:dyDescent="0.25">
      <c r="A156" s="364">
        <v>3</v>
      </c>
      <c r="B156" s="331"/>
      <c r="C156" s="325"/>
      <c r="D156" s="332" t="str">
        <f t="shared" si="13"/>
        <v/>
      </c>
      <c r="E156" s="333"/>
      <c r="F156" s="318"/>
      <c r="G156" s="319"/>
      <c r="H156" s="320"/>
      <c r="I156" s="319"/>
      <c r="J156" s="410" t="str">
        <f t="shared" si="14"/>
        <v/>
      </c>
      <c r="K156" s="411"/>
      <c r="L156" s="354"/>
      <c r="M156" s="352"/>
      <c r="N156" s="353"/>
      <c r="O156" s="339"/>
      <c r="P156" s="334"/>
      <c r="Q156" s="327" t="str">
        <f t="shared" si="15"/>
        <v/>
      </c>
      <c r="R156" s="363" t="str">
        <f t="shared" si="16"/>
        <v/>
      </c>
      <c r="S156" s="335"/>
      <c r="T156" s="134" t="str">
        <f t="shared" si="12"/>
        <v/>
      </c>
    </row>
    <row r="157" spans="1:21" ht="13.2" x14ac:dyDescent="0.25">
      <c r="A157" s="364">
        <v>4</v>
      </c>
      <c r="B157" s="331"/>
      <c r="C157" s="325"/>
      <c r="D157" s="332" t="str">
        <f t="shared" si="13"/>
        <v/>
      </c>
      <c r="E157" s="333"/>
      <c r="F157" s="318"/>
      <c r="G157" s="319"/>
      <c r="H157" s="320"/>
      <c r="I157" s="319"/>
      <c r="J157" s="410" t="str">
        <f t="shared" si="14"/>
        <v/>
      </c>
      <c r="K157" s="411"/>
      <c r="L157" s="354"/>
      <c r="M157" s="352"/>
      <c r="N157" s="353"/>
      <c r="O157" s="339"/>
      <c r="P157" s="334"/>
      <c r="Q157" s="327" t="str">
        <f t="shared" si="15"/>
        <v/>
      </c>
      <c r="R157" s="363" t="str">
        <f t="shared" si="16"/>
        <v/>
      </c>
      <c r="S157" s="335"/>
      <c r="T157" s="134" t="str">
        <f t="shared" si="12"/>
        <v/>
      </c>
    </row>
    <row r="158" spans="1:21" ht="13.2" x14ac:dyDescent="0.25">
      <c r="A158" s="364">
        <v>5</v>
      </c>
      <c r="B158" s="331"/>
      <c r="C158" s="325"/>
      <c r="D158" s="332" t="str">
        <f t="shared" si="13"/>
        <v/>
      </c>
      <c r="E158" s="333"/>
      <c r="F158" s="318"/>
      <c r="G158" s="319"/>
      <c r="H158" s="320"/>
      <c r="I158" s="319"/>
      <c r="J158" s="410" t="str">
        <f t="shared" si="14"/>
        <v/>
      </c>
      <c r="K158" s="411"/>
      <c r="L158" s="354"/>
      <c r="M158" s="352"/>
      <c r="N158" s="353"/>
      <c r="O158" s="339"/>
      <c r="P158" s="334"/>
      <c r="Q158" s="327" t="str">
        <f t="shared" si="15"/>
        <v/>
      </c>
      <c r="R158" s="363" t="str">
        <f t="shared" si="16"/>
        <v/>
      </c>
      <c r="S158" s="335"/>
      <c r="T158" s="134" t="str">
        <f t="shared" si="12"/>
        <v/>
      </c>
    </row>
    <row r="159" spans="1:21" ht="13.2" x14ac:dyDescent="0.25">
      <c r="A159" s="364">
        <v>6</v>
      </c>
      <c r="B159" s="331"/>
      <c r="C159" s="325"/>
      <c r="D159" s="332" t="str">
        <f t="shared" si="13"/>
        <v/>
      </c>
      <c r="E159" s="333"/>
      <c r="F159" s="318"/>
      <c r="G159" s="319"/>
      <c r="H159" s="320"/>
      <c r="I159" s="319"/>
      <c r="J159" s="410" t="str">
        <f t="shared" si="14"/>
        <v/>
      </c>
      <c r="K159" s="411"/>
      <c r="L159" s="354"/>
      <c r="M159" s="352"/>
      <c r="N159" s="353"/>
      <c r="O159" s="339"/>
      <c r="P159" s="334"/>
      <c r="Q159" s="327" t="str">
        <f t="shared" si="15"/>
        <v/>
      </c>
      <c r="R159" s="363" t="str">
        <f t="shared" si="16"/>
        <v/>
      </c>
      <c r="S159" s="335"/>
      <c r="T159" s="134" t="str">
        <f t="shared" si="12"/>
        <v/>
      </c>
    </row>
    <row r="160" spans="1:21" ht="13.2" x14ac:dyDescent="0.25">
      <c r="A160" s="364">
        <v>7</v>
      </c>
      <c r="B160" s="331"/>
      <c r="C160" s="325"/>
      <c r="D160" s="332" t="str">
        <f t="shared" si="13"/>
        <v/>
      </c>
      <c r="E160" s="333"/>
      <c r="F160" s="318"/>
      <c r="G160" s="319"/>
      <c r="H160" s="320"/>
      <c r="I160" s="319"/>
      <c r="J160" s="410" t="str">
        <f t="shared" si="14"/>
        <v/>
      </c>
      <c r="K160" s="411"/>
      <c r="L160" s="354"/>
      <c r="M160" s="352"/>
      <c r="N160" s="353"/>
      <c r="O160" s="339"/>
      <c r="P160" s="334"/>
      <c r="Q160" s="327" t="str">
        <f t="shared" si="15"/>
        <v/>
      </c>
      <c r="R160" s="363" t="str">
        <f t="shared" si="16"/>
        <v/>
      </c>
      <c r="S160" s="335"/>
      <c r="T160" s="134" t="str">
        <f t="shared" si="12"/>
        <v/>
      </c>
    </row>
    <row r="161" spans="1:20" ht="13.2" x14ac:dyDescent="0.25">
      <c r="A161" s="364">
        <v>8</v>
      </c>
      <c r="B161" s="331"/>
      <c r="C161" s="325"/>
      <c r="D161" s="332" t="str">
        <f t="shared" si="13"/>
        <v/>
      </c>
      <c r="E161" s="333"/>
      <c r="F161" s="318"/>
      <c r="G161" s="319"/>
      <c r="H161" s="320"/>
      <c r="I161" s="319"/>
      <c r="J161" s="410" t="str">
        <f t="shared" si="14"/>
        <v/>
      </c>
      <c r="K161" s="411"/>
      <c r="L161" s="354"/>
      <c r="M161" s="352"/>
      <c r="N161" s="353"/>
      <c r="O161" s="339"/>
      <c r="P161" s="334"/>
      <c r="Q161" s="327" t="str">
        <f t="shared" si="15"/>
        <v/>
      </c>
      <c r="R161" s="363" t="str">
        <f t="shared" si="16"/>
        <v/>
      </c>
      <c r="S161" s="335"/>
      <c r="T161" s="134" t="str">
        <f t="shared" si="12"/>
        <v/>
      </c>
    </row>
    <row r="162" spans="1:20" ht="13.2" x14ac:dyDescent="0.25">
      <c r="A162" s="364">
        <v>9</v>
      </c>
      <c r="B162" s="331"/>
      <c r="C162" s="325"/>
      <c r="D162" s="332" t="str">
        <f t="shared" si="13"/>
        <v/>
      </c>
      <c r="E162" s="333"/>
      <c r="F162" s="318"/>
      <c r="G162" s="319"/>
      <c r="H162" s="320"/>
      <c r="I162" s="319"/>
      <c r="J162" s="410" t="str">
        <f t="shared" si="14"/>
        <v/>
      </c>
      <c r="K162" s="411"/>
      <c r="L162" s="354"/>
      <c r="M162" s="352"/>
      <c r="N162" s="353"/>
      <c r="O162" s="339"/>
      <c r="P162" s="334"/>
      <c r="Q162" s="327" t="str">
        <f t="shared" si="15"/>
        <v/>
      </c>
      <c r="R162" s="363" t="str">
        <f t="shared" si="16"/>
        <v/>
      </c>
      <c r="S162" s="335"/>
      <c r="T162" s="134" t="str">
        <f t="shared" si="12"/>
        <v/>
      </c>
    </row>
    <row r="163" spans="1:20" ht="13.2" x14ac:dyDescent="0.25">
      <c r="A163" s="364">
        <v>10</v>
      </c>
      <c r="B163" s="331"/>
      <c r="C163" s="325"/>
      <c r="D163" s="332" t="str">
        <f t="shared" si="13"/>
        <v/>
      </c>
      <c r="E163" s="333"/>
      <c r="F163" s="318"/>
      <c r="G163" s="319"/>
      <c r="H163" s="320"/>
      <c r="I163" s="319"/>
      <c r="J163" s="410" t="str">
        <f t="shared" si="14"/>
        <v/>
      </c>
      <c r="K163" s="411"/>
      <c r="L163" s="354"/>
      <c r="M163" s="352"/>
      <c r="N163" s="353"/>
      <c r="O163" s="339"/>
      <c r="P163" s="334"/>
      <c r="Q163" s="327" t="str">
        <f t="shared" si="15"/>
        <v/>
      </c>
      <c r="R163" s="363" t="str">
        <f t="shared" si="16"/>
        <v/>
      </c>
      <c r="S163" s="335"/>
      <c r="T163" s="134" t="str">
        <f t="shared" si="12"/>
        <v/>
      </c>
    </row>
    <row r="164" spans="1:20" ht="13.2" x14ac:dyDescent="0.25">
      <c r="A164" s="364">
        <v>11</v>
      </c>
      <c r="B164" s="331"/>
      <c r="C164" s="325"/>
      <c r="D164" s="332" t="str">
        <f t="shared" si="13"/>
        <v/>
      </c>
      <c r="E164" s="333"/>
      <c r="F164" s="318"/>
      <c r="G164" s="319"/>
      <c r="H164" s="320"/>
      <c r="I164" s="319"/>
      <c r="J164" s="410" t="str">
        <f t="shared" si="14"/>
        <v/>
      </c>
      <c r="K164" s="411"/>
      <c r="L164" s="354"/>
      <c r="M164" s="352"/>
      <c r="N164" s="353"/>
      <c r="O164" s="339"/>
      <c r="P164" s="334"/>
      <c r="Q164" s="327" t="str">
        <f t="shared" si="15"/>
        <v/>
      </c>
      <c r="R164" s="363" t="str">
        <f t="shared" si="16"/>
        <v/>
      </c>
      <c r="S164" s="335"/>
      <c r="T164" s="134" t="str">
        <f t="shared" si="12"/>
        <v/>
      </c>
    </row>
    <row r="165" spans="1:20" ht="13.2" x14ac:dyDescent="0.25">
      <c r="A165" s="364">
        <v>12</v>
      </c>
      <c r="B165" s="331"/>
      <c r="C165" s="325"/>
      <c r="D165" s="332" t="str">
        <f t="shared" si="13"/>
        <v/>
      </c>
      <c r="E165" s="333"/>
      <c r="F165" s="318"/>
      <c r="G165" s="319"/>
      <c r="H165" s="320"/>
      <c r="I165" s="319"/>
      <c r="J165" s="410" t="str">
        <f t="shared" si="14"/>
        <v/>
      </c>
      <c r="K165" s="411"/>
      <c r="L165" s="354"/>
      <c r="M165" s="352"/>
      <c r="N165" s="353"/>
      <c r="O165" s="339"/>
      <c r="P165" s="334"/>
      <c r="Q165" s="327" t="str">
        <f t="shared" si="15"/>
        <v/>
      </c>
      <c r="R165" s="363" t="str">
        <f t="shared" si="16"/>
        <v/>
      </c>
      <c r="S165" s="335"/>
      <c r="T165" s="134" t="str">
        <f t="shared" si="12"/>
        <v/>
      </c>
    </row>
    <row r="166" spans="1:20" ht="13.2" x14ac:dyDescent="0.25">
      <c r="A166" s="364">
        <v>13</v>
      </c>
      <c r="B166" s="331"/>
      <c r="C166" s="325"/>
      <c r="D166" s="332" t="str">
        <f t="shared" si="13"/>
        <v/>
      </c>
      <c r="E166" s="333"/>
      <c r="F166" s="318"/>
      <c r="G166" s="319"/>
      <c r="H166" s="320"/>
      <c r="I166" s="319"/>
      <c r="J166" s="410" t="str">
        <f t="shared" si="14"/>
        <v/>
      </c>
      <c r="K166" s="411"/>
      <c r="L166" s="354"/>
      <c r="M166" s="352"/>
      <c r="N166" s="353"/>
      <c r="O166" s="339"/>
      <c r="P166" s="334"/>
      <c r="Q166" s="327" t="str">
        <f t="shared" si="15"/>
        <v/>
      </c>
      <c r="R166" s="363" t="str">
        <f t="shared" si="16"/>
        <v/>
      </c>
      <c r="S166" s="335"/>
      <c r="T166" s="134" t="str">
        <f t="shared" si="12"/>
        <v/>
      </c>
    </row>
    <row r="167" spans="1:20" ht="13.2" x14ac:dyDescent="0.25">
      <c r="A167" s="364">
        <v>14</v>
      </c>
      <c r="B167" s="331"/>
      <c r="C167" s="325"/>
      <c r="D167" s="332" t="str">
        <f t="shared" si="13"/>
        <v/>
      </c>
      <c r="E167" s="333"/>
      <c r="F167" s="318"/>
      <c r="G167" s="319"/>
      <c r="H167" s="320"/>
      <c r="I167" s="319"/>
      <c r="J167" s="410" t="str">
        <f t="shared" si="14"/>
        <v/>
      </c>
      <c r="K167" s="411"/>
      <c r="L167" s="354"/>
      <c r="M167" s="352"/>
      <c r="N167" s="353"/>
      <c r="O167" s="339"/>
      <c r="P167" s="334"/>
      <c r="Q167" s="327" t="str">
        <f t="shared" si="15"/>
        <v/>
      </c>
      <c r="R167" s="363" t="str">
        <f t="shared" si="16"/>
        <v/>
      </c>
      <c r="S167" s="335"/>
      <c r="T167" s="134" t="str">
        <f t="shared" si="12"/>
        <v/>
      </c>
    </row>
    <row r="168" spans="1:20" ht="13.2" x14ac:dyDescent="0.25">
      <c r="A168" s="364">
        <v>15</v>
      </c>
      <c r="B168" s="114"/>
      <c r="C168" s="115"/>
      <c r="D168" s="211" t="str">
        <f t="shared" si="9"/>
        <v/>
      </c>
      <c r="E168" s="116"/>
      <c r="F168" s="318"/>
      <c r="G168" s="319"/>
      <c r="H168" s="320"/>
      <c r="I168" s="319"/>
      <c r="J168" s="388" t="str">
        <f t="shared" si="10"/>
        <v/>
      </c>
      <c r="K168" s="389"/>
      <c r="L168" s="355"/>
      <c r="M168" s="323"/>
      <c r="N168" s="343"/>
      <c r="O168" s="340"/>
      <c r="P168" s="321"/>
      <c r="Q168" s="327" t="str">
        <f t="shared" si="11"/>
        <v/>
      </c>
      <c r="R168" s="328" t="str">
        <f t="shared" ref="R168:R196" si="17">IF(J168="","",J168-Q168)</f>
        <v/>
      </c>
      <c r="S168" s="120"/>
      <c r="T168" s="134" t="str">
        <f t="shared" si="12"/>
        <v/>
      </c>
    </row>
    <row r="169" spans="1:20" ht="13.2" x14ac:dyDescent="0.25">
      <c r="A169" s="364">
        <v>16</v>
      </c>
      <c r="B169" s="114"/>
      <c r="C169" s="115"/>
      <c r="D169" s="211" t="str">
        <f t="shared" si="9"/>
        <v/>
      </c>
      <c r="E169" s="116"/>
      <c r="F169" s="186"/>
      <c r="G169" s="118"/>
      <c r="H169" s="119"/>
      <c r="I169" s="118"/>
      <c r="J169" s="388" t="str">
        <f t="shared" si="10"/>
        <v/>
      </c>
      <c r="K169" s="389"/>
      <c r="L169" s="355"/>
      <c r="M169" s="323"/>
      <c r="N169" s="343"/>
      <c r="O169" s="340"/>
      <c r="P169" s="321"/>
      <c r="Q169" s="327" t="str">
        <f t="shared" si="11"/>
        <v/>
      </c>
      <c r="R169" s="328" t="str">
        <f t="shared" si="17"/>
        <v/>
      </c>
      <c r="S169" s="120"/>
      <c r="T169" s="134" t="str">
        <f t="shared" si="12"/>
        <v/>
      </c>
    </row>
    <row r="170" spans="1:20" ht="13.2" x14ac:dyDescent="0.25">
      <c r="A170" s="364">
        <v>17</v>
      </c>
      <c r="B170" s="114"/>
      <c r="C170" s="115"/>
      <c r="D170" s="211" t="str">
        <f t="shared" si="9"/>
        <v/>
      </c>
      <c r="E170" s="116"/>
      <c r="F170" s="186"/>
      <c r="G170" s="118"/>
      <c r="H170" s="119"/>
      <c r="I170" s="118"/>
      <c r="J170" s="388" t="str">
        <f t="shared" si="10"/>
        <v/>
      </c>
      <c r="K170" s="389"/>
      <c r="L170" s="355"/>
      <c r="M170" s="323"/>
      <c r="N170" s="343"/>
      <c r="O170" s="340"/>
      <c r="P170" s="321"/>
      <c r="Q170" s="327" t="str">
        <f t="shared" si="11"/>
        <v/>
      </c>
      <c r="R170" s="328" t="str">
        <f t="shared" si="17"/>
        <v/>
      </c>
      <c r="S170" s="120"/>
      <c r="T170" s="134" t="str">
        <f t="shared" si="12"/>
        <v/>
      </c>
    </row>
    <row r="171" spans="1:20" ht="13.2" x14ac:dyDescent="0.25">
      <c r="A171" s="364">
        <v>18</v>
      </c>
      <c r="B171" s="114"/>
      <c r="C171" s="115"/>
      <c r="D171" s="211" t="str">
        <f t="shared" si="9"/>
        <v/>
      </c>
      <c r="E171" s="116"/>
      <c r="F171" s="186"/>
      <c r="G171" s="118"/>
      <c r="H171" s="119"/>
      <c r="I171" s="118"/>
      <c r="J171" s="388" t="str">
        <f t="shared" si="10"/>
        <v/>
      </c>
      <c r="K171" s="389"/>
      <c r="L171" s="355"/>
      <c r="M171" s="323"/>
      <c r="N171" s="343"/>
      <c r="O171" s="340"/>
      <c r="P171" s="321"/>
      <c r="Q171" s="327" t="str">
        <f t="shared" si="11"/>
        <v/>
      </c>
      <c r="R171" s="328" t="str">
        <f t="shared" si="17"/>
        <v/>
      </c>
      <c r="S171" s="120"/>
      <c r="T171" s="134" t="str">
        <f t="shared" si="12"/>
        <v/>
      </c>
    </row>
    <row r="172" spans="1:20" ht="13.2" x14ac:dyDescent="0.25">
      <c r="A172" s="364">
        <v>19</v>
      </c>
      <c r="B172" s="114"/>
      <c r="C172" s="115"/>
      <c r="D172" s="211" t="str">
        <f t="shared" si="9"/>
        <v/>
      </c>
      <c r="E172" s="116"/>
      <c r="F172" s="186"/>
      <c r="G172" s="118"/>
      <c r="H172" s="119"/>
      <c r="I172" s="118"/>
      <c r="J172" s="388" t="str">
        <f t="shared" si="10"/>
        <v/>
      </c>
      <c r="K172" s="389"/>
      <c r="L172" s="355"/>
      <c r="M172" s="323"/>
      <c r="N172" s="343"/>
      <c r="O172" s="340"/>
      <c r="P172" s="321"/>
      <c r="Q172" s="327" t="str">
        <f t="shared" si="11"/>
        <v/>
      </c>
      <c r="R172" s="328" t="str">
        <f t="shared" si="17"/>
        <v/>
      </c>
      <c r="S172" s="120"/>
      <c r="T172" s="134" t="str">
        <f t="shared" si="12"/>
        <v/>
      </c>
    </row>
    <row r="173" spans="1:20" ht="13.2" x14ac:dyDescent="0.25">
      <c r="A173" s="364">
        <v>20</v>
      </c>
      <c r="B173" s="114"/>
      <c r="C173" s="115"/>
      <c r="D173" s="211" t="str">
        <f t="shared" si="9"/>
        <v/>
      </c>
      <c r="E173" s="116"/>
      <c r="F173" s="186"/>
      <c r="G173" s="118"/>
      <c r="H173" s="119"/>
      <c r="I173" s="118"/>
      <c r="J173" s="388" t="str">
        <f t="shared" si="10"/>
        <v/>
      </c>
      <c r="K173" s="389"/>
      <c r="L173" s="355"/>
      <c r="M173" s="323"/>
      <c r="N173" s="343"/>
      <c r="O173" s="340"/>
      <c r="P173" s="321"/>
      <c r="Q173" s="327" t="str">
        <f t="shared" si="11"/>
        <v/>
      </c>
      <c r="R173" s="328" t="str">
        <f t="shared" si="17"/>
        <v/>
      </c>
      <c r="S173" s="120"/>
      <c r="T173" s="134" t="str">
        <f t="shared" si="12"/>
        <v/>
      </c>
    </row>
    <row r="174" spans="1:20" ht="13.2" x14ac:dyDescent="0.25">
      <c r="A174" s="364">
        <v>21</v>
      </c>
      <c r="B174" s="114"/>
      <c r="C174" s="115"/>
      <c r="D174" s="211" t="str">
        <f t="shared" si="9"/>
        <v/>
      </c>
      <c r="E174" s="116"/>
      <c r="F174" s="186"/>
      <c r="G174" s="118"/>
      <c r="H174" s="119"/>
      <c r="I174" s="118"/>
      <c r="J174" s="388" t="str">
        <f t="shared" si="10"/>
        <v/>
      </c>
      <c r="K174" s="389"/>
      <c r="L174" s="355"/>
      <c r="M174" s="323"/>
      <c r="N174" s="343"/>
      <c r="O174" s="340"/>
      <c r="P174" s="321"/>
      <c r="Q174" s="327" t="str">
        <f t="shared" si="11"/>
        <v/>
      </c>
      <c r="R174" s="328" t="str">
        <f t="shared" si="17"/>
        <v/>
      </c>
      <c r="S174" s="120"/>
      <c r="T174" s="134" t="str">
        <f t="shared" si="12"/>
        <v/>
      </c>
    </row>
    <row r="175" spans="1:20" ht="13.2" x14ac:dyDescent="0.25">
      <c r="A175" s="364">
        <v>22</v>
      </c>
      <c r="B175" s="114"/>
      <c r="C175" s="115"/>
      <c r="D175" s="211" t="str">
        <f t="shared" si="9"/>
        <v/>
      </c>
      <c r="E175" s="116"/>
      <c r="F175" s="117"/>
      <c r="G175" s="118"/>
      <c r="H175" s="119"/>
      <c r="I175" s="118"/>
      <c r="J175" s="388" t="str">
        <f t="shared" si="10"/>
        <v/>
      </c>
      <c r="K175" s="389"/>
      <c r="L175" s="355"/>
      <c r="M175" s="323"/>
      <c r="N175" s="343"/>
      <c r="O175" s="340"/>
      <c r="P175" s="321"/>
      <c r="Q175" s="327" t="str">
        <f t="shared" si="11"/>
        <v/>
      </c>
      <c r="R175" s="328" t="str">
        <f t="shared" si="17"/>
        <v/>
      </c>
      <c r="S175" s="120"/>
      <c r="T175" s="134" t="str">
        <f t="shared" si="12"/>
        <v/>
      </c>
    </row>
    <row r="176" spans="1:20" ht="13.2" x14ac:dyDescent="0.25">
      <c r="A176" s="364">
        <v>23</v>
      </c>
      <c r="B176" s="114"/>
      <c r="C176" s="115"/>
      <c r="D176" s="211" t="str">
        <f t="shared" si="9"/>
        <v/>
      </c>
      <c r="E176" s="116"/>
      <c r="F176" s="117"/>
      <c r="G176" s="118"/>
      <c r="H176" s="119"/>
      <c r="I176" s="118"/>
      <c r="J176" s="388" t="str">
        <f t="shared" si="10"/>
        <v/>
      </c>
      <c r="K176" s="389"/>
      <c r="L176" s="355"/>
      <c r="M176" s="323"/>
      <c r="N176" s="343"/>
      <c r="O176" s="340"/>
      <c r="P176" s="321"/>
      <c r="Q176" s="327" t="str">
        <f t="shared" si="11"/>
        <v/>
      </c>
      <c r="R176" s="328" t="str">
        <f t="shared" si="17"/>
        <v/>
      </c>
      <c r="S176" s="120"/>
      <c r="T176" s="134" t="str">
        <f t="shared" si="12"/>
        <v/>
      </c>
    </row>
    <row r="177" spans="1:20" ht="13.2" x14ac:dyDescent="0.25">
      <c r="A177" s="364">
        <v>24</v>
      </c>
      <c r="B177" s="114"/>
      <c r="C177" s="115"/>
      <c r="D177" s="211" t="str">
        <f t="shared" si="9"/>
        <v/>
      </c>
      <c r="E177" s="116"/>
      <c r="F177" s="117"/>
      <c r="G177" s="118"/>
      <c r="H177" s="119"/>
      <c r="I177" s="118"/>
      <c r="J177" s="388" t="str">
        <f t="shared" si="10"/>
        <v/>
      </c>
      <c r="K177" s="389"/>
      <c r="L177" s="355"/>
      <c r="M177" s="323"/>
      <c r="N177" s="343"/>
      <c r="O177" s="340"/>
      <c r="P177" s="321"/>
      <c r="Q177" s="327" t="str">
        <f t="shared" si="11"/>
        <v/>
      </c>
      <c r="R177" s="328" t="str">
        <f t="shared" si="17"/>
        <v/>
      </c>
      <c r="S177" s="120"/>
      <c r="T177" s="134" t="str">
        <f t="shared" si="12"/>
        <v/>
      </c>
    </row>
    <row r="178" spans="1:20" ht="13.2" x14ac:dyDescent="0.25">
      <c r="A178" s="364">
        <v>25</v>
      </c>
      <c r="B178" s="114"/>
      <c r="C178" s="115"/>
      <c r="D178" s="211" t="str">
        <f t="shared" si="9"/>
        <v/>
      </c>
      <c r="E178" s="116"/>
      <c r="F178" s="117"/>
      <c r="G178" s="118"/>
      <c r="H178" s="119"/>
      <c r="I178" s="118"/>
      <c r="J178" s="388" t="str">
        <f t="shared" si="10"/>
        <v/>
      </c>
      <c r="K178" s="389"/>
      <c r="L178" s="355"/>
      <c r="M178" s="323"/>
      <c r="N178" s="343"/>
      <c r="O178" s="340"/>
      <c r="P178" s="321"/>
      <c r="Q178" s="327" t="str">
        <f t="shared" si="11"/>
        <v/>
      </c>
      <c r="R178" s="328" t="str">
        <f t="shared" si="17"/>
        <v/>
      </c>
      <c r="S178" s="120"/>
      <c r="T178" s="134" t="str">
        <f t="shared" si="12"/>
        <v/>
      </c>
    </row>
    <row r="179" spans="1:20" ht="13.2" x14ac:dyDescent="0.25">
      <c r="A179" s="364">
        <v>26</v>
      </c>
      <c r="B179" s="114"/>
      <c r="C179" s="115"/>
      <c r="D179" s="211" t="str">
        <f t="shared" si="9"/>
        <v/>
      </c>
      <c r="E179" s="116"/>
      <c r="F179" s="117"/>
      <c r="G179" s="118"/>
      <c r="H179" s="119"/>
      <c r="I179" s="118"/>
      <c r="J179" s="388" t="str">
        <f t="shared" si="10"/>
        <v/>
      </c>
      <c r="K179" s="389"/>
      <c r="L179" s="355"/>
      <c r="M179" s="323"/>
      <c r="N179" s="343"/>
      <c r="O179" s="340"/>
      <c r="P179" s="321"/>
      <c r="Q179" s="327" t="str">
        <f t="shared" si="11"/>
        <v/>
      </c>
      <c r="R179" s="328" t="str">
        <f t="shared" si="17"/>
        <v/>
      </c>
      <c r="S179" s="120"/>
      <c r="T179" s="134" t="str">
        <f t="shared" si="12"/>
        <v/>
      </c>
    </row>
    <row r="180" spans="1:20" ht="13.2" x14ac:dyDescent="0.25">
      <c r="A180" s="364">
        <v>27</v>
      </c>
      <c r="B180" s="114"/>
      <c r="C180" s="115"/>
      <c r="D180" s="211" t="str">
        <f t="shared" si="9"/>
        <v/>
      </c>
      <c r="E180" s="116"/>
      <c r="F180" s="117"/>
      <c r="G180" s="118"/>
      <c r="H180" s="119"/>
      <c r="I180" s="118"/>
      <c r="J180" s="388" t="str">
        <f t="shared" si="10"/>
        <v/>
      </c>
      <c r="K180" s="389"/>
      <c r="L180" s="355"/>
      <c r="M180" s="323"/>
      <c r="N180" s="343"/>
      <c r="O180" s="340"/>
      <c r="P180" s="321"/>
      <c r="Q180" s="327" t="str">
        <f t="shared" si="11"/>
        <v/>
      </c>
      <c r="R180" s="328" t="str">
        <f t="shared" si="17"/>
        <v/>
      </c>
      <c r="S180" s="120"/>
      <c r="T180" s="134" t="str">
        <f t="shared" si="12"/>
        <v/>
      </c>
    </row>
    <row r="181" spans="1:20" ht="13.2" x14ac:dyDescent="0.25">
      <c r="A181" s="364">
        <v>28</v>
      </c>
      <c r="B181" s="114"/>
      <c r="C181" s="115"/>
      <c r="D181" s="211" t="str">
        <f t="shared" si="9"/>
        <v/>
      </c>
      <c r="E181" s="116"/>
      <c r="F181" s="117"/>
      <c r="G181" s="118"/>
      <c r="H181" s="119"/>
      <c r="I181" s="118"/>
      <c r="J181" s="388" t="str">
        <f t="shared" si="10"/>
        <v/>
      </c>
      <c r="K181" s="389"/>
      <c r="L181" s="355"/>
      <c r="M181" s="323"/>
      <c r="N181" s="343"/>
      <c r="O181" s="340"/>
      <c r="P181" s="321"/>
      <c r="Q181" s="327" t="str">
        <f t="shared" si="11"/>
        <v/>
      </c>
      <c r="R181" s="328" t="str">
        <f t="shared" si="17"/>
        <v/>
      </c>
      <c r="S181" s="120"/>
      <c r="T181" s="134" t="str">
        <f t="shared" si="12"/>
        <v/>
      </c>
    </row>
    <row r="182" spans="1:20" ht="13.2" x14ac:dyDescent="0.25">
      <c r="A182" s="364">
        <v>29</v>
      </c>
      <c r="B182" s="114"/>
      <c r="C182" s="115"/>
      <c r="D182" s="211" t="str">
        <f t="shared" si="9"/>
        <v/>
      </c>
      <c r="E182" s="116"/>
      <c r="F182" s="117"/>
      <c r="G182" s="118"/>
      <c r="H182" s="119"/>
      <c r="I182" s="118"/>
      <c r="J182" s="388" t="str">
        <f t="shared" si="10"/>
        <v/>
      </c>
      <c r="K182" s="389"/>
      <c r="L182" s="355"/>
      <c r="M182" s="323"/>
      <c r="N182" s="343"/>
      <c r="O182" s="340"/>
      <c r="P182" s="321"/>
      <c r="Q182" s="327" t="str">
        <f t="shared" si="11"/>
        <v/>
      </c>
      <c r="R182" s="328" t="str">
        <f t="shared" si="17"/>
        <v/>
      </c>
      <c r="S182" s="120"/>
      <c r="T182" s="134" t="str">
        <f t="shared" si="12"/>
        <v/>
      </c>
    </row>
    <row r="183" spans="1:20" ht="13.2" x14ac:dyDescent="0.25">
      <c r="A183" s="364">
        <v>30</v>
      </c>
      <c r="B183" s="114"/>
      <c r="C183" s="115"/>
      <c r="D183" s="211" t="str">
        <f t="shared" si="9"/>
        <v/>
      </c>
      <c r="E183" s="116"/>
      <c r="F183" s="117"/>
      <c r="G183" s="118"/>
      <c r="H183" s="119"/>
      <c r="I183" s="118"/>
      <c r="J183" s="388" t="str">
        <f t="shared" si="10"/>
        <v/>
      </c>
      <c r="K183" s="389"/>
      <c r="L183" s="355"/>
      <c r="M183" s="323"/>
      <c r="N183" s="343"/>
      <c r="O183" s="340"/>
      <c r="P183" s="321"/>
      <c r="Q183" s="327" t="str">
        <f t="shared" si="11"/>
        <v/>
      </c>
      <c r="R183" s="328" t="str">
        <f t="shared" si="17"/>
        <v/>
      </c>
      <c r="S183" s="120"/>
      <c r="T183" s="134" t="str">
        <f t="shared" si="12"/>
        <v/>
      </c>
    </row>
    <row r="184" spans="1:20" ht="13.2" x14ac:dyDescent="0.25">
      <c r="A184" s="364">
        <v>31</v>
      </c>
      <c r="B184" s="114"/>
      <c r="C184" s="115"/>
      <c r="D184" s="211" t="str">
        <f t="shared" si="9"/>
        <v/>
      </c>
      <c r="E184" s="116"/>
      <c r="F184" s="117"/>
      <c r="G184" s="118"/>
      <c r="H184" s="119"/>
      <c r="I184" s="118"/>
      <c r="J184" s="388" t="str">
        <f t="shared" si="10"/>
        <v/>
      </c>
      <c r="K184" s="389"/>
      <c r="L184" s="355"/>
      <c r="M184" s="323"/>
      <c r="N184" s="343"/>
      <c r="O184" s="340"/>
      <c r="P184" s="321"/>
      <c r="Q184" s="327" t="str">
        <f t="shared" si="11"/>
        <v/>
      </c>
      <c r="R184" s="328" t="str">
        <f t="shared" si="17"/>
        <v/>
      </c>
      <c r="S184" s="120"/>
      <c r="T184" s="134" t="str">
        <f t="shared" si="12"/>
        <v/>
      </c>
    </row>
    <row r="185" spans="1:20" ht="13.2" x14ac:dyDescent="0.25">
      <c r="A185" s="364">
        <v>32</v>
      </c>
      <c r="B185" s="114"/>
      <c r="C185" s="115"/>
      <c r="D185" s="211" t="str">
        <f t="shared" si="9"/>
        <v/>
      </c>
      <c r="E185" s="116"/>
      <c r="F185" s="117"/>
      <c r="G185" s="118"/>
      <c r="H185" s="119"/>
      <c r="I185" s="118"/>
      <c r="J185" s="388" t="str">
        <f t="shared" si="10"/>
        <v/>
      </c>
      <c r="K185" s="389"/>
      <c r="L185" s="355"/>
      <c r="M185" s="323"/>
      <c r="N185" s="343"/>
      <c r="O185" s="340"/>
      <c r="P185" s="321"/>
      <c r="Q185" s="327" t="str">
        <f t="shared" si="11"/>
        <v/>
      </c>
      <c r="R185" s="328" t="str">
        <f t="shared" si="17"/>
        <v/>
      </c>
      <c r="S185" s="120"/>
      <c r="T185" s="134" t="str">
        <f t="shared" si="12"/>
        <v/>
      </c>
    </row>
    <row r="186" spans="1:20" ht="13.2" x14ac:dyDescent="0.25">
      <c r="A186" s="364">
        <v>33</v>
      </c>
      <c r="B186" s="114"/>
      <c r="C186" s="115"/>
      <c r="D186" s="211" t="str">
        <f t="shared" si="9"/>
        <v/>
      </c>
      <c r="E186" s="116"/>
      <c r="F186" s="117"/>
      <c r="G186" s="118"/>
      <c r="H186" s="119"/>
      <c r="I186" s="118"/>
      <c r="J186" s="388" t="str">
        <f t="shared" si="10"/>
        <v/>
      </c>
      <c r="K186" s="389"/>
      <c r="L186" s="355"/>
      <c r="M186" s="323"/>
      <c r="N186" s="343"/>
      <c r="O186" s="340"/>
      <c r="P186" s="321"/>
      <c r="Q186" s="327" t="str">
        <f t="shared" si="11"/>
        <v/>
      </c>
      <c r="R186" s="328" t="str">
        <f t="shared" si="17"/>
        <v/>
      </c>
      <c r="S186" s="120"/>
      <c r="T186" s="134" t="str">
        <f t="shared" si="12"/>
        <v/>
      </c>
    </row>
    <row r="187" spans="1:20" ht="13.2" x14ac:dyDescent="0.25">
      <c r="A187" s="364">
        <v>34</v>
      </c>
      <c r="B187" s="114"/>
      <c r="C187" s="115"/>
      <c r="D187" s="211" t="str">
        <f t="shared" si="9"/>
        <v/>
      </c>
      <c r="E187" s="116"/>
      <c r="F187" s="117"/>
      <c r="G187" s="118"/>
      <c r="H187" s="119"/>
      <c r="I187" s="118"/>
      <c r="J187" s="388" t="str">
        <f t="shared" si="10"/>
        <v/>
      </c>
      <c r="K187" s="389"/>
      <c r="L187" s="355"/>
      <c r="M187" s="323"/>
      <c r="N187" s="343"/>
      <c r="O187" s="340"/>
      <c r="P187" s="321"/>
      <c r="Q187" s="327" t="str">
        <f t="shared" si="11"/>
        <v/>
      </c>
      <c r="R187" s="328" t="str">
        <f t="shared" si="17"/>
        <v/>
      </c>
      <c r="S187" s="120"/>
      <c r="T187" s="134" t="str">
        <f t="shared" si="12"/>
        <v/>
      </c>
    </row>
    <row r="188" spans="1:20" ht="13.2" x14ac:dyDescent="0.25">
      <c r="A188" s="364">
        <v>35</v>
      </c>
      <c r="B188" s="114"/>
      <c r="C188" s="115"/>
      <c r="D188" s="211" t="str">
        <f t="shared" si="9"/>
        <v/>
      </c>
      <c r="E188" s="116"/>
      <c r="F188" s="117"/>
      <c r="G188" s="118"/>
      <c r="H188" s="119"/>
      <c r="I188" s="118"/>
      <c r="J188" s="388" t="str">
        <f t="shared" si="10"/>
        <v/>
      </c>
      <c r="K188" s="389"/>
      <c r="L188" s="355"/>
      <c r="M188" s="323"/>
      <c r="N188" s="343"/>
      <c r="O188" s="340"/>
      <c r="P188" s="321"/>
      <c r="Q188" s="327" t="str">
        <f t="shared" si="11"/>
        <v/>
      </c>
      <c r="R188" s="328" t="str">
        <f t="shared" si="17"/>
        <v/>
      </c>
      <c r="S188" s="120"/>
      <c r="T188" s="134" t="str">
        <f t="shared" si="12"/>
        <v/>
      </c>
    </row>
    <row r="189" spans="1:20" ht="13.2" x14ac:dyDescent="0.25">
      <c r="A189" s="364">
        <v>36</v>
      </c>
      <c r="B189" s="114"/>
      <c r="C189" s="115"/>
      <c r="D189" s="211" t="str">
        <f t="shared" si="9"/>
        <v/>
      </c>
      <c r="E189" s="116"/>
      <c r="F189" s="117"/>
      <c r="G189" s="118"/>
      <c r="H189" s="119"/>
      <c r="I189" s="118"/>
      <c r="J189" s="388" t="str">
        <f t="shared" si="10"/>
        <v/>
      </c>
      <c r="K189" s="389"/>
      <c r="L189" s="355"/>
      <c r="M189" s="323"/>
      <c r="N189" s="343"/>
      <c r="O189" s="340"/>
      <c r="P189" s="321"/>
      <c r="Q189" s="327" t="str">
        <f t="shared" si="11"/>
        <v/>
      </c>
      <c r="R189" s="328" t="str">
        <f t="shared" si="17"/>
        <v/>
      </c>
      <c r="S189" s="120"/>
      <c r="T189" s="134" t="str">
        <f t="shared" si="12"/>
        <v/>
      </c>
    </row>
    <row r="190" spans="1:20" ht="13.2" x14ac:dyDescent="0.25">
      <c r="A190" s="364">
        <v>37</v>
      </c>
      <c r="B190" s="114"/>
      <c r="C190" s="115"/>
      <c r="D190" s="211" t="str">
        <f t="shared" si="9"/>
        <v/>
      </c>
      <c r="E190" s="116"/>
      <c r="F190" s="117"/>
      <c r="G190" s="118"/>
      <c r="H190" s="119"/>
      <c r="I190" s="118"/>
      <c r="J190" s="388" t="str">
        <f t="shared" si="10"/>
        <v/>
      </c>
      <c r="K190" s="389"/>
      <c r="L190" s="355"/>
      <c r="M190" s="323"/>
      <c r="N190" s="343"/>
      <c r="O190" s="340"/>
      <c r="P190" s="321"/>
      <c r="Q190" s="327" t="str">
        <f t="shared" si="11"/>
        <v/>
      </c>
      <c r="R190" s="328" t="str">
        <f t="shared" si="17"/>
        <v/>
      </c>
      <c r="S190" s="120"/>
      <c r="T190" s="134" t="str">
        <f t="shared" si="12"/>
        <v/>
      </c>
    </row>
    <row r="191" spans="1:20" ht="13.2" x14ac:dyDescent="0.25">
      <c r="A191" s="364">
        <v>38</v>
      </c>
      <c r="B191" s="189"/>
      <c r="C191" s="190"/>
      <c r="D191" s="211" t="str">
        <f t="shared" si="9"/>
        <v/>
      </c>
      <c r="E191" s="191"/>
      <c r="F191" s="117"/>
      <c r="G191" s="118"/>
      <c r="H191" s="119"/>
      <c r="I191" s="118"/>
      <c r="J191" s="388" t="str">
        <f t="shared" si="10"/>
        <v/>
      </c>
      <c r="K191" s="389"/>
      <c r="L191" s="355"/>
      <c r="M191" s="323"/>
      <c r="N191" s="343"/>
      <c r="O191" s="340"/>
      <c r="P191" s="321"/>
      <c r="Q191" s="327" t="str">
        <f t="shared" si="11"/>
        <v/>
      </c>
      <c r="R191" s="328" t="str">
        <f t="shared" si="17"/>
        <v/>
      </c>
      <c r="S191" s="193"/>
      <c r="T191" s="134" t="str">
        <f t="shared" si="12"/>
        <v/>
      </c>
    </row>
    <row r="192" spans="1:20" ht="13.2" x14ac:dyDescent="0.25">
      <c r="A192" s="364">
        <v>39</v>
      </c>
      <c r="B192" s="189"/>
      <c r="C192" s="190"/>
      <c r="D192" s="211" t="str">
        <f t="shared" si="9"/>
        <v/>
      </c>
      <c r="E192" s="191"/>
      <c r="F192" s="117"/>
      <c r="G192" s="118"/>
      <c r="H192" s="119"/>
      <c r="I192" s="118"/>
      <c r="J192" s="388" t="str">
        <f t="shared" si="10"/>
        <v/>
      </c>
      <c r="K192" s="389"/>
      <c r="L192" s="355"/>
      <c r="M192" s="323"/>
      <c r="N192" s="343"/>
      <c r="O192" s="340"/>
      <c r="P192" s="321"/>
      <c r="Q192" s="327" t="str">
        <f t="shared" si="11"/>
        <v/>
      </c>
      <c r="R192" s="328" t="str">
        <f t="shared" si="17"/>
        <v/>
      </c>
      <c r="S192" s="193"/>
      <c r="T192" s="134" t="str">
        <f t="shared" si="12"/>
        <v/>
      </c>
    </row>
    <row r="193" spans="1:20" ht="13.2" x14ac:dyDescent="0.25">
      <c r="A193" s="364">
        <v>40</v>
      </c>
      <c r="B193" s="189"/>
      <c r="C193" s="190"/>
      <c r="D193" s="211" t="str">
        <f t="shared" si="9"/>
        <v/>
      </c>
      <c r="E193" s="191"/>
      <c r="F193" s="117"/>
      <c r="G193" s="118"/>
      <c r="H193" s="119"/>
      <c r="I193" s="118"/>
      <c r="J193" s="388" t="str">
        <f t="shared" si="10"/>
        <v/>
      </c>
      <c r="K193" s="389"/>
      <c r="L193" s="355"/>
      <c r="M193" s="323"/>
      <c r="N193" s="343"/>
      <c r="O193" s="340"/>
      <c r="P193" s="321"/>
      <c r="Q193" s="327" t="str">
        <f t="shared" si="11"/>
        <v/>
      </c>
      <c r="R193" s="328" t="str">
        <f t="shared" si="17"/>
        <v/>
      </c>
      <c r="S193" s="193"/>
      <c r="T193" s="134" t="str">
        <f t="shared" si="12"/>
        <v/>
      </c>
    </row>
    <row r="194" spans="1:20" ht="13.2" x14ac:dyDescent="0.25">
      <c r="A194" s="364">
        <v>41</v>
      </c>
      <c r="B194" s="189"/>
      <c r="C194" s="190"/>
      <c r="D194" s="211" t="str">
        <f t="shared" si="9"/>
        <v/>
      </c>
      <c r="E194" s="191"/>
      <c r="F194" s="117"/>
      <c r="G194" s="118"/>
      <c r="H194" s="119"/>
      <c r="I194" s="118"/>
      <c r="J194" s="388" t="str">
        <f t="shared" si="10"/>
        <v/>
      </c>
      <c r="K194" s="389"/>
      <c r="L194" s="355"/>
      <c r="M194" s="323"/>
      <c r="N194" s="343"/>
      <c r="O194" s="340"/>
      <c r="P194" s="321"/>
      <c r="Q194" s="327" t="str">
        <f t="shared" si="11"/>
        <v/>
      </c>
      <c r="R194" s="328" t="str">
        <f t="shared" si="17"/>
        <v/>
      </c>
      <c r="S194" s="193"/>
      <c r="T194" s="134" t="str">
        <f t="shared" si="12"/>
        <v/>
      </c>
    </row>
    <row r="195" spans="1:20" ht="13.2" x14ac:dyDescent="0.25">
      <c r="A195" s="364">
        <v>42</v>
      </c>
      <c r="B195" s="189"/>
      <c r="C195" s="190"/>
      <c r="D195" s="211" t="str">
        <f t="shared" si="9"/>
        <v/>
      </c>
      <c r="E195" s="191"/>
      <c r="F195" s="117"/>
      <c r="G195" s="118"/>
      <c r="H195" s="119"/>
      <c r="I195" s="118"/>
      <c r="J195" s="388" t="str">
        <f t="shared" si="10"/>
        <v/>
      </c>
      <c r="K195" s="389"/>
      <c r="L195" s="355"/>
      <c r="M195" s="323"/>
      <c r="N195" s="343"/>
      <c r="O195" s="340"/>
      <c r="P195" s="321"/>
      <c r="Q195" s="327" t="str">
        <f t="shared" si="11"/>
        <v/>
      </c>
      <c r="R195" s="328" t="str">
        <f t="shared" si="17"/>
        <v/>
      </c>
      <c r="S195" s="193"/>
      <c r="T195" s="134" t="str">
        <f t="shared" si="12"/>
        <v/>
      </c>
    </row>
    <row r="196" spans="1:20" ht="13.8" thickBot="1" x14ac:dyDescent="0.3">
      <c r="A196" s="364">
        <v>43</v>
      </c>
      <c r="B196" s="121"/>
      <c r="C196" s="122"/>
      <c r="D196" s="212" t="str">
        <f t="shared" si="9"/>
        <v/>
      </c>
      <c r="E196" s="191"/>
      <c r="F196" s="192"/>
      <c r="G196" s="123"/>
      <c r="H196" s="348"/>
      <c r="I196" s="123"/>
      <c r="J196" s="419" t="str">
        <f t="shared" si="10"/>
        <v/>
      </c>
      <c r="K196" s="420"/>
      <c r="L196" s="356"/>
      <c r="M196" s="324"/>
      <c r="N196" s="344"/>
      <c r="O196" s="341"/>
      <c r="P196" s="322"/>
      <c r="Q196" s="349" t="str">
        <f t="shared" si="11"/>
        <v/>
      </c>
      <c r="R196" s="350" t="str">
        <f t="shared" si="17"/>
        <v/>
      </c>
      <c r="S196" s="124"/>
      <c r="T196" s="134" t="str">
        <f t="shared" si="12"/>
        <v/>
      </c>
    </row>
    <row r="197" spans="1:20" ht="15.75" customHeight="1" thickBot="1" x14ac:dyDescent="0.3">
      <c r="A197" s="142" t="s">
        <v>0</v>
      </c>
      <c r="B197" s="452" t="s">
        <v>151</v>
      </c>
      <c r="C197" s="452"/>
      <c r="D197" s="452"/>
      <c r="E197" s="453"/>
      <c r="F197" s="136"/>
      <c r="G197" s="137"/>
      <c r="H197" s="138"/>
      <c r="I197" s="137"/>
      <c r="J197" s="421">
        <f>SUMIF($D$154:$D$196,"&lt;60",J$154:J$196)</f>
        <v>0</v>
      </c>
      <c r="K197" s="422">
        <f>SUMIF($D$154:$D$196,"&lt;60",K$154:K$196)</f>
        <v>0</v>
      </c>
      <c r="L197" s="357"/>
      <c r="M197" s="345"/>
      <c r="N197" s="346"/>
      <c r="O197" s="342"/>
      <c r="P197" s="317"/>
      <c r="Q197" s="329">
        <f ca="1">SUMIF($D$154:$D$197,"&lt;60",Q$154:Q$196)</f>
        <v>0</v>
      </c>
      <c r="R197" s="330">
        <f>SUMIF($D$154:$D$196,"&lt;60",R$154:R$196)</f>
        <v>0</v>
      </c>
      <c r="S197" s="143"/>
      <c r="T197" s="368">
        <f>SUMIF($D$154:$D$196,"&lt;60",T$154:T$196)</f>
        <v>0</v>
      </c>
    </row>
    <row r="198" spans="1:20" ht="13.8" thickBot="1" x14ac:dyDescent="0.3">
      <c r="A198" s="418"/>
      <c r="B198" s="418"/>
      <c r="C198" s="418"/>
      <c r="D198" s="418"/>
      <c r="E198" s="418"/>
      <c r="F198" s="418"/>
      <c r="G198" s="418"/>
      <c r="H198" s="418"/>
      <c r="I198" s="418"/>
      <c r="J198" s="418"/>
      <c r="K198" s="418"/>
      <c r="L198" s="418"/>
      <c r="M198" s="418"/>
      <c r="N198" s="418"/>
      <c r="O198" s="418"/>
      <c r="P198" s="418"/>
      <c r="Q198" s="418"/>
      <c r="R198" s="418"/>
      <c r="S198" s="418"/>
      <c r="T198" s="418"/>
    </row>
    <row r="199" spans="1:20" s="128" customFormat="1" ht="26.25" customHeight="1" thickBot="1" x14ac:dyDescent="0.3">
      <c r="A199" s="497" t="str">
        <f>CONCATENATE($A$1," (Page 4)")</f>
        <v>CORE CAPACITY PROJECT DESCRIPTION TEMPLATE (Page 4)</v>
      </c>
      <c r="B199" s="498"/>
      <c r="C199" s="498"/>
      <c r="D199" s="498"/>
      <c r="E199" s="498"/>
      <c r="F199" s="498"/>
      <c r="G199" s="498"/>
      <c r="H199" s="498"/>
      <c r="I199" s="498"/>
      <c r="J199" s="498"/>
      <c r="K199" s="498"/>
      <c r="L199" s="498"/>
      <c r="M199" s="498"/>
      <c r="N199" s="498"/>
      <c r="O199" s="498"/>
      <c r="P199" s="498"/>
      <c r="Q199" s="498"/>
      <c r="R199" s="498"/>
      <c r="S199" s="498"/>
      <c r="T199" s="499"/>
    </row>
    <row r="200" spans="1:20" s="127" customFormat="1" ht="18" customHeight="1" thickBot="1" x14ac:dyDescent="0.25">
      <c r="A200" s="503" t="s">
        <v>32</v>
      </c>
      <c r="B200" s="504"/>
      <c r="C200" s="504"/>
      <c r="D200" s="504"/>
      <c r="E200" s="504"/>
      <c r="F200" s="504"/>
      <c r="G200" s="504"/>
      <c r="H200" s="504"/>
      <c r="I200" s="504"/>
      <c r="J200" s="504"/>
      <c r="K200" s="504"/>
      <c r="L200" s="504"/>
      <c r="M200" s="504"/>
      <c r="N200" s="504"/>
      <c r="O200" s="504"/>
      <c r="P200" s="504"/>
      <c r="Q200" s="504"/>
      <c r="R200" s="504"/>
      <c r="S200" s="504"/>
      <c r="T200" s="505"/>
    </row>
    <row r="201" spans="1:20" s="128" customFormat="1" ht="12.75" customHeight="1" x14ac:dyDescent="0.25">
      <c r="A201" s="484" t="s">
        <v>33</v>
      </c>
      <c r="B201" s="512"/>
      <c r="C201" s="428" t="s">
        <v>6</v>
      </c>
      <c r="D201" s="429"/>
      <c r="E201" s="430"/>
      <c r="F201" s="400"/>
      <c r="G201" s="413"/>
      <c r="H201" s="413"/>
      <c r="I201" s="413"/>
      <c r="J201" s="413"/>
      <c r="K201" s="413"/>
      <c r="L201" s="413"/>
      <c r="M201" s="413"/>
      <c r="N201" s="413"/>
      <c r="O201" s="413"/>
      <c r="P201" s="413"/>
      <c r="Q201" s="413"/>
      <c r="R201" s="413"/>
      <c r="S201" s="413"/>
      <c r="T201" s="414"/>
    </row>
    <row r="202" spans="1:20" s="128" customFormat="1" ht="12.75" customHeight="1" x14ac:dyDescent="0.25">
      <c r="A202" s="513"/>
      <c r="B202" s="514"/>
      <c r="C202" s="415" t="s">
        <v>8</v>
      </c>
      <c r="D202" s="416"/>
      <c r="E202" s="417"/>
      <c r="F202" s="372"/>
      <c r="G202" s="431"/>
      <c r="H202" s="431"/>
      <c r="I202" s="431"/>
      <c r="J202" s="431"/>
      <c r="K202" s="431"/>
      <c r="L202" s="431"/>
      <c r="M202" s="431"/>
      <c r="N202" s="431"/>
      <c r="O202" s="431"/>
      <c r="P202" s="431"/>
      <c r="Q202" s="431"/>
      <c r="R202" s="431"/>
      <c r="S202" s="431"/>
      <c r="T202" s="432"/>
    </row>
    <row r="203" spans="1:20" s="128" customFormat="1" ht="12.75" customHeight="1" x14ac:dyDescent="0.25">
      <c r="A203" s="513"/>
      <c r="B203" s="514"/>
      <c r="C203" s="415" t="s">
        <v>34</v>
      </c>
      <c r="D203" s="416"/>
      <c r="E203" s="417"/>
      <c r="F203" s="372"/>
      <c r="G203" s="431"/>
      <c r="H203" s="431"/>
      <c r="I203" s="431"/>
      <c r="J203" s="431"/>
      <c r="K203" s="431"/>
      <c r="L203" s="431"/>
      <c r="M203" s="431"/>
      <c r="N203" s="431"/>
      <c r="O203" s="431"/>
      <c r="P203" s="431"/>
      <c r="Q203" s="431"/>
      <c r="R203" s="431"/>
      <c r="S203" s="431"/>
      <c r="T203" s="432"/>
    </row>
    <row r="204" spans="1:20" s="128" customFormat="1" ht="12.75" customHeight="1" x14ac:dyDescent="0.25">
      <c r="A204" s="513"/>
      <c r="B204" s="514"/>
      <c r="C204" s="415" t="s">
        <v>35</v>
      </c>
      <c r="D204" s="416"/>
      <c r="E204" s="417"/>
      <c r="F204" s="403"/>
      <c r="G204" s="431"/>
      <c r="H204" s="431"/>
      <c r="I204" s="431"/>
      <c r="J204" s="431"/>
      <c r="K204" s="431"/>
      <c r="L204" s="431"/>
      <c r="M204" s="431"/>
      <c r="N204" s="431"/>
      <c r="O204" s="431"/>
      <c r="P204" s="431"/>
      <c r="Q204" s="431"/>
      <c r="R204" s="431"/>
      <c r="S204" s="431"/>
      <c r="T204" s="432"/>
    </row>
    <row r="205" spans="1:20" s="128" customFormat="1" ht="12.75" customHeight="1" thickBot="1" x14ac:dyDescent="0.3">
      <c r="A205" s="486"/>
      <c r="B205" s="515"/>
      <c r="C205" s="433" t="s">
        <v>11</v>
      </c>
      <c r="D205" s="434"/>
      <c r="E205" s="435"/>
      <c r="F205" s="404"/>
      <c r="G205" s="436"/>
      <c r="H205" s="436"/>
      <c r="I205" s="436"/>
      <c r="J205" s="436"/>
      <c r="K205" s="436"/>
      <c r="L205" s="436"/>
      <c r="M205" s="436"/>
      <c r="N205" s="436"/>
      <c r="O205" s="436"/>
      <c r="P205" s="436"/>
      <c r="Q205" s="436"/>
      <c r="R205" s="436"/>
      <c r="S205" s="436"/>
      <c r="T205" s="437"/>
    </row>
    <row r="206" spans="1:20" s="128" customFormat="1" ht="12.75" customHeight="1" x14ac:dyDescent="0.25">
      <c r="A206" s="484" t="s">
        <v>36</v>
      </c>
      <c r="B206" s="512"/>
      <c r="C206" s="428" t="s">
        <v>6</v>
      </c>
      <c r="D206" s="429"/>
      <c r="E206" s="430"/>
      <c r="F206" s="400"/>
      <c r="G206" s="413"/>
      <c r="H206" s="413"/>
      <c r="I206" s="413"/>
      <c r="J206" s="413"/>
      <c r="K206" s="413"/>
      <c r="L206" s="413"/>
      <c r="M206" s="413"/>
      <c r="N206" s="413"/>
      <c r="O206" s="413"/>
      <c r="P206" s="413"/>
      <c r="Q206" s="413"/>
      <c r="R206" s="413"/>
      <c r="S206" s="413"/>
      <c r="T206" s="414"/>
    </row>
    <row r="207" spans="1:20" s="128" customFormat="1" ht="12.75" customHeight="1" x14ac:dyDescent="0.25">
      <c r="A207" s="513"/>
      <c r="B207" s="514"/>
      <c r="C207" s="415" t="s">
        <v>8</v>
      </c>
      <c r="D207" s="416"/>
      <c r="E207" s="417"/>
      <c r="F207" s="372"/>
      <c r="G207" s="431"/>
      <c r="H207" s="431"/>
      <c r="I207" s="431"/>
      <c r="J207" s="431"/>
      <c r="K207" s="431"/>
      <c r="L207" s="431"/>
      <c r="M207" s="431"/>
      <c r="N207" s="431"/>
      <c r="O207" s="431"/>
      <c r="P207" s="431"/>
      <c r="Q207" s="431"/>
      <c r="R207" s="431"/>
      <c r="S207" s="431"/>
      <c r="T207" s="432"/>
    </row>
    <row r="208" spans="1:20" s="128" customFormat="1" ht="12.75" customHeight="1" x14ac:dyDescent="0.25">
      <c r="A208" s="513"/>
      <c r="B208" s="514"/>
      <c r="C208" s="415" t="s">
        <v>34</v>
      </c>
      <c r="D208" s="416"/>
      <c r="E208" s="417"/>
      <c r="F208" s="372"/>
      <c r="G208" s="431"/>
      <c r="H208" s="431"/>
      <c r="I208" s="431"/>
      <c r="J208" s="431"/>
      <c r="K208" s="431"/>
      <c r="L208" s="431"/>
      <c r="M208" s="431"/>
      <c r="N208" s="431"/>
      <c r="O208" s="431"/>
      <c r="P208" s="431"/>
      <c r="Q208" s="431"/>
      <c r="R208" s="431"/>
      <c r="S208" s="431"/>
      <c r="T208" s="432"/>
    </row>
    <row r="209" spans="1:20" s="128" customFormat="1" ht="12.75" customHeight="1" x14ac:dyDescent="0.25">
      <c r="A209" s="513"/>
      <c r="B209" s="514"/>
      <c r="C209" s="415" t="s">
        <v>35</v>
      </c>
      <c r="D209" s="416"/>
      <c r="E209" s="417"/>
      <c r="F209" s="403"/>
      <c r="G209" s="431"/>
      <c r="H209" s="431"/>
      <c r="I209" s="431"/>
      <c r="J209" s="431"/>
      <c r="K209" s="431"/>
      <c r="L209" s="431"/>
      <c r="M209" s="431"/>
      <c r="N209" s="431"/>
      <c r="O209" s="431"/>
      <c r="P209" s="431"/>
      <c r="Q209" s="431"/>
      <c r="R209" s="431"/>
      <c r="S209" s="431"/>
      <c r="T209" s="432"/>
    </row>
    <row r="210" spans="1:20" s="128" customFormat="1" ht="12.75" customHeight="1" thickBot="1" x14ac:dyDescent="0.3">
      <c r="A210" s="486"/>
      <c r="B210" s="515"/>
      <c r="C210" s="433" t="s">
        <v>11</v>
      </c>
      <c r="D210" s="434"/>
      <c r="E210" s="435"/>
      <c r="F210" s="403"/>
      <c r="G210" s="431"/>
      <c r="H210" s="431"/>
      <c r="I210" s="431"/>
      <c r="J210" s="431"/>
      <c r="K210" s="431"/>
      <c r="L210" s="431"/>
      <c r="M210" s="431"/>
      <c r="N210" s="431"/>
      <c r="O210" s="431"/>
      <c r="P210" s="431"/>
      <c r="Q210" s="431"/>
      <c r="R210" s="431"/>
      <c r="S210" s="431"/>
      <c r="T210" s="432"/>
    </row>
    <row r="211" spans="1:20" s="129" customFormat="1" ht="12.75" customHeight="1" x14ac:dyDescent="0.2">
      <c r="A211" s="506" t="s">
        <v>103</v>
      </c>
      <c r="B211" s="507"/>
      <c r="C211" s="428" t="s">
        <v>6</v>
      </c>
      <c r="D211" s="429"/>
      <c r="E211" s="430"/>
      <c r="F211" s="400"/>
      <c r="G211" s="401"/>
      <c r="H211" s="401"/>
      <c r="I211" s="401"/>
      <c r="J211" s="401"/>
      <c r="K211" s="401"/>
      <c r="L211" s="401"/>
      <c r="M211" s="401"/>
      <c r="N211" s="401"/>
      <c r="O211" s="401"/>
      <c r="P211" s="401"/>
      <c r="Q211" s="401"/>
      <c r="R211" s="401"/>
      <c r="S211" s="401"/>
      <c r="T211" s="402"/>
    </row>
    <row r="212" spans="1:20" ht="12.75" customHeight="1" x14ac:dyDescent="0.2">
      <c r="A212" s="508"/>
      <c r="B212" s="509"/>
      <c r="C212" s="415" t="s">
        <v>8</v>
      </c>
      <c r="D212" s="416"/>
      <c r="E212" s="417"/>
      <c r="F212" s="372"/>
      <c r="G212" s="431"/>
      <c r="H212" s="431"/>
      <c r="I212" s="431"/>
      <c r="J212" s="431"/>
      <c r="K212" s="431"/>
      <c r="L212" s="431"/>
      <c r="M212" s="431"/>
      <c r="N212" s="431"/>
      <c r="O212" s="431"/>
      <c r="P212" s="431"/>
      <c r="Q212" s="431"/>
      <c r="R212" s="431"/>
      <c r="S212" s="431"/>
      <c r="T212" s="432"/>
    </row>
    <row r="213" spans="1:20" s="128" customFormat="1" ht="12.75" customHeight="1" x14ac:dyDescent="0.25">
      <c r="A213" s="508"/>
      <c r="B213" s="509"/>
      <c r="C213" s="415" t="s">
        <v>34</v>
      </c>
      <c r="D213" s="416"/>
      <c r="E213" s="417"/>
      <c r="F213" s="372"/>
      <c r="G213" s="431"/>
      <c r="H213" s="431"/>
      <c r="I213" s="431"/>
      <c r="J213" s="431"/>
      <c r="K213" s="431"/>
      <c r="L213" s="431"/>
      <c r="M213" s="431"/>
      <c r="N213" s="431"/>
      <c r="O213" s="431"/>
      <c r="P213" s="431"/>
      <c r="Q213" s="431"/>
      <c r="R213" s="431"/>
      <c r="S213" s="431"/>
      <c r="T213" s="432"/>
    </row>
    <row r="214" spans="1:20" s="128" customFormat="1" ht="12.75" customHeight="1" x14ac:dyDescent="0.25">
      <c r="A214" s="508"/>
      <c r="B214" s="509"/>
      <c r="C214" s="415" t="s">
        <v>35</v>
      </c>
      <c r="D214" s="416"/>
      <c r="E214" s="417"/>
      <c r="F214" s="403"/>
      <c r="G214" s="431"/>
      <c r="H214" s="431"/>
      <c r="I214" s="431"/>
      <c r="J214" s="431"/>
      <c r="K214" s="431"/>
      <c r="L214" s="431"/>
      <c r="M214" s="431"/>
      <c r="N214" s="431"/>
      <c r="O214" s="431"/>
      <c r="P214" s="431"/>
      <c r="Q214" s="431"/>
      <c r="R214" s="431"/>
      <c r="S214" s="431"/>
      <c r="T214" s="432"/>
    </row>
    <row r="215" spans="1:20" s="128" customFormat="1" ht="12.75" customHeight="1" thickBot="1" x14ac:dyDescent="0.3">
      <c r="A215" s="510"/>
      <c r="B215" s="511"/>
      <c r="C215" s="433" t="s">
        <v>11</v>
      </c>
      <c r="D215" s="434"/>
      <c r="E215" s="435"/>
      <c r="F215" s="404"/>
      <c r="G215" s="436"/>
      <c r="H215" s="436"/>
      <c r="I215" s="436"/>
      <c r="J215" s="436"/>
      <c r="K215" s="436"/>
      <c r="L215" s="436"/>
      <c r="M215" s="436"/>
      <c r="N215" s="436"/>
      <c r="O215" s="436"/>
      <c r="P215" s="436"/>
      <c r="Q215" s="436"/>
      <c r="R215" s="436"/>
      <c r="S215" s="436"/>
      <c r="T215" s="437"/>
    </row>
    <row r="216" spans="1:20" s="128" customFormat="1" ht="12.75" customHeight="1" x14ac:dyDescent="0.25">
      <c r="A216" s="506" t="s">
        <v>104</v>
      </c>
      <c r="B216" s="507"/>
      <c r="C216" s="428" t="s">
        <v>6</v>
      </c>
      <c r="D216" s="429"/>
      <c r="E216" s="430"/>
      <c r="F216" s="400"/>
      <c r="G216" s="413"/>
      <c r="H216" s="413"/>
      <c r="I216" s="413"/>
      <c r="J216" s="413"/>
      <c r="K216" s="413"/>
      <c r="L216" s="413"/>
      <c r="M216" s="413"/>
      <c r="N216" s="413"/>
      <c r="O216" s="413"/>
      <c r="P216" s="413"/>
      <c r="Q216" s="413"/>
      <c r="R216" s="413"/>
      <c r="S216" s="413"/>
      <c r="T216" s="414"/>
    </row>
    <row r="217" spans="1:20" s="128" customFormat="1" ht="12.75" customHeight="1" x14ac:dyDescent="0.25">
      <c r="A217" s="508"/>
      <c r="B217" s="509"/>
      <c r="C217" s="415" t="s">
        <v>8</v>
      </c>
      <c r="D217" s="416"/>
      <c r="E217" s="417"/>
      <c r="F217" s="372"/>
      <c r="G217" s="431"/>
      <c r="H217" s="431"/>
      <c r="I217" s="431"/>
      <c r="J217" s="431"/>
      <c r="K217" s="431"/>
      <c r="L217" s="431"/>
      <c r="M217" s="431"/>
      <c r="N217" s="431"/>
      <c r="O217" s="431"/>
      <c r="P217" s="431"/>
      <c r="Q217" s="431"/>
      <c r="R217" s="431"/>
      <c r="S217" s="431"/>
      <c r="T217" s="432"/>
    </row>
    <row r="218" spans="1:20" s="128" customFormat="1" ht="12.75" customHeight="1" x14ac:dyDescent="0.25">
      <c r="A218" s="508"/>
      <c r="B218" s="509"/>
      <c r="C218" s="415" t="s">
        <v>34</v>
      </c>
      <c r="D218" s="416"/>
      <c r="E218" s="417"/>
      <c r="F218" s="372"/>
      <c r="G218" s="431"/>
      <c r="H218" s="431"/>
      <c r="I218" s="431"/>
      <c r="J218" s="431"/>
      <c r="K218" s="431"/>
      <c r="L218" s="431"/>
      <c r="M218" s="431"/>
      <c r="N218" s="431"/>
      <c r="O218" s="431"/>
      <c r="P218" s="431"/>
      <c r="Q218" s="431"/>
      <c r="R218" s="431"/>
      <c r="S218" s="431"/>
      <c r="T218" s="432"/>
    </row>
    <row r="219" spans="1:20" s="128" customFormat="1" ht="12.75" customHeight="1" x14ac:dyDescent="0.25">
      <c r="A219" s="508"/>
      <c r="B219" s="509"/>
      <c r="C219" s="415" t="s">
        <v>35</v>
      </c>
      <c r="D219" s="416"/>
      <c r="E219" s="417"/>
      <c r="F219" s="403"/>
      <c r="G219" s="431"/>
      <c r="H219" s="431"/>
      <c r="I219" s="431"/>
      <c r="J219" s="431"/>
      <c r="K219" s="431"/>
      <c r="L219" s="431"/>
      <c r="M219" s="431"/>
      <c r="N219" s="431"/>
      <c r="O219" s="431"/>
      <c r="P219" s="431"/>
      <c r="Q219" s="431"/>
      <c r="R219" s="431"/>
      <c r="S219" s="431"/>
      <c r="T219" s="432"/>
    </row>
    <row r="220" spans="1:20" s="128" customFormat="1" ht="12.75" customHeight="1" thickBot="1" x14ac:dyDescent="0.3">
      <c r="A220" s="510"/>
      <c r="B220" s="511"/>
      <c r="C220" s="433" t="s">
        <v>11</v>
      </c>
      <c r="D220" s="434"/>
      <c r="E220" s="435"/>
      <c r="F220" s="404"/>
      <c r="G220" s="436"/>
      <c r="H220" s="436"/>
      <c r="I220" s="436"/>
      <c r="J220" s="436"/>
      <c r="K220" s="436"/>
      <c r="L220" s="436"/>
      <c r="M220" s="436"/>
      <c r="N220" s="436"/>
      <c r="O220" s="436"/>
      <c r="P220" s="436"/>
      <c r="Q220" s="436"/>
      <c r="R220" s="436"/>
      <c r="S220" s="436"/>
      <c r="T220" s="437"/>
    </row>
    <row r="221" spans="1:20" s="128" customFormat="1" ht="12.75" customHeight="1" x14ac:dyDescent="0.25">
      <c r="A221" s="506" t="s">
        <v>152</v>
      </c>
      <c r="B221" s="507"/>
      <c r="C221" s="428" t="s">
        <v>6</v>
      </c>
      <c r="D221" s="429"/>
      <c r="E221" s="430"/>
      <c r="F221" s="400"/>
      <c r="G221" s="401"/>
      <c r="H221" s="401"/>
      <c r="I221" s="401"/>
      <c r="J221" s="401"/>
      <c r="K221" s="401"/>
      <c r="L221" s="401"/>
      <c r="M221" s="401"/>
      <c r="N221" s="401"/>
      <c r="O221" s="401"/>
      <c r="P221" s="401"/>
      <c r="Q221" s="401"/>
      <c r="R221" s="401"/>
      <c r="S221" s="401"/>
      <c r="T221" s="402"/>
    </row>
    <row r="222" spans="1:20" s="128" customFormat="1" ht="12.75" customHeight="1" x14ac:dyDescent="0.25">
      <c r="A222" s="508"/>
      <c r="B222" s="509"/>
      <c r="C222" s="415" t="s">
        <v>8</v>
      </c>
      <c r="D222" s="416"/>
      <c r="E222" s="417"/>
      <c r="F222" s="372"/>
      <c r="G222" s="431"/>
      <c r="H222" s="431"/>
      <c r="I222" s="431"/>
      <c r="J222" s="431"/>
      <c r="K222" s="431"/>
      <c r="L222" s="431"/>
      <c r="M222" s="431"/>
      <c r="N222" s="431"/>
      <c r="O222" s="431"/>
      <c r="P222" s="431"/>
      <c r="Q222" s="431"/>
      <c r="R222" s="431"/>
      <c r="S222" s="431"/>
      <c r="T222" s="432"/>
    </row>
    <row r="223" spans="1:20" s="128" customFormat="1" ht="12.75" customHeight="1" x14ac:dyDescent="0.25">
      <c r="A223" s="508"/>
      <c r="B223" s="509"/>
      <c r="C223" s="415" t="s">
        <v>34</v>
      </c>
      <c r="D223" s="416"/>
      <c r="E223" s="417"/>
      <c r="F223" s="372"/>
      <c r="G223" s="431"/>
      <c r="H223" s="431"/>
      <c r="I223" s="431"/>
      <c r="J223" s="431"/>
      <c r="K223" s="431"/>
      <c r="L223" s="431"/>
      <c r="M223" s="431"/>
      <c r="N223" s="431"/>
      <c r="O223" s="431"/>
      <c r="P223" s="431"/>
      <c r="Q223" s="431"/>
      <c r="R223" s="431"/>
      <c r="S223" s="431"/>
      <c r="T223" s="432"/>
    </row>
    <row r="224" spans="1:20" s="128" customFormat="1" ht="12.75" customHeight="1" x14ac:dyDescent="0.25">
      <c r="A224" s="508"/>
      <c r="B224" s="509"/>
      <c r="C224" s="415" t="s">
        <v>35</v>
      </c>
      <c r="D224" s="416"/>
      <c r="E224" s="417"/>
      <c r="F224" s="403"/>
      <c r="G224" s="431"/>
      <c r="H224" s="431"/>
      <c r="I224" s="431"/>
      <c r="J224" s="431"/>
      <c r="K224" s="431"/>
      <c r="L224" s="431"/>
      <c r="M224" s="431"/>
      <c r="N224" s="431"/>
      <c r="O224" s="431"/>
      <c r="P224" s="431"/>
      <c r="Q224" s="431"/>
      <c r="R224" s="431"/>
      <c r="S224" s="431"/>
      <c r="T224" s="432"/>
    </row>
    <row r="225" spans="1:20" s="128" customFormat="1" ht="12.75" customHeight="1" thickBot="1" x14ac:dyDescent="0.3">
      <c r="A225" s="510"/>
      <c r="B225" s="511"/>
      <c r="C225" s="433" t="s">
        <v>11</v>
      </c>
      <c r="D225" s="434"/>
      <c r="E225" s="435"/>
      <c r="F225" s="404"/>
      <c r="G225" s="436"/>
      <c r="H225" s="436"/>
      <c r="I225" s="436"/>
      <c r="J225" s="436"/>
      <c r="K225" s="436"/>
      <c r="L225" s="436"/>
      <c r="M225" s="436"/>
      <c r="N225" s="436"/>
      <c r="O225" s="436"/>
      <c r="P225" s="436"/>
      <c r="Q225" s="436"/>
      <c r="R225" s="436"/>
      <c r="S225" s="436"/>
      <c r="T225" s="437"/>
    </row>
    <row r="226" spans="1:20" s="128" customFormat="1" ht="12.75" customHeight="1" x14ac:dyDescent="0.25">
      <c r="A226" s="506" t="s">
        <v>153</v>
      </c>
      <c r="B226" s="507"/>
      <c r="C226" s="428" t="s">
        <v>6</v>
      </c>
      <c r="D226" s="429"/>
      <c r="E226" s="430"/>
      <c r="F226" s="400"/>
      <c r="G226" s="401"/>
      <c r="H226" s="401"/>
      <c r="I226" s="401"/>
      <c r="J226" s="401"/>
      <c r="K226" s="401"/>
      <c r="L226" s="401"/>
      <c r="M226" s="401"/>
      <c r="N226" s="401"/>
      <c r="O226" s="401"/>
      <c r="P226" s="401"/>
      <c r="Q226" s="401"/>
      <c r="R226" s="401"/>
      <c r="S226" s="401"/>
      <c r="T226" s="402"/>
    </row>
    <row r="227" spans="1:20" s="128" customFormat="1" ht="12.75" customHeight="1" x14ac:dyDescent="0.25">
      <c r="A227" s="508"/>
      <c r="B227" s="509"/>
      <c r="C227" s="415" t="s">
        <v>8</v>
      </c>
      <c r="D227" s="416"/>
      <c r="E227" s="417"/>
      <c r="F227" s="372"/>
      <c r="G227" s="431"/>
      <c r="H227" s="431"/>
      <c r="I227" s="431"/>
      <c r="J227" s="431"/>
      <c r="K227" s="431"/>
      <c r="L227" s="431"/>
      <c r="M227" s="431"/>
      <c r="N227" s="431"/>
      <c r="O227" s="431"/>
      <c r="P227" s="431"/>
      <c r="Q227" s="431"/>
      <c r="R227" s="431"/>
      <c r="S227" s="431"/>
      <c r="T227" s="432"/>
    </row>
    <row r="228" spans="1:20" s="128" customFormat="1" ht="12.75" customHeight="1" x14ac:dyDescent="0.25">
      <c r="A228" s="508"/>
      <c r="B228" s="509"/>
      <c r="C228" s="415" t="s">
        <v>34</v>
      </c>
      <c r="D228" s="416"/>
      <c r="E228" s="417"/>
      <c r="F228" s="372"/>
      <c r="G228" s="431"/>
      <c r="H228" s="431"/>
      <c r="I228" s="431"/>
      <c r="J228" s="431"/>
      <c r="K228" s="431"/>
      <c r="L228" s="431"/>
      <c r="M228" s="431"/>
      <c r="N228" s="431"/>
      <c r="O228" s="431"/>
      <c r="P228" s="431"/>
      <c r="Q228" s="431"/>
      <c r="R228" s="431"/>
      <c r="S228" s="431"/>
      <c r="T228" s="432"/>
    </row>
    <row r="229" spans="1:20" s="128" customFormat="1" ht="12.75" customHeight="1" x14ac:dyDescent="0.25">
      <c r="A229" s="508"/>
      <c r="B229" s="509"/>
      <c r="C229" s="415" t="s">
        <v>35</v>
      </c>
      <c r="D229" s="416"/>
      <c r="E229" s="417"/>
      <c r="F229" s="403"/>
      <c r="G229" s="431"/>
      <c r="H229" s="431"/>
      <c r="I229" s="431"/>
      <c r="J229" s="431"/>
      <c r="K229" s="431"/>
      <c r="L229" s="431"/>
      <c r="M229" s="431"/>
      <c r="N229" s="431"/>
      <c r="O229" s="431"/>
      <c r="P229" s="431"/>
      <c r="Q229" s="431"/>
      <c r="R229" s="431"/>
      <c r="S229" s="431"/>
      <c r="T229" s="432"/>
    </row>
    <row r="230" spans="1:20" s="128" customFormat="1" ht="12.75" customHeight="1" thickBot="1" x14ac:dyDescent="0.3">
      <c r="A230" s="510"/>
      <c r="B230" s="511"/>
      <c r="C230" s="433" t="s">
        <v>11</v>
      </c>
      <c r="D230" s="434"/>
      <c r="E230" s="435"/>
      <c r="F230" s="404"/>
      <c r="G230" s="436"/>
      <c r="H230" s="436"/>
      <c r="I230" s="436"/>
      <c r="J230" s="436"/>
      <c r="K230" s="436"/>
      <c r="L230" s="436"/>
      <c r="M230" s="436"/>
      <c r="N230" s="436"/>
      <c r="O230" s="436"/>
      <c r="P230" s="436"/>
      <c r="Q230" s="436"/>
      <c r="R230" s="436"/>
      <c r="S230" s="436"/>
      <c r="T230" s="437"/>
    </row>
    <row r="231" spans="1:20" s="128" customFormat="1" ht="12.75" customHeight="1" x14ac:dyDescent="0.25">
      <c r="A231" s="506" t="s">
        <v>154</v>
      </c>
      <c r="B231" s="507"/>
      <c r="C231" s="428" t="s">
        <v>6</v>
      </c>
      <c r="D231" s="429"/>
      <c r="E231" s="430"/>
      <c r="F231" s="400"/>
      <c r="G231" s="413"/>
      <c r="H231" s="413"/>
      <c r="I231" s="413"/>
      <c r="J231" s="413"/>
      <c r="K231" s="413"/>
      <c r="L231" s="413"/>
      <c r="M231" s="413"/>
      <c r="N231" s="413"/>
      <c r="O231" s="413"/>
      <c r="P231" s="413"/>
      <c r="Q231" s="413"/>
      <c r="R231" s="413"/>
      <c r="S231" s="413"/>
      <c r="T231" s="414"/>
    </row>
    <row r="232" spans="1:20" s="128" customFormat="1" ht="12.75" customHeight="1" x14ac:dyDescent="0.25">
      <c r="A232" s="508"/>
      <c r="B232" s="509"/>
      <c r="C232" s="415" t="s">
        <v>8</v>
      </c>
      <c r="D232" s="416"/>
      <c r="E232" s="417"/>
      <c r="F232" s="372"/>
      <c r="G232" s="431"/>
      <c r="H232" s="431"/>
      <c r="I232" s="431"/>
      <c r="J232" s="431"/>
      <c r="K232" s="431"/>
      <c r="L232" s="431"/>
      <c r="M232" s="431"/>
      <c r="N232" s="431"/>
      <c r="O232" s="431"/>
      <c r="P232" s="431"/>
      <c r="Q232" s="431"/>
      <c r="R232" s="431"/>
      <c r="S232" s="431"/>
      <c r="T232" s="432"/>
    </row>
    <row r="233" spans="1:20" s="128" customFormat="1" ht="12.75" customHeight="1" x14ac:dyDescent="0.25">
      <c r="A233" s="508"/>
      <c r="B233" s="509"/>
      <c r="C233" s="415" t="s">
        <v>34</v>
      </c>
      <c r="D233" s="416"/>
      <c r="E233" s="417"/>
      <c r="F233" s="372"/>
      <c r="G233" s="373"/>
      <c r="H233" s="373"/>
      <c r="I233" s="373"/>
      <c r="J233" s="373"/>
      <c r="K233" s="373"/>
      <c r="L233" s="373"/>
      <c r="M233" s="373"/>
      <c r="N233" s="373"/>
      <c r="O233" s="373"/>
      <c r="P233" s="373"/>
      <c r="Q233" s="373"/>
      <c r="R233" s="373"/>
      <c r="S233" s="373"/>
      <c r="T233" s="374"/>
    </row>
    <row r="234" spans="1:20" ht="12.75" customHeight="1" x14ac:dyDescent="0.2">
      <c r="A234" s="508"/>
      <c r="B234" s="509"/>
      <c r="C234" s="415" t="s">
        <v>35</v>
      </c>
      <c r="D234" s="416"/>
      <c r="E234" s="417"/>
      <c r="F234" s="403"/>
      <c r="G234" s="431"/>
      <c r="H234" s="431"/>
      <c r="I234" s="431"/>
      <c r="J234" s="431"/>
      <c r="K234" s="431"/>
      <c r="L234" s="431"/>
      <c r="M234" s="431"/>
      <c r="N234" s="431"/>
      <c r="O234" s="431"/>
      <c r="P234" s="431"/>
      <c r="Q234" s="431"/>
      <c r="R234" s="431"/>
      <c r="S234" s="431"/>
      <c r="T234" s="432"/>
    </row>
    <row r="235" spans="1:20" ht="12.75" customHeight="1" thickBot="1" x14ac:dyDescent="0.25">
      <c r="A235" s="510"/>
      <c r="B235" s="511"/>
      <c r="C235" s="433" t="s">
        <v>11</v>
      </c>
      <c r="D235" s="434"/>
      <c r="E235" s="435"/>
      <c r="F235" s="404"/>
      <c r="G235" s="436"/>
      <c r="H235" s="436"/>
      <c r="I235" s="436"/>
      <c r="J235" s="436"/>
      <c r="K235" s="436"/>
      <c r="L235" s="436"/>
      <c r="M235" s="436"/>
      <c r="N235" s="436"/>
      <c r="O235" s="436"/>
      <c r="P235" s="436"/>
      <c r="Q235" s="436"/>
      <c r="R235" s="436"/>
      <c r="S235" s="436"/>
      <c r="T235" s="437"/>
    </row>
    <row r="236" spans="1:20" ht="12.75" customHeight="1" x14ac:dyDescent="0.2">
      <c r="A236" s="506" t="s">
        <v>155</v>
      </c>
      <c r="B236" s="507"/>
      <c r="C236" s="428" t="s">
        <v>6</v>
      </c>
      <c r="D236" s="429"/>
      <c r="E236" s="430"/>
      <c r="F236" s="400"/>
      <c r="G236" s="401"/>
      <c r="H236" s="401"/>
      <c r="I236" s="401"/>
      <c r="J236" s="401"/>
      <c r="K236" s="401"/>
      <c r="L236" s="401"/>
      <c r="M236" s="401"/>
      <c r="N236" s="401"/>
      <c r="O236" s="401"/>
      <c r="P236" s="401"/>
      <c r="Q236" s="401"/>
      <c r="R236" s="401"/>
      <c r="S236" s="401"/>
      <c r="T236" s="402"/>
    </row>
    <row r="237" spans="1:20" ht="12.75" customHeight="1" x14ac:dyDescent="0.2">
      <c r="A237" s="508"/>
      <c r="B237" s="509"/>
      <c r="C237" s="415" t="s">
        <v>8</v>
      </c>
      <c r="D237" s="416"/>
      <c r="E237" s="417"/>
      <c r="F237" s="372"/>
      <c r="G237" s="431"/>
      <c r="H237" s="431"/>
      <c r="I237" s="431"/>
      <c r="J237" s="431"/>
      <c r="K237" s="431"/>
      <c r="L237" s="431"/>
      <c r="M237" s="431"/>
      <c r="N237" s="431"/>
      <c r="O237" s="431"/>
      <c r="P237" s="431"/>
      <c r="Q237" s="431"/>
      <c r="R237" s="431"/>
      <c r="S237" s="431"/>
      <c r="T237" s="432"/>
    </row>
    <row r="238" spans="1:20" ht="12.75" customHeight="1" x14ac:dyDescent="0.2">
      <c r="A238" s="508"/>
      <c r="B238" s="509"/>
      <c r="C238" s="415" t="s">
        <v>34</v>
      </c>
      <c r="D238" s="416"/>
      <c r="E238" s="417"/>
      <c r="F238" s="372"/>
      <c r="G238" s="431"/>
      <c r="H238" s="431"/>
      <c r="I238" s="431"/>
      <c r="J238" s="431"/>
      <c r="K238" s="431"/>
      <c r="L238" s="431"/>
      <c r="M238" s="431"/>
      <c r="N238" s="431"/>
      <c r="O238" s="431"/>
      <c r="P238" s="431"/>
      <c r="Q238" s="431"/>
      <c r="R238" s="431"/>
      <c r="S238" s="431"/>
      <c r="T238" s="432"/>
    </row>
    <row r="239" spans="1:20" ht="12.75" customHeight="1" x14ac:dyDescent="0.2">
      <c r="A239" s="508"/>
      <c r="B239" s="509"/>
      <c r="C239" s="415" t="s">
        <v>35</v>
      </c>
      <c r="D239" s="416"/>
      <c r="E239" s="417"/>
      <c r="F239" s="403"/>
      <c r="G239" s="431"/>
      <c r="H239" s="431"/>
      <c r="I239" s="431"/>
      <c r="J239" s="431"/>
      <c r="K239" s="431"/>
      <c r="L239" s="431"/>
      <c r="M239" s="431"/>
      <c r="N239" s="431"/>
      <c r="O239" s="431"/>
      <c r="P239" s="431"/>
      <c r="Q239" s="431"/>
      <c r="R239" s="431"/>
      <c r="S239" s="431"/>
      <c r="T239" s="432"/>
    </row>
    <row r="240" spans="1:20" ht="12.75" customHeight="1" thickBot="1" x14ac:dyDescent="0.25">
      <c r="A240" s="510"/>
      <c r="B240" s="511"/>
      <c r="C240" s="433" t="s">
        <v>11</v>
      </c>
      <c r="D240" s="434"/>
      <c r="E240" s="435"/>
      <c r="F240" s="404"/>
      <c r="G240" s="436"/>
      <c r="H240" s="436"/>
      <c r="I240" s="436"/>
      <c r="J240" s="436"/>
      <c r="K240" s="436"/>
      <c r="L240" s="436"/>
      <c r="M240" s="436"/>
      <c r="N240" s="436"/>
      <c r="O240" s="436"/>
      <c r="P240" s="436"/>
      <c r="Q240" s="436"/>
      <c r="R240" s="436"/>
      <c r="S240" s="436"/>
      <c r="T240" s="437"/>
    </row>
    <row r="241" spans="1:20" ht="18" customHeight="1" thickBot="1" x14ac:dyDescent="0.25">
      <c r="A241" s="503" t="s">
        <v>37</v>
      </c>
      <c r="B241" s="504"/>
      <c r="C241" s="14"/>
      <c r="D241" s="14"/>
      <c r="E241" s="426"/>
      <c r="F241" s="426"/>
      <c r="G241" s="426"/>
      <c r="H241" s="426"/>
      <c r="I241" s="426"/>
      <c r="J241" s="426"/>
      <c r="K241" s="426"/>
      <c r="L241" s="426"/>
      <c r="M241" s="426"/>
      <c r="N241" s="426"/>
      <c r="O241" s="426"/>
      <c r="P241" s="426"/>
      <c r="Q241" s="426"/>
      <c r="R241" s="426"/>
      <c r="S241" s="426"/>
      <c r="T241" s="427"/>
    </row>
    <row r="242" spans="1:20" ht="12.75" customHeight="1" x14ac:dyDescent="0.2">
      <c r="A242" s="484" t="s">
        <v>38</v>
      </c>
      <c r="B242" s="512"/>
      <c r="C242" s="428" t="s">
        <v>6</v>
      </c>
      <c r="D242" s="429"/>
      <c r="E242" s="430"/>
      <c r="F242" s="400"/>
      <c r="G242" s="413"/>
      <c r="H242" s="413"/>
      <c r="I242" s="413"/>
      <c r="J242" s="413"/>
      <c r="K242" s="413"/>
      <c r="L242" s="413"/>
      <c r="M242" s="413"/>
      <c r="N242" s="413"/>
      <c r="O242" s="413"/>
      <c r="P242" s="413"/>
      <c r="Q242" s="413"/>
      <c r="R242" s="413"/>
      <c r="S242" s="413"/>
      <c r="T242" s="414"/>
    </row>
    <row r="243" spans="1:20" ht="12.75" customHeight="1" x14ac:dyDescent="0.2">
      <c r="A243" s="513"/>
      <c r="B243" s="514"/>
      <c r="C243" s="415" t="s">
        <v>8</v>
      </c>
      <c r="D243" s="416"/>
      <c r="E243" s="417"/>
      <c r="F243" s="372"/>
      <c r="G243" s="373"/>
      <c r="H243" s="373"/>
      <c r="I243" s="373"/>
      <c r="J243" s="373"/>
      <c r="K243" s="373"/>
      <c r="L243" s="373"/>
      <c r="M243" s="373"/>
      <c r="N243" s="373"/>
      <c r="O243" s="373"/>
      <c r="P243" s="373"/>
      <c r="Q243" s="373"/>
      <c r="R243" s="373"/>
      <c r="S243" s="373"/>
      <c r="T243" s="374"/>
    </row>
    <row r="244" spans="1:20" ht="12.75" customHeight="1" x14ac:dyDescent="0.2">
      <c r="A244" s="513"/>
      <c r="B244" s="514"/>
      <c r="C244" s="415" t="s">
        <v>34</v>
      </c>
      <c r="D244" s="416"/>
      <c r="E244" s="417"/>
      <c r="F244" s="372"/>
      <c r="G244" s="431"/>
      <c r="H244" s="431"/>
      <c r="I244" s="431"/>
      <c r="J244" s="431"/>
      <c r="K244" s="431"/>
      <c r="L244" s="431"/>
      <c r="M244" s="431"/>
      <c r="N244" s="431"/>
      <c r="O244" s="431"/>
      <c r="P244" s="431"/>
      <c r="Q244" s="431"/>
      <c r="R244" s="431"/>
      <c r="S244" s="431"/>
      <c r="T244" s="432"/>
    </row>
    <row r="245" spans="1:20" ht="12.75" customHeight="1" x14ac:dyDescent="0.2">
      <c r="A245" s="513"/>
      <c r="B245" s="514"/>
      <c r="C245" s="415" t="s">
        <v>35</v>
      </c>
      <c r="D245" s="416"/>
      <c r="E245" s="417"/>
      <c r="F245" s="403"/>
      <c r="G245" s="431"/>
      <c r="H245" s="431"/>
      <c r="I245" s="431"/>
      <c r="J245" s="431"/>
      <c r="K245" s="431"/>
      <c r="L245" s="431"/>
      <c r="M245" s="431"/>
      <c r="N245" s="431"/>
      <c r="O245" s="431"/>
      <c r="P245" s="431"/>
      <c r="Q245" s="431"/>
      <c r="R245" s="431"/>
      <c r="S245" s="431"/>
      <c r="T245" s="432"/>
    </row>
    <row r="246" spans="1:20" ht="12.75" customHeight="1" thickBot="1" x14ac:dyDescent="0.25">
      <c r="A246" s="486"/>
      <c r="B246" s="515"/>
      <c r="C246" s="433" t="s">
        <v>11</v>
      </c>
      <c r="D246" s="434"/>
      <c r="E246" s="435"/>
      <c r="F246" s="404"/>
      <c r="G246" s="436"/>
      <c r="H246" s="436"/>
      <c r="I246" s="436"/>
      <c r="J246" s="436"/>
      <c r="K246" s="436"/>
      <c r="L246" s="436"/>
      <c r="M246" s="436"/>
      <c r="N246" s="436"/>
      <c r="O246" s="436"/>
      <c r="P246" s="436"/>
      <c r="Q246" s="436"/>
      <c r="R246" s="436"/>
      <c r="S246" s="436"/>
      <c r="T246" s="437"/>
    </row>
    <row r="247" spans="1:20" ht="12.75" customHeight="1" x14ac:dyDescent="0.2">
      <c r="A247" s="484" t="s">
        <v>39</v>
      </c>
      <c r="B247" s="512"/>
      <c r="C247" s="428" t="s">
        <v>6</v>
      </c>
      <c r="D247" s="429"/>
      <c r="E247" s="430"/>
      <c r="F247" s="400"/>
      <c r="G247" s="413"/>
      <c r="H247" s="413"/>
      <c r="I247" s="413"/>
      <c r="J247" s="413"/>
      <c r="K247" s="413"/>
      <c r="L247" s="413"/>
      <c r="M247" s="413"/>
      <c r="N247" s="413"/>
      <c r="O247" s="413"/>
      <c r="P247" s="413"/>
      <c r="Q247" s="413"/>
      <c r="R247" s="413"/>
      <c r="S247" s="413"/>
      <c r="T247" s="414"/>
    </row>
    <row r="248" spans="1:20" ht="12.75" customHeight="1" x14ac:dyDescent="0.2">
      <c r="A248" s="513"/>
      <c r="B248" s="514"/>
      <c r="C248" s="415" t="s">
        <v>8</v>
      </c>
      <c r="D248" s="416"/>
      <c r="E248" s="417"/>
      <c r="F248" s="372"/>
      <c r="G248" s="373"/>
      <c r="H248" s="373"/>
      <c r="I248" s="373"/>
      <c r="J248" s="373"/>
      <c r="K248" s="373"/>
      <c r="L248" s="373"/>
      <c r="M248" s="373"/>
      <c r="N248" s="373"/>
      <c r="O248" s="373"/>
      <c r="P248" s="373"/>
      <c r="Q248" s="373"/>
      <c r="R248" s="373"/>
      <c r="S248" s="373"/>
      <c r="T248" s="374"/>
    </row>
    <row r="249" spans="1:20" ht="12.75" customHeight="1" x14ac:dyDescent="0.2">
      <c r="A249" s="513"/>
      <c r="B249" s="514"/>
      <c r="C249" s="415" t="s">
        <v>34</v>
      </c>
      <c r="D249" s="416"/>
      <c r="E249" s="417"/>
      <c r="F249" s="372"/>
      <c r="G249" s="431"/>
      <c r="H249" s="431"/>
      <c r="I249" s="431"/>
      <c r="J249" s="431"/>
      <c r="K249" s="431"/>
      <c r="L249" s="431"/>
      <c r="M249" s="431"/>
      <c r="N249" s="431"/>
      <c r="O249" s="431"/>
      <c r="P249" s="431"/>
      <c r="Q249" s="431"/>
      <c r="R249" s="431"/>
      <c r="S249" s="431"/>
      <c r="T249" s="432"/>
    </row>
    <row r="250" spans="1:20" ht="12.75" customHeight="1" x14ac:dyDescent="0.2">
      <c r="A250" s="513"/>
      <c r="B250" s="514"/>
      <c r="C250" s="415" t="s">
        <v>35</v>
      </c>
      <c r="D250" s="416"/>
      <c r="E250" s="417"/>
      <c r="F250" s="403"/>
      <c r="G250" s="431"/>
      <c r="H250" s="431"/>
      <c r="I250" s="431"/>
      <c r="J250" s="431"/>
      <c r="K250" s="431"/>
      <c r="L250" s="431"/>
      <c r="M250" s="431"/>
      <c r="N250" s="431"/>
      <c r="O250" s="431"/>
      <c r="P250" s="431"/>
      <c r="Q250" s="431"/>
      <c r="R250" s="431"/>
      <c r="S250" s="431"/>
      <c r="T250" s="432"/>
    </row>
    <row r="251" spans="1:20" ht="12.75" customHeight="1" thickBot="1" x14ac:dyDescent="0.25">
      <c r="A251" s="486"/>
      <c r="B251" s="515"/>
      <c r="C251" s="433" t="s">
        <v>11</v>
      </c>
      <c r="D251" s="434"/>
      <c r="E251" s="435"/>
      <c r="F251" s="404"/>
      <c r="G251" s="436"/>
      <c r="H251" s="436"/>
      <c r="I251" s="436"/>
      <c r="J251" s="436"/>
      <c r="K251" s="436"/>
      <c r="L251" s="436"/>
      <c r="M251" s="436"/>
      <c r="N251" s="436"/>
      <c r="O251" s="436"/>
      <c r="P251" s="436"/>
      <c r="Q251" s="436"/>
      <c r="R251" s="436"/>
      <c r="S251" s="436"/>
      <c r="T251" s="437"/>
    </row>
    <row r="252" spans="1:20" ht="12.75" customHeight="1" x14ac:dyDescent="0.2">
      <c r="A252" s="506" t="s">
        <v>105</v>
      </c>
      <c r="B252" s="507"/>
      <c r="C252" s="428" t="s">
        <v>6</v>
      </c>
      <c r="D252" s="429"/>
      <c r="E252" s="430"/>
      <c r="F252" s="400"/>
      <c r="G252" s="413"/>
      <c r="H252" s="413"/>
      <c r="I252" s="413"/>
      <c r="J252" s="413"/>
      <c r="K252" s="413"/>
      <c r="L252" s="413"/>
      <c r="M252" s="413"/>
      <c r="N252" s="413"/>
      <c r="O252" s="413"/>
      <c r="P252" s="413"/>
      <c r="Q252" s="413"/>
      <c r="R252" s="413"/>
      <c r="S252" s="413"/>
      <c r="T252" s="414"/>
    </row>
    <row r="253" spans="1:20" ht="12.75" customHeight="1" x14ac:dyDescent="0.2">
      <c r="A253" s="508"/>
      <c r="B253" s="509"/>
      <c r="C253" s="415" t="s">
        <v>8</v>
      </c>
      <c r="D253" s="416"/>
      <c r="E253" s="417"/>
      <c r="F253" s="438"/>
      <c r="G253" s="431"/>
      <c r="H253" s="431"/>
      <c r="I253" s="431"/>
      <c r="J253" s="431"/>
      <c r="K253" s="431"/>
      <c r="L253" s="431"/>
      <c r="M253" s="431"/>
      <c r="N253" s="431"/>
      <c r="O253" s="431"/>
      <c r="P253" s="431"/>
      <c r="Q253" s="431"/>
      <c r="R253" s="431"/>
      <c r="S253" s="431"/>
      <c r="T253" s="432"/>
    </row>
    <row r="254" spans="1:20" ht="12.75" customHeight="1" x14ac:dyDescent="0.2">
      <c r="A254" s="508"/>
      <c r="B254" s="509"/>
      <c r="C254" s="415" t="s">
        <v>34</v>
      </c>
      <c r="D254" s="416"/>
      <c r="E254" s="417"/>
      <c r="F254" s="438"/>
      <c r="G254" s="431"/>
      <c r="H254" s="431"/>
      <c r="I254" s="431"/>
      <c r="J254" s="431"/>
      <c r="K254" s="431"/>
      <c r="L254" s="431"/>
      <c r="M254" s="431"/>
      <c r="N254" s="431"/>
      <c r="O254" s="431"/>
      <c r="P254" s="431"/>
      <c r="Q254" s="431"/>
      <c r="R254" s="431"/>
      <c r="S254" s="431"/>
      <c r="T254" s="432"/>
    </row>
    <row r="255" spans="1:20" ht="12.75" customHeight="1" x14ac:dyDescent="0.2">
      <c r="A255" s="508"/>
      <c r="B255" s="509"/>
      <c r="C255" s="415" t="s">
        <v>35</v>
      </c>
      <c r="D255" s="416"/>
      <c r="E255" s="417"/>
      <c r="F255" s="438"/>
      <c r="G255" s="431"/>
      <c r="H255" s="431"/>
      <c r="I255" s="431"/>
      <c r="J255" s="431"/>
      <c r="K255" s="431"/>
      <c r="L255" s="431"/>
      <c r="M255" s="431"/>
      <c r="N255" s="431"/>
      <c r="O255" s="431"/>
      <c r="P255" s="431"/>
      <c r="Q255" s="431"/>
      <c r="R255" s="431"/>
      <c r="S255" s="431"/>
      <c r="T255" s="432"/>
    </row>
    <row r="256" spans="1:20" ht="12.75" customHeight="1" thickBot="1" x14ac:dyDescent="0.25">
      <c r="A256" s="510"/>
      <c r="B256" s="511"/>
      <c r="C256" s="433" t="s">
        <v>11</v>
      </c>
      <c r="D256" s="434"/>
      <c r="E256" s="435"/>
      <c r="F256" s="439"/>
      <c r="G256" s="436"/>
      <c r="H256" s="436"/>
      <c r="I256" s="436"/>
      <c r="J256" s="436"/>
      <c r="K256" s="436"/>
      <c r="L256" s="436"/>
      <c r="M256" s="436"/>
      <c r="N256" s="436"/>
      <c r="O256" s="436"/>
      <c r="P256" s="436"/>
      <c r="Q256" s="436"/>
      <c r="R256" s="436"/>
      <c r="S256" s="436"/>
      <c r="T256" s="437"/>
    </row>
    <row r="257" spans="1:20" ht="12.75" customHeight="1" x14ac:dyDescent="0.2">
      <c r="A257" s="506" t="s">
        <v>82</v>
      </c>
      <c r="B257" s="507"/>
      <c r="C257" s="428" t="s">
        <v>6</v>
      </c>
      <c r="D257" s="429"/>
      <c r="E257" s="430"/>
      <c r="F257" s="400"/>
      <c r="G257" s="413"/>
      <c r="H257" s="413"/>
      <c r="I257" s="413"/>
      <c r="J257" s="413"/>
      <c r="K257" s="413"/>
      <c r="L257" s="413"/>
      <c r="M257" s="413"/>
      <c r="N257" s="413"/>
      <c r="O257" s="413"/>
      <c r="P257" s="413"/>
      <c r="Q257" s="413"/>
      <c r="R257" s="413"/>
      <c r="S257" s="413"/>
      <c r="T257" s="414"/>
    </row>
    <row r="258" spans="1:20" ht="12.75" customHeight="1" x14ac:dyDescent="0.2">
      <c r="A258" s="508"/>
      <c r="B258" s="509"/>
      <c r="C258" s="415" t="s">
        <v>8</v>
      </c>
      <c r="D258" s="416"/>
      <c r="E258" s="417"/>
      <c r="F258" s="372"/>
      <c r="G258" s="373"/>
      <c r="H258" s="373"/>
      <c r="I258" s="373"/>
      <c r="J258" s="373"/>
      <c r="K258" s="373"/>
      <c r="L258" s="373"/>
      <c r="M258" s="373"/>
      <c r="N258" s="373"/>
      <c r="O258" s="373"/>
      <c r="P258" s="373"/>
      <c r="Q258" s="373"/>
      <c r="R258" s="373"/>
      <c r="S258" s="373"/>
      <c r="T258" s="374"/>
    </row>
    <row r="259" spans="1:20" ht="12.75" customHeight="1" x14ac:dyDescent="0.2">
      <c r="A259" s="508"/>
      <c r="B259" s="509"/>
      <c r="C259" s="415" t="s">
        <v>34</v>
      </c>
      <c r="D259" s="416"/>
      <c r="E259" s="417"/>
      <c r="F259" s="372"/>
      <c r="G259" s="431"/>
      <c r="H259" s="431"/>
      <c r="I259" s="431"/>
      <c r="J259" s="431"/>
      <c r="K259" s="431"/>
      <c r="L259" s="431"/>
      <c r="M259" s="431"/>
      <c r="N259" s="431"/>
      <c r="O259" s="431"/>
      <c r="P259" s="431"/>
      <c r="Q259" s="431"/>
      <c r="R259" s="431"/>
      <c r="S259" s="431"/>
      <c r="T259" s="432"/>
    </row>
    <row r="260" spans="1:20" ht="12.75" customHeight="1" x14ac:dyDescent="0.2">
      <c r="A260" s="508"/>
      <c r="B260" s="509"/>
      <c r="C260" s="415" t="s">
        <v>35</v>
      </c>
      <c r="D260" s="416"/>
      <c r="E260" s="417"/>
      <c r="F260" s="403"/>
      <c r="G260" s="431"/>
      <c r="H260" s="431"/>
      <c r="I260" s="431"/>
      <c r="J260" s="431"/>
      <c r="K260" s="431"/>
      <c r="L260" s="431"/>
      <c r="M260" s="431"/>
      <c r="N260" s="431"/>
      <c r="O260" s="431"/>
      <c r="P260" s="431"/>
      <c r="Q260" s="431"/>
      <c r="R260" s="431"/>
      <c r="S260" s="431"/>
      <c r="T260" s="432"/>
    </row>
    <row r="261" spans="1:20" ht="12.75" customHeight="1" thickBot="1" x14ac:dyDescent="0.25">
      <c r="A261" s="510"/>
      <c r="B261" s="511"/>
      <c r="C261" s="433" t="s">
        <v>11</v>
      </c>
      <c r="D261" s="434"/>
      <c r="E261" s="435"/>
      <c r="F261" s="404"/>
      <c r="G261" s="436"/>
      <c r="H261" s="436"/>
      <c r="I261" s="436"/>
      <c r="J261" s="436"/>
      <c r="K261" s="436"/>
      <c r="L261" s="436"/>
      <c r="M261" s="436"/>
      <c r="N261" s="436"/>
      <c r="O261" s="436"/>
      <c r="P261" s="436"/>
      <c r="Q261" s="436"/>
      <c r="R261" s="436"/>
      <c r="S261" s="436"/>
      <c r="T261" s="437"/>
    </row>
    <row r="262" spans="1:20" ht="12.75" customHeight="1" x14ac:dyDescent="0.2">
      <c r="T262" s="371">
        <v>45973</v>
      </c>
    </row>
  </sheetData>
  <sheetProtection algorithmName="SHA-512" hashValue="oy+aHoa3hKkuGjgaRonTewBB8BBpFEUGvtWYVAO7QpSC+9t5aSlK2vSsQtYnSU+QBXHrLrNW40LW6J79CJeGgg==" saltValue="4pBVnGe2wj+xuoo+PqxL6w==" spinCount="100000" sheet="1" insertRows="0" selectLockedCells="1"/>
  <customSheetViews>
    <customSheetView guid="{AB5399CE-BEB7-40AA-A66C-46449E135DF8}" showGridLines="0" topLeftCell="A61">
      <selection activeCell="B93" sqref="B93"/>
      <rowBreaks count="3" manualBreakCount="3">
        <brk id="46" max="16383" man="1"/>
        <brk id="90" max="16383" man="1"/>
        <brk id="151" max="16383" man="1"/>
      </rowBreaks>
      <pageMargins left="0.75" right="0.75" top="1" bottom="1" header="0.5" footer="0.5"/>
      <printOptions horizontalCentered="1"/>
      <pageSetup scale="84" fitToHeight="7" orientation="portrait" r:id="rId1"/>
      <headerFooter alignWithMargins="0"/>
    </customSheetView>
  </customSheetViews>
  <mergeCells count="433">
    <mergeCell ref="J160:K160"/>
    <mergeCell ref="J161:K161"/>
    <mergeCell ref="J162:K162"/>
    <mergeCell ref="J163:K163"/>
    <mergeCell ref="J164:K164"/>
    <mergeCell ref="J165:K165"/>
    <mergeCell ref="J166:K166"/>
    <mergeCell ref="J167:K167"/>
    <mergeCell ref="J117:K117"/>
    <mergeCell ref="J118:K118"/>
    <mergeCell ref="J119:K119"/>
    <mergeCell ref="J120:K120"/>
    <mergeCell ref="J155:K155"/>
    <mergeCell ref="J156:K156"/>
    <mergeCell ref="J157:K157"/>
    <mergeCell ref="J158:K158"/>
    <mergeCell ref="J159:K159"/>
    <mergeCell ref="J108:K108"/>
    <mergeCell ref="J109:K109"/>
    <mergeCell ref="J110:K110"/>
    <mergeCell ref="J111:K111"/>
    <mergeCell ref="J112:K112"/>
    <mergeCell ref="J113:K113"/>
    <mergeCell ref="J114:K114"/>
    <mergeCell ref="J115:K115"/>
    <mergeCell ref="J116:K116"/>
    <mergeCell ref="J193:K193"/>
    <mergeCell ref="J194:K194"/>
    <mergeCell ref="J185:K185"/>
    <mergeCell ref="J186:K186"/>
    <mergeCell ref="J187:K187"/>
    <mergeCell ref="J188:K188"/>
    <mergeCell ref="J189:K189"/>
    <mergeCell ref="J190:K190"/>
    <mergeCell ref="M106:N106"/>
    <mergeCell ref="J144:K144"/>
    <mergeCell ref="J145:K145"/>
    <mergeCell ref="J146:K146"/>
    <mergeCell ref="J147:K147"/>
    <mergeCell ref="J148:K148"/>
    <mergeCell ref="J106:K106"/>
    <mergeCell ref="J107:K107"/>
    <mergeCell ref="J121:K121"/>
    <mergeCell ref="J122:K122"/>
    <mergeCell ref="J123:K123"/>
    <mergeCell ref="J124:K124"/>
    <mergeCell ref="J125:K125"/>
    <mergeCell ref="J126:K126"/>
    <mergeCell ref="J127:K127"/>
    <mergeCell ref="J128:K128"/>
    <mergeCell ref="F87:T87"/>
    <mergeCell ref="K91:T91"/>
    <mergeCell ref="K92:T92"/>
    <mergeCell ref="K93:T93"/>
    <mergeCell ref="K97:T97"/>
    <mergeCell ref="K98:T98"/>
    <mergeCell ref="K99:T99"/>
    <mergeCell ref="J191:K191"/>
    <mergeCell ref="J192:K192"/>
    <mergeCell ref="O106:P106"/>
    <mergeCell ref="J129:K129"/>
    <mergeCell ref="J130:K130"/>
    <mergeCell ref="J131:K131"/>
    <mergeCell ref="J132:K132"/>
    <mergeCell ref="J133:K133"/>
    <mergeCell ref="J142:K142"/>
    <mergeCell ref="J175:K175"/>
    <mergeCell ref="J176:K176"/>
    <mergeCell ref="J177:K177"/>
    <mergeCell ref="J178:K178"/>
    <mergeCell ref="J179:K179"/>
    <mergeCell ref="J180:K180"/>
    <mergeCell ref="J181:K181"/>
    <mergeCell ref="J182:K182"/>
    <mergeCell ref="A252:B256"/>
    <mergeCell ref="A257:B261"/>
    <mergeCell ref="A2:B2"/>
    <mergeCell ref="A46:T46"/>
    <mergeCell ref="C27:E27"/>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A82:B83"/>
    <mergeCell ref="A86:B87"/>
    <mergeCell ref="A89:B102"/>
    <mergeCell ref="A206:B210"/>
    <mergeCell ref="C7:E7"/>
    <mergeCell ref="C8:E8"/>
    <mergeCell ref="C9:E9"/>
    <mergeCell ref="A226:B230"/>
    <mergeCell ref="A231:B235"/>
    <mergeCell ref="A236:B240"/>
    <mergeCell ref="A241:B241"/>
    <mergeCell ref="A242:B246"/>
    <mergeCell ref="A247:B251"/>
    <mergeCell ref="A201:B205"/>
    <mergeCell ref="C89:T89"/>
    <mergeCell ref="C90:T90"/>
    <mergeCell ref="C216:E216"/>
    <mergeCell ref="C221:E221"/>
    <mergeCell ref="C226:E226"/>
    <mergeCell ref="C231:E231"/>
    <mergeCell ref="C236:E236"/>
    <mergeCell ref="C93:J93"/>
    <mergeCell ref="A105:E105"/>
    <mergeCell ref="S105:T105"/>
    <mergeCell ref="B150:E150"/>
    <mergeCell ref="A152:E152"/>
    <mergeCell ref="K84:T84"/>
    <mergeCell ref="K85:T85"/>
    <mergeCell ref="A1:T1"/>
    <mergeCell ref="A3:T3"/>
    <mergeCell ref="C2:T2"/>
    <mergeCell ref="A47:T47"/>
    <mergeCell ref="C28:E28"/>
    <mergeCell ref="C29:E29"/>
    <mergeCell ref="A104:T104"/>
    <mergeCell ref="A200:T200"/>
    <mergeCell ref="A221:B225"/>
    <mergeCell ref="A211:B215"/>
    <mergeCell ref="A216:B220"/>
    <mergeCell ref="A4:B9"/>
    <mergeCell ref="A10:B15"/>
    <mergeCell ref="A16:B21"/>
    <mergeCell ref="A22:B27"/>
    <mergeCell ref="A28:B33"/>
    <mergeCell ref="A34:B39"/>
    <mergeCell ref="A40:B45"/>
    <mergeCell ref="A48:B76"/>
    <mergeCell ref="A77:B81"/>
    <mergeCell ref="A199:T199"/>
    <mergeCell ref="C4:E4"/>
    <mergeCell ref="C5:E5"/>
    <mergeCell ref="C6:E6"/>
    <mergeCell ref="C19:E19"/>
    <mergeCell ref="C20:E20"/>
    <mergeCell ref="C21:E21"/>
    <mergeCell ref="C22:E22"/>
    <mergeCell ref="C23:E23"/>
    <mergeCell ref="C24:E24"/>
    <mergeCell ref="C25:E25"/>
    <mergeCell ref="C26:E26"/>
    <mergeCell ref="S152:T152"/>
    <mergeCell ref="K100:T100"/>
    <mergeCell ref="K101:T101"/>
    <mergeCell ref="K102:T102"/>
    <mergeCell ref="F50:T50"/>
    <mergeCell ref="C82:E82"/>
    <mergeCell ref="C83:E83"/>
    <mergeCell ref="C45:E45"/>
    <mergeCell ref="C48:E48"/>
    <mergeCell ref="C49:E49"/>
    <mergeCell ref="C50:E50"/>
    <mergeCell ref="C51:E51"/>
    <mergeCell ref="A84:E85"/>
    <mergeCell ref="F84:J84"/>
    <mergeCell ref="F85:J85"/>
    <mergeCell ref="C86:E86"/>
    <mergeCell ref="C10:E10"/>
    <mergeCell ref="C11:E11"/>
    <mergeCell ref="C12:E12"/>
    <mergeCell ref="C13:E13"/>
    <mergeCell ref="C14:E14"/>
    <mergeCell ref="C15:E15"/>
    <mergeCell ref="C16:E16"/>
    <mergeCell ref="C17:E17"/>
    <mergeCell ref="C18:E18"/>
    <mergeCell ref="C52:E65"/>
    <mergeCell ref="C66:E75"/>
    <mergeCell ref="C76:E76"/>
    <mergeCell ref="C81:E81"/>
    <mergeCell ref="C80:E80"/>
    <mergeCell ref="C79:E79"/>
    <mergeCell ref="C78:E78"/>
    <mergeCell ref="C77:E77"/>
    <mergeCell ref="C205:E205"/>
    <mergeCell ref="C204:E204"/>
    <mergeCell ref="C203:E203"/>
    <mergeCell ref="C202:E202"/>
    <mergeCell ref="C201:E201"/>
    <mergeCell ref="B197:E197"/>
    <mergeCell ref="C87:E87"/>
    <mergeCell ref="A88:E88"/>
    <mergeCell ref="C102:J102"/>
    <mergeCell ref="C101:J101"/>
    <mergeCell ref="C100:J100"/>
    <mergeCell ref="C99:J99"/>
    <mergeCell ref="C98:J98"/>
    <mergeCell ref="C97:J97"/>
    <mergeCell ref="F88:T88"/>
    <mergeCell ref="F86:T86"/>
    <mergeCell ref="F205:T205"/>
    <mergeCell ref="F204:T204"/>
    <mergeCell ref="F203:T203"/>
    <mergeCell ref="F202:T202"/>
    <mergeCell ref="F201:T201"/>
    <mergeCell ref="C206:E206"/>
    <mergeCell ref="F206:T206"/>
    <mergeCell ref="C207:E207"/>
    <mergeCell ref="F207:T207"/>
    <mergeCell ref="C208:E208"/>
    <mergeCell ref="F208:T208"/>
    <mergeCell ref="C209:E209"/>
    <mergeCell ref="F209:T209"/>
    <mergeCell ref="C210:E210"/>
    <mergeCell ref="F210:T210"/>
    <mergeCell ref="C211:E211"/>
    <mergeCell ref="F211:T211"/>
    <mergeCell ref="C212:E212"/>
    <mergeCell ref="F212:T212"/>
    <mergeCell ref="C213:E213"/>
    <mergeCell ref="F213:T213"/>
    <mergeCell ref="C214:E214"/>
    <mergeCell ref="F214:T214"/>
    <mergeCell ref="C215:E215"/>
    <mergeCell ref="F215:T215"/>
    <mergeCell ref="F216:T216"/>
    <mergeCell ref="C217:E217"/>
    <mergeCell ref="F217:T217"/>
    <mergeCell ref="C218:E218"/>
    <mergeCell ref="F218:T218"/>
    <mergeCell ref="C219:E219"/>
    <mergeCell ref="F219:T219"/>
    <mergeCell ref="C220:E220"/>
    <mergeCell ref="F220:T220"/>
    <mergeCell ref="F221:T221"/>
    <mergeCell ref="C222:E222"/>
    <mergeCell ref="F222:T222"/>
    <mergeCell ref="C223:E223"/>
    <mergeCell ref="F223:T223"/>
    <mergeCell ref="C224:E224"/>
    <mergeCell ref="F224:T224"/>
    <mergeCell ref="C225:E225"/>
    <mergeCell ref="F225:T225"/>
    <mergeCell ref="F226:T226"/>
    <mergeCell ref="C227:E227"/>
    <mergeCell ref="F227:T227"/>
    <mergeCell ref="C261:E261"/>
    <mergeCell ref="F261:T261"/>
    <mergeCell ref="F254:T254"/>
    <mergeCell ref="C255:E255"/>
    <mergeCell ref="C248:E248"/>
    <mergeCell ref="F248:T248"/>
    <mergeCell ref="C249:E249"/>
    <mergeCell ref="C254:E254"/>
    <mergeCell ref="C259:E259"/>
    <mergeCell ref="F259:T259"/>
    <mergeCell ref="F255:T255"/>
    <mergeCell ref="C256:E256"/>
    <mergeCell ref="F256:T256"/>
    <mergeCell ref="C257:E257"/>
    <mergeCell ref="F257:T257"/>
    <mergeCell ref="C258:E258"/>
    <mergeCell ref="C253:E253"/>
    <mergeCell ref="F253:T253"/>
    <mergeCell ref="F249:T249"/>
    <mergeCell ref="C250:E250"/>
    <mergeCell ref="F250:T250"/>
    <mergeCell ref="C251:E251"/>
    <mergeCell ref="F251:T251"/>
    <mergeCell ref="C252:E252"/>
    <mergeCell ref="C260:E260"/>
    <mergeCell ref="F260:T260"/>
    <mergeCell ref="C233:E233"/>
    <mergeCell ref="F233:T233"/>
    <mergeCell ref="C234:E234"/>
    <mergeCell ref="F234:T234"/>
    <mergeCell ref="C235:E235"/>
    <mergeCell ref="F235:T235"/>
    <mergeCell ref="F236:T236"/>
    <mergeCell ref="C237:E237"/>
    <mergeCell ref="F237:T237"/>
    <mergeCell ref="C238:E238"/>
    <mergeCell ref="F238:T238"/>
    <mergeCell ref="C239:E239"/>
    <mergeCell ref="F239:T239"/>
    <mergeCell ref="C240:E240"/>
    <mergeCell ref="F240:T240"/>
    <mergeCell ref="F258:T258"/>
    <mergeCell ref="F252:T252"/>
    <mergeCell ref="C245:E245"/>
    <mergeCell ref="F245:T245"/>
    <mergeCell ref="C246:E246"/>
    <mergeCell ref="F246:T246"/>
    <mergeCell ref="C247:E247"/>
    <mergeCell ref="F243:T243"/>
    <mergeCell ref="C244:E244"/>
    <mergeCell ref="F244:T244"/>
    <mergeCell ref="C228:E228"/>
    <mergeCell ref="F228:T228"/>
    <mergeCell ref="C229:E229"/>
    <mergeCell ref="F229:T229"/>
    <mergeCell ref="C230:E230"/>
    <mergeCell ref="F230:T230"/>
    <mergeCell ref="F231:T231"/>
    <mergeCell ref="F232:T232"/>
    <mergeCell ref="F247:T247"/>
    <mergeCell ref="C232:E232"/>
    <mergeCell ref="J183:K183"/>
    <mergeCell ref="J195:K195"/>
    <mergeCell ref="F67:T67"/>
    <mergeCell ref="F68:T68"/>
    <mergeCell ref="F76:T76"/>
    <mergeCell ref="F78:T78"/>
    <mergeCell ref="F82:T82"/>
    <mergeCell ref="F83:T83"/>
    <mergeCell ref="A198:T198"/>
    <mergeCell ref="J149:K149"/>
    <mergeCell ref="J150:K150"/>
    <mergeCell ref="C92:J92"/>
    <mergeCell ref="C91:J91"/>
    <mergeCell ref="C94:J94"/>
    <mergeCell ref="C95:J95"/>
    <mergeCell ref="C96:J96"/>
    <mergeCell ref="J196:K196"/>
    <mergeCell ref="J197:K197"/>
    <mergeCell ref="E241:T241"/>
    <mergeCell ref="C242:E242"/>
    <mergeCell ref="F242:T242"/>
    <mergeCell ref="C243:E243"/>
    <mergeCell ref="F65:T65"/>
    <mergeCell ref="F75:T75"/>
    <mergeCell ref="J184:K184"/>
    <mergeCell ref="J153:K153"/>
    <mergeCell ref="J154:K154"/>
    <mergeCell ref="J173:K173"/>
    <mergeCell ref="J172:K172"/>
    <mergeCell ref="J171:K171"/>
    <mergeCell ref="J170:K170"/>
    <mergeCell ref="J169:K169"/>
    <mergeCell ref="J168:K168"/>
    <mergeCell ref="J174:K174"/>
    <mergeCell ref="J137:K137"/>
    <mergeCell ref="J138:K138"/>
    <mergeCell ref="J139:K139"/>
    <mergeCell ref="J140:K140"/>
    <mergeCell ref="J141:K141"/>
    <mergeCell ref="F69:T69"/>
    <mergeCell ref="F66:T66"/>
    <mergeCell ref="F106:G106"/>
    <mergeCell ref="H106:I106"/>
    <mergeCell ref="F153:G153"/>
    <mergeCell ref="H153:I153"/>
    <mergeCell ref="J143:K143"/>
    <mergeCell ref="F13:T13"/>
    <mergeCell ref="F14:T14"/>
    <mergeCell ref="F15:T15"/>
    <mergeCell ref="F16:T16"/>
    <mergeCell ref="F17:T17"/>
    <mergeCell ref="F18:T18"/>
    <mergeCell ref="F19:T19"/>
    <mergeCell ref="F20:T20"/>
    <mergeCell ref="F57:T57"/>
    <mergeCell ref="F49:T49"/>
    <mergeCell ref="F48:T48"/>
    <mergeCell ref="F51:T51"/>
    <mergeCell ref="F52:T52"/>
    <mergeCell ref="F53:T53"/>
    <mergeCell ref="F54:T54"/>
    <mergeCell ref="F55:T55"/>
    <mergeCell ref="F56:T56"/>
    <mergeCell ref="F21:T21"/>
    <mergeCell ref="F22:T22"/>
    <mergeCell ref="F23:T23"/>
    <mergeCell ref="F24:T24"/>
    <mergeCell ref="F25:T25"/>
    <mergeCell ref="F26:T26"/>
    <mergeCell ref="F27:T27"/>
    <mergeCell ref="F4:T4"/>
    <mergeCell ref="F9:T9"/>
    <mergeCell ref="F8:T8"/>
    <mergeCell ref="F7:T7"/>
    <mergeCell ref="F6:T6"/>
    <mergeCell ref="F5:T5"/>
    <mergeCell ref="F10:T10"/>
    <mergeCell ref="F11:T11"/>
    <mergeCell ref="F12:T12"/>
    <mergeCell ref="F62:T62"/>
    <mergeCell ref="F63:T63"/>
    <mergeCell ref="F28:T28"/>
    <mergeCell ref="F29:T29"/>
    <mergeCell ref="F30:T30"/>
    <mergeCell ref="F31:T31"/>
    <mergeCell ref="F32:T32"/>
    <mergeCell ref="F33:T33"/>
    <mergeCell ref="F34:T34"/>
    <mergeCell ref="F35:T35"/>
    <mergeCell ref="F36:T36"/>
    <mergeCell ref="F37:T37"/>
    <mergeCell ref="F38:T38"/>
    <mergeCell ref="F39:T39"/>
    <mergeCell ref="F40:T40"/>
    <mergeCell ref="F41:T41"/>
    <mergeCell ref="F42:T42"/>
    <mergeCell ref="F43:T43"/>
    <mergeCell ref="F44:T44"/>
    <mergeCell ref="F45:T45"/>
    <mergeCell ref="F64:T64"/>
    <mergeCell ref="K94:T94"/>
    <mergeCell ref="K95:T95"/>
    <mergeCell ref="K96:T96"/>
    <mergeCell ref="F58:T58"/>
    <mergeCell ref="F59:T59"/>
    <mergeCell ref="F60:T60"/>
    <mergeCell ref="F61:T61"/>
    <mergeCell ref="M153:N153"/>
    <mergeCell ref="O153:P153"/>
    <mergeCell ref="F105:R105"/>
    <mergeCell ref="F152:R152"/>
    <mergeCell ref="F77:T77"/>
    <mergeCell ref="F79:T79"/>
    <mergeCell ref="F80:T80"/>
    <mergeCell ref="F81:T81"/>
    <mergeCell ref="F70:T70"/>
    <mergeCell ref="F71:T71"/>
    <mergeCell ref="F72:T72"/>
    <mergeCell ref="F73:T73"/>
    <mergeCell ref="F74:T74"/>
    <mergeCell ref="J134:K134"/>
    <mergeCell ref="J135:K135"/>
    <mergeCell ref="J136:K136"/>
  </mergeCells>
  <phoneticPr fontId="0" type="noConversion"/>
  <conditionalFormatting sqref="C9 U9:W9 C15 C21 C27 C33 C39 C45">
    <cfRule type="expression" priority="201">
      <formula>$F$49:$T$49="Heavy Rail"</formula>
    </cfRule>
  </conditionalFormatting>
  <conditionalFormatting sqref="F105:F106 J106 F107:J120 J121:J150">
    <cfRule type="expression" dxfId="20" priority="203">
      <formula>$F$49:$T$49="Commuter Rail"</formula>
    </cfRule>
  </conditionalFormatting>
  <conditionalFormatting sqref="F152:F153 J153 F154:J167 J168:J197">
    <cfRule type="expression" dxfId="19" priority="7">
      <formula>$F$49:$T$49="Commuter Rail"</formula>
    </cfRule>
  </conditionalFormatting>
  <conditionalFormatting sqref="F15:G15">
    <cfRule type="expression" priority="63">
      <formula>$F$49:$T$49="Heavy Rail"</formula>
    </cfRule>
  </conditionalFormatting>
  <conditionalFormatting sqref="F21:G21">
    <cfRule type="expression" priority="62">
      <formula>$F$49:$T$49="Heavy Rail"</formula>
    </cfRule>
  </conditionalFormatting>
  <conditionalFormatting sqref="F27:G27">
    <cfRule type="expression" priority="61">
      <formula>$F$49:$T$49="Heavy Rail"</formula>
    </cfRule>
  </conditionalFormatting>
  <conditionalFormatting sqref="F33:G33">
    <cfRule type="expression" priority="60">
      <formula>$F$49:$T$49="Heavy Rail"</formula>
    </cfRule>
  </conditionalFormatting>
  <conditionalFormatting sqref="F39:G39">
    <cfRule type="expression" priority="59">
      <formula>$F$49:$T$49="Heavy Rail"</formula>
    </cfRule>
  </conditionalFormatting>
  <conditionalFormatting sqref="F45:G45">
    <cfRule type="expression" priority="58">
      <formula>$F$49:$T$49="Heavy Rail"</formula>
    </cfRule>
  </conditionalFormatting>
  <conditionalFormatting sqref="F121:I149">
    <cfRule type="expression" dxfId="18" priority="22">
      <formula>$F$49:$T$49="Commuter Rail"</formula>
    </cfRule>
  </conditionalFormatting>
  <conditionalFormatting sqref="F168:I196">
    <cfRule type="expression" dxfId="17" priority="3">
      <formula>$F$49:$T$49="Commuter Rail"</formula>
    </cfRule>
  </conditionalFormatting>
  <conditionalFormatting sqref="H106">
    <cfRule type="expression" dxfId="16" priority="57">
      <formula>$F$49:$T$49="Commuter Rail"</formula>
    </cfRule>
  </conditionalFormatting>
  <conditionalFormatting sqref="H153">
    <cfRule type="expression" dxfId="15" priority="6">
      <formula>$F$49:$T$49="Commuter Rail"</formula>
    </cfRule>
  </conditionalFormatting>
  <conditionalFormatting sqref="M106:R149">
    <cfRule type="expression" dxfId="14" priority="2">
      <formula>IF(MODE="Commuter Rail",TRUE,FALSE)</formula>
    </cfRule>
  </conditionalFormatting>
  <conditionalFormatting sqref="M153:R196">
    <cfRule type="expression" dxfId="13" priority="1">
      <formula>IF(MODE="Commuter Rail",TRUE,FALSE)</formula>
    </cfRule>
  </conditionalFormatting>
  <conditionalFormatting sqref="S105:T149">
    <cfRule type="expression" dxfId="12" priority="23">
      <formula>$F$49:$T$49="Light Rail"</formula>
    </cfRule>
    <cfRule type="expression" dxfId="11" priority="24">
      <formula>$F$49:$T$49="Heavy Rail"</formula>
    </cfRule>
  </conditionalFormatting>
  <conditionalFormatting sqref="S152:T196">
    <cfRule type="expression" dxfId="10" priority="209">
      <formula>$F$49:$T$49="Light Rail"</formula>
    </cfRule>
    <cfRule type="expression" dxfId="9" priority="210">
      <formula>$F$49:$T$49="Heavy Rail"</formula>
    </cfRule>
  </conditionalFormatting>
  <conditionalFormatting sqref="T150">
    <cfRule type="expression" dxfId="8" priority="50">
      <formula>$F$49:$T$49="Commuter Rail"</formula>
    </cfRule>
  </conditionalFormatting>
  <conditionalFormatting sqref="T197">
    <cfRule type="expression" dxfId="7" priority="49">
      <formula>$F$49:$T$49="Commuter Rail"</formula>
    </cfRule>
  </conditionalFormatting>
  <dataValidations xWindow="614" yWindow="542" count="2">
    <dataValidation type="list" allowBlank="1" showInputMessage="1" showErrorMessage="1" error="Please select a value from the drop-down list.  (Do not change the list -- otherwise formulas in this workbook will not work correctly.)" sqref="K91:S91" xr:uid="{00000000-0002-0000-0000-000000000000}">
      <formula1>"(Select…),Categorical Exclusion (CE),Environmental Assessment (EA), Environmental Impact Statement (EIS)"</formula1>
    </dataValidation>
    <dataValidation type="list" showErrorMessage="1" promptTitle="Mode" sqref="F49:T49" xr:uid="{00000000-0002-0000-0000-000001000000}">
      <formula1>"&lt;Select Mode&gt;,Commuter Rail, Heavy Rail, Light Rail"</formula1>
    </dataValidation>
  </dataValidations>
  <pageMargins left="0.7" right="0.7" top="0.75" bottom="0.75" header="0.3" footer="0.3"/>
  <pageSetup scale="77" fitToHeight="7" orientation="portrait" r:id="rId2"/>
  <rowBreaks count="4" manualBreakCount="4">
    <brk id="46" max="16383" man="1"/>
    <brk id="103" max="12" man="1"/>
    <brk id="197" max="12" man="1"/>
    <brk id="103"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5"/>
  <sheetViews>
    <sheetView showGridLines="0" zoomScaleNormal="100" workbookViewId="0">
      <selection activeCell="D9" sqref="D9"/>
    </sheetView>
  </sheetViews>
  <sheetFormatPr defaultColWidth="9.28515625" defaultRowHeight="10.199999999999999" x14ac:dyDescent="0.2"/>
  <cols>
    <col min="1" max="1" width="5.7109375" style="30" customWidth="1"/>
    <col min="2" max="2" width="44.7109375" style="31" customWidth="1"/>
    <col min="3" max="3" width="54.28515625" style="31" customWidth="1"/>
    <col min="4" max="4" width="17.42578125" style="31" customWidth="1"/>
    <col min="5" max="5" width="16.7109375" style="31" customWidth="1"/>
    <col min="6" max="6" width="16.7109375" style="30" customWidth="1"/>
    <col min="7" max="7" width="70" style="30" customWidth="1"/>
    <col min="8" max="16384" width="9.28515625" style="31"/>
  </cols>
  <sheetData>
    <row r="1" spans="1:7" s="125" customFormat="1" ht="20.25" customHeight="1" thickBot="1" x14ac:dyDescent="0.25">
      <c r="A1" s="497" t="s">
        <v>116</v>
      </c>
      <c r="B1" s="498"/>
      <c r="C1" s="498"/>
      <c r="D1" s="498"/>
      <c r="E1" s="498"/>
      <c r="F1" s="498"/>
      <c r="G1" s="499"/>
    </row>
    <row r="2" spans="1:7" s="147" customFormat="1" ht="16.2" thickBot="1" x14ac:dyDescent="0.35">
      <c r="A2" s="566" t="s">
        <v>3</v>
      </c>
      <c r="B2" s="567"/>
      <c r="C2" s="571" t="str">
        <f>Finance!B2</f>
        <v/>
      </c>
      <c r="D2" s="572"/>
      <c r="E2" s="572"/>
      <c r="F2" s="572"/>
      <c r="G2" s="573"/>
    </row>
    <row r="3" spans="1:7" s="148" customFormat="1" ht="6" customHeight="1" x14ac:dyDescent="0.25">
      <c r="A3" s="15"/>
      <c r="B3" s="16"/>
      <c r="C3" s="16"/>
      <c r="D3" s="15"/>
      <c r="E3" s="15"/>
      <c r="F3" s="15"/>
      <c r="G3" s="15"/>
    </row>
    <row r="4" spans="1:7" s="148" customFormat="1" ht="4.95" customHeight="1" x14ac:dyDescent="0.25">
      <c r="A4" s="15"/>
      <c r="B4" s="17" t="str">
        <f>IF('Project Description'!E85="(Select…)","*** To view Mobility Improvements and Cost Effectiveness results, specify the horizon year option in the Project Description Template ***","")</f>
        <v/>
      </c>
      <c r="C4" s="17"/>
      <c r="D4" s="15"/>
      <c r="E4" s="15"/>
      <c r="F4" s="15"/>
      <c r="G4" s="15"/>
    </row>
    <row r="5" spans="1:7" s="148" customFormat="1" ht="6.75" customHeight="1" thickBot="1" x14ac:dyDescent="0.3">
      <c r="A5" s="15"/>
      <c r="B5" s="17"/>
      <c r="C5" s="17"/>
      <c r="D5" s="15"/>
      <c r="E5" s="15"/>
      <c r="F5" s="15"/>
      <c r="G5" s="15"/>
    </row>
    <row r="6" spans="1:7" s="148" customFormat="1" ht="16.2" thickBot="1" x14ac:dyDescent="0.35">
      <c r="A6" s="559" t="s">
        <v>74</v>
      </c>
      <c r="B6" s="560"/>
      <c r="C6" s="560"/>
      <c r="D6" s="560"/>
      <c r="E6" s="560"/>
      <c r="F6" s="560"/>
      <c r="G6" s="561"/>
    </row>
    <row r="7" spans="1:7" s="148" customFormat="1" ht="13.2" x14ac:dyDescent="0.25">
      <c r="A7" s="562" t="s">
        <v>1</v>
      </c>
      <c r="B7" s="553" t="s">
        <v>77</v>
      </c>
      <c r="C7" s="555"/>
      <c r="D7" s="574" t="s">
        <v>117</v>
      </c>
      <c r="E7" s="576" t="s">
        <v>119</v>
      </c>
      <c r="F7" s="578" t="s">
        <v>131</v>
      </c>
      <c r="G7" s="562" t="s">
        <v>2</v>
      </c>
    </row>
    <row r="8" spans="1:7" s="148" customFormat="1" ht="24" customHeight="1" thickBot="1" x14ac:dyDescent="0.3">
      <c r="A8" s="563"/>
      <c r="B8" s="556"/>
      <c r="C8" s="558"/>
      <c r="D8" s="575"/>
      <c r="E8" s="577"/>
      <c r="F8" s="579"/>
      <c r="G8" s="563"/>
    </row>
    <row r="9" spans="1:7" s="148" customFormat="1" ht="22.2" customHeight="1" x14ac:dyDescent="0.25">
      <c r="A9" s="25" t="s">
        <v>97</v>
      </c>
      <c r="B9" s="564" t="s">
        <v>156</v>
      </c>
      <c r="C9" s="149" t="s">
        <v>115</v>
      </c>
      <c r="D9" s="144"/>
      <c r="E9" s="587"/>
      <c r="F9" s="53">
        <f>D9*E9</f>
        <v>0</v>
      </c>
      <c r="G9" s="109" t="s">
        <v>166</v>
      </c>
    </row>
    <row r="10" spans="1:7" s="148" customFormat="1" ht="22.2" customHeight="1" thickBot="1" x14ac:dyDescent="0.3">
      <c r="A10" s="54" t="s">
        <v>98</v>
      </c>
      <c r="B10" s="565"/>
      <c r="C10" s="56" t="s">
        <v>114</v>
      </c>
      <c r="D10" s="145"/>
      <c r="E10" s="588"/>
      <c r="F10" s="55">
        <f>D10*E9</f>
        <v>0</v>
      </c>
      <c r="G10" s="146" t="s">
        <v>195</v>
      </c>
    </row>
    <row r="11" spans="1:7" s="148" customFormat="1" ht="22.2" customHeight="1" x14ac:dyDescent="0.25">
      <c r="A11" s="27" t="s">
        <v>112</v>
      </c>
      <c r="B11" s="589" t="s">
        <v>113</v>
      </c>
      <c r="C11" s="590"/>
      <c r="D11" s="580" t="str">
        <f>IFERROR((F10)/(F9+F10),"-")</f>
        <v>-</v>
      </c>
      <c r="E11" s="581"/>
      <c r="F11" s="582"/>
      <c r="G11" s="52" t="s">
        <v>118</v>
      </c>
    </row>
    <row r="12" spans="1:7" s="148" customFormat="1" ht="22.2" customHeight="1" thickBot="1" x14ac:dyDescent="0.3">
      <c r="A12" s="18">
        <v>2</v>
      </c>
      <c r="B12" s="585" t="s">
        <v>137</v>
      </c>
      <c r="C12" s="586"/>
      <c r="D12" s="591">
        <f>F9+2*(F10)</f>
        <v>0</v>
      </c>
      <c r="E12" s="592"/>
      <c r="F12" s="593"/>
      <c r="G12" s="19" t="s">
        <v>138</v>
      </c>
    </row>
    <row r="13" spans="1:7" s="148" customFormat="1" ht="23.25" customHeight="1" thickBot="1" x14ac:dyDescent="0.3">
      <c r="A13" s="71"/>
      <c r="B13" s="68"/>
      <c r="C13" s="68"/>
      <c r="D13" s="568" t="str">
        <f>IF(OR(D12=0,D12=""),"-",VLOOKUP(D12,Lookups!B33:C37,2))</f>
        <v>-</v>
      </c>
      <c r="E13" s="569"/>
      <c r="F13" s="570"/>
      <c r="G13" s="69"/>
    </row>
    <row r="14" spans="1:7" s="148" customFormat="1" ht="13.2" x14ac:dyDescent="0.25">
      <c r="A14" s="22"/>
      <c r="C14" s="50"/>
      <c r="D14" s="57" t="s">
        <v>120</v>
      </c>
      <c r="E14" s="21"/>
      <c r="F14" s="51"/>
      <c r="G14" s="16"/>
    </row>
    <row r="15" spans="1:7" s="148" customFormat="1" ht="6.6" customHeight="1" thickBot="1" x14ac:dyDescent="0.3">
      <c r="A15" s="22"/>
      <c r="B15" s="16"/>
      <c r="C15" s="16"/>
      <c r="D15" s="23"/>
      <c r="E15" s="23"/>
      <c r="F15" s="23"/>
      <c r="G15" s="24"/>
    </row>
    <row r="16" spans="1:7" s="148" customFormat="1" ht="16.2" thickBot="1" x14ac:dyDescent="0.35">
      <c r="A16" s="559" t="s">
        <v>81</v>
      </c>
      <c r="B16" s="560"/>
      <c r="C16" s="560"/>
      <c r="D16" s="560"/>
      <c r="E16" s="560"/>
      <c r="F16" s="560"/>
      <c r="G16" s="561"/>
    </row>
    <row r="17" spans="1:25" s="148" customFormat="1" ht="13.2" x14ac:dyDescent="0.25">
      <c r="A17" s="562" t="s">
        <v>1</v>
      </c>
      <c r="B17" s="553" t="s">
        <v>77</v>
      </c>
      <c r="C17" s="555"/>
      <c r="D17" s="553" t="s">
        <v>83</v>
      </c>
      <c r="E17" s="554"/>
      <c r="F17" s="555"/>
      <c r="G17" s="206" t="s">
        <v>2</v>
      </c>
    </row>
    <row r="18" spans="1:25" s="148" customFormat="1" ht="13.8" thickBot="1" x14ac:dyDescent="0.3">
      <c r="A18" s="563"/>
      <c r="B18" s="556"/>
      <c r="C18" s="558"/>
      <c r="D18" s="556"/>
      <c r="E18" s="557"/>
      <c r="F18" s="558"/>
      <c r="G18" s="27"/>
    </row>
    <row r="19" spans="1:25" s="148" customFormat="1" ht="26.55" customHeight="1" x14ac:dyDescent="0.25">
      <c r="A19" s="25">
        <v>3</v>
      </c>
      <c r="B19" s="551" t="s">
        <v>302</v>
      </c>
      <c r="C19" s="552"/>
      <c r="D19" s="540"/>
      <c r="E19" s="541"/>
      <c r="F19" s="542"/>
      <c r="G19" s="26" t="s">
        <v>167</v>
      </c>
      <c r="H19" s="150"/>
      <c r="I19" s="150"/>
    </row>
    <row r="20" spans="1:25" s="148" customFormat="1" ht="26.55" customHeight="1" x14ac:dyDescent="0.25">
      <c r="A20" s="28">
        <v>4</v>
      </c>
      <c r="B20" s="543" t="s">
        <v>159</v>
      </c>
      <c r="C20" s="544"/>
      <c r="D20" s="545">
        <f>F9+F10</f>
        <v>0</v>
      </c>
      <c r="E20" s="546"/>
      <c r="F20" s="547"/>
      <c r="G20" s="29" t="s">
        <v>132</v>
      </c>
    </row>
    <row r="21" spans="1:25" s="148" customFormat="1" ht="26.55" customHeight="1" thickBot="1" x14ac:dyDescent="0.3">
      <c r="A21" s="18">
        <v>5</v>
      </c>
      <c r="B21" s="583" t="s">
        <v>139</v>
      </c>
      <c r="C21" s="584"/>
      <c r="D21" s="548">
        <f>IF(D20=0,0,ROUND(D19/D20,2))</f>
        <v>0</v>
      </c>
      <c r="E21" s="549"/>
      <c r="F21" s="550"/>
      <c r="G21" s="98" t="s">
        <v>129</v>
      </c>
      <c r="I21" s="150"/>
    </row>
    <row r="22" spans="1:25" s="148" customFormat="1" ht="24" customHeight="1" thickBot="1" x14ac:dyDescent="0.3">
      <c r="A22" s="20"/>
      <c r="B22" s="16"/>
      <c r="C22" s="16"/>
      <c r="D22" s="568" t="str">
        <f>IF(OR(D21=0,D21=""),"-",VLOOKUP(D21,Lookups!B4:C9,2))</f>
        <v>-</v>
      </c>
      <c r="E22" s="569"/>
      <c r="F22" s="570"/>
      <c r="G22" s="20"/>
    </row>
    <row r="23" spans="1:25" x14ac:dyDescent="0.2">
      <c r="I23" s="151"/>
      <c r="J23" s="151"/>
      <c r="K23" s="151"/>
      <c r="L23" s="151"/>
      <c r="M23" s="151"/>
      <c r="N23" s="151"/>
      <c r="O23" s="151"/>
      <c r="P23" s="151"/>
      <c r="Q23" s="151"/>
      <c r="R23" s="151"/>
      <c r="S23" s="151"/>
      <c r="T23" s="151"/>
      <c r="U23" s="151"/>
      <c r="V23" s="151"/>
      <c r="W23" s="151"/>
      <c r="X23" s="151"/>
      <c r="Y23" s="151"/>
    </row>
    <row r="24" spans="1:25" x14ac:dyDescent="0.2">
      <c r="I24" s="151"/>
      <c r="J24" s="151"/>
      <c r="K24" s="151"/>
      <c r="L24" s="151"/>
      <c r="M24" s="151"/>
      <c r="N24" s="151"/>
      <c r="O24" s="151"/>
      <c r="P24" s="151"/>
      <c r="Q24" s="151"/>
      <c r="R24" s="151"/>
      <c r="S24" s="151"/>
      <c r="T24" s="151"/>
      <c r="U24" s="151"/>
      <c r="V24" s="151"/>
      <c r="W24" s="151"/>
      <c r="X24" s="151"/>
      <c r="Y24" s="151"/>
    </row>
    <row r="25" spans="1:25" x14ac:dyDescent="0.2">
      <c r="D25" s="180"/>
    </row>
  </sheetData>
  <sheetProtection algorithmName="SHA-512" hashValue="MiEGxuHXiLYntcHlYLheODLSzlm1yUax3ieN1AHm+Hx6pqMUyoMqca96ftNJYFfoQunMkDmOwLQdevtHoNI5Wg==" saltValue="GjavUJx2yVrcefHM/cJctA==" spinCount="100000" sheet="1" selectLockedCells="1"/>
  <customSheetViews>
    <customSheetView guid="{AB5399CE-BEB7-40AA-A66C-46449E135DF8}" showGridLines="0" fitToPage="1">
      <selection activeCell="D5" sqref="D5"/>
      <pageMargins left="0.4" right="0.4" top="0.5" bottom="0.5" header="0.5" footer="0.5"/>
      <printOptions horizontalCentered="1"/>
      <pageSetup scale="84" orientation="landscape" r:id="rId1"/>
      <headerFooter alignWithMargins="0"/>
    </customSheetView>
  </customSheetViews>
  <mergeCells count="28">
    <mergeCell ref="A1:G1"/>
    <mergeCell ref="A2:B2"/>
    <mergeCell ref="D22:F22"/>
    <mergeCell ref="C2:G2"/>
    <mergeCell ref="D7:D8"/>
    <mergeCell ref="E7:E8"/>
    <mergeCell ref="F7:F8"/>
    <mergeCell ref="D11:F11"/>
    <mergeCell ref="B17:C18"/>
    <mergeCell ref="B7:C8"/>
    <mergeCell ref="D13:F13"/>
    <mergeCell ref="B21:C21"/>
    <mergeCell ref="B12:C12"/>
    <mergeCell ref="E9:E10"/>
    <mergeCell ref="B11:C11"/>
    <mergeCell ref="D12:F12"/>
    <mergeCell ref="D17:F18"/>
    <mergeCell ref="A6:G6"/>
    <mergeCell ref="A16:G16"/>
    <mergeCell ref="A7:A8"/>
    <mergeCell ref="G7:G8"/>
    <mergeCell ref="A17:A18"/>
    <mergeCell ref="B9:B10"/>
    <mergeCell ref="D19:F19"/>
    <mergeCell ref="B20:C20"/>
    <mergeCell ref="D20:F20"/>
    <mergeCell ref="D21:F21"/>
    <mergeCell ref="B19:C19"/>
  </mergeCells>
  <phoneticPr fontId="0" type="noConversion"/>
  <conditionalFormatting sqref="B4:F4">
    <cfRule type="expression" dxfId="6" priority="2">
      <formula>AND($B4&lt;&gt;"")</formula>
    </cfRule>
  </conditionalFormatting>
  <dataValidations count="1">
    <dataValidation type="list" allowBlank="1" showErrorMessage="1" sqref="G10" xr:uid="{00000000-0002-0000-0100-000000000000}">
      <formula1>"&lt;select source of transit-dependent data&gt;,Existing Local Counts/Surveys, American Community Survey, Other"</formula1>
    </dataValidation>
  </dataValidations>
  <pageMargins left="0.7" right="0.7" top="0.75" bottom="0.75" header="0.3" footer="0.3"/>
  <pageSetup scale="68" orientation="landscape" r:id="rId2"/>
  <headerFooter>
    <oddHeader>&amp;LChicago Transit Authority: Red and Purple Modernization (RPM) Phase One</oddHeader>
  </headerFooter>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8"/>
  <sheetViews>
    <sheetView zoomScaleNormal="100" workbookViewId="0">
      <selection activeCell="D12" sqref="D12"/>
    </sheetView>
  </sheetViews>
  <sheetFormatPr defaultColWidth="9.28515625" defaultRowHeight="10.199999999999999" x14ac:dyDescent="0.2"/>
  <cols>
    <col min="1" max="1" width="5.7109375" style="30" customWidth="1"/>
    <col min="2" max="2" width="36.7109375" style="31" customWidth="1"/>
    <col min="3" max="3" width="55" style="31" customWidth="1"/>
    <col min="4" max="4" width="14.42578125" style="31" customWidth="1"/>
    <col min="5" max="6" width="14.42578125" style="30" customWidth="1"/>
    <col min="7" max="7" width="70" style="30" customWidth="1"/>
    <col min="8" max="8" width="1.7109375" style="31" customWidth="1"/>
    <col min="9" max="9" width="15.7109375" style="31" customWidth="1"/>
    <col min="10" max="16384" width="9.28515625" style="31"/>
  </cols>
  <sheetData>
    <row r="1" spans="1:9" s="125" customFormat="1" ht="20.25" customHeight="1" thickBot="1" x14ac:dyDescent="0.25">
      <c r="A1" s="594" t="s">
        <v>133</v>
      </c>
      <c r="B1" s="595"/>
      <c r="C1" s="595"/>
      <c r="D1" s="595"/>
      <c r="E1" s="595"/>
      <c r="F1" s="595"/>
      <c r="G1" s="596"/>
    </row>
    <row r="2" spans="1:9" s="147" customFormat="1" ht="16.2" thickBot="1" x14ac:dyDescent="0.3">
      <c r="A2" s="597" t="s">
        <v>3</v>
      </c>
      <c r="B2" s="598"/>
      <c r="C2" s="597" t="str">
        <f>+Finance!B2</f>
        <v/>
      </c>
      <c r="D2" s="599"/>
      <c r="E2" s="599"/>
      <c r="F2" s="599"/>
      <c r="G2" s="598"/>
    </row>
    <row r="3" spans="1:9" s="148" customFormat="1" ht="6" customHeight="1" x14ac:dyDescent="0.25">
      <c r="A3" s="86"/>
      <c r="B3" s="87"/>
      <c r="C3" s="87"/>
      <c r="D3" s="86"/>
      <c r="E3" s="86"/>
      <c r="F3" s="86"/>
      <c r="G3" s="86"/>
    </row>
    <row r="4" spans="1:9" s="148" customFormat="1" ht="6.75" customHeight="1" thickBot="1" x14ac:dyDescent="0.3">
      <c r="A4" s="86"/>
      <c r="B4" s="70"/>
      <c r="C4" s="70"/>
      <c r="D4" s="86"/>
      <c r="E4" s="86"/>
      <c r="F4" s="86"/>
      <c r="G4" s="86"/>
    </row>
    <row r="5" spans="1:9" s="148" customFormat="1" ht="19.5" customHeight="1" thickBot="1" x14ac:dyDescent="0.3">
      <c r="A5" s="597" t="s">
        <v>127</v>
      </c>
      <c r="B5" s="599"/>
      <c r="C5" s="599"/>
      <c r="D5" s="599"/>
      <c r="E5" s="599"/>
      <c r="F5" s="599"/>
      <c r="G5" s="598"/>
    </row>
    <row r="6" spans="1:9" s="148" customFormat="1" ht="19.5" customHeight="1" x14ac:dyDescent="0.25">
      <c r="A6" s="76" t="s">
        <v>1</v>
      </c>
      <c r="B6" s="600" t="s">
        <v>77</v>
      </c>
      <c r="C6" s="601"/>
      <c r="D6" s="77" t="s">
        <v>102</v>
      </c>
      <c r="E6" s="78" t="s">
        <v>108</v>
      </c>
      <c r="F6" s="79" t="s">
        <v>126</v>
      </c>
      <c r="G6" s="76" t="s">
        <v>2</v>
      </c>
      <c r="I6" s="150"/>
    </row>
    <row r="7" spans="1:9" s="148" customFormat="1" ht="19.5" customHeight="1" x14ac:dyDescent="0.25">
      <c r="A7" s="28">
        <v>1</v>
      </c>
      <c r="B7" s="59" t="s">
        <v>123</v>
      </c>
      <c r="C7" s="58"/>
      <c r="D7" s="107" t="str">
        <f>IF(MODE="Commuter Rail","-",'Project Description'!R150)</f>
        <v>-</v>
      </c>
      <c r="E7" s="108" t="str">
        <f>IF(MODE="Commuter Rail","-",'Project Description'!R197)</f>
        <v>-</v>
      </c>
      <c r="F7" s="105" t="str">
        <f>IF(MODE="Commuter Rail","-",E7-D7)</f>
        <v>-</v>
      </c>
      <c r="G7" s="29" t="s">
        <v>160</v>
      </c>
    </row>
    <row r="8" spans="1:9" s="148" customFormat="1" ht="19.5" customHeight="1" thickBot="1" x14ac:dyDescent="0.3">
      <c r="A8" s="18">
        <v>2</v>
      </c>
      <c r="B8" s="75" t="s">
        <v>125</v>
      </c>
      <c r="C8" s="60"/>
      <c r="D8" s="63">
        <f>IF(MODE="Commuter Rail",'Project Description'!T150,"-")</f>
        <v>0</v>
      </c>
      <c r="E8" s="64">
        <f>IF(MODE="Commuter Rail",'Project Description'!T197,"-")</f>
        <v>0</v>
      </c>
      <c r="F8" s="67">
        <f>IF(MODE="Commuter Rail",E8-D8,"-")</f>
        <v>0</v>
      </c>
      <c r="G8" s="98" t="s">
        <v>160</v>
      </c>
    </row>
    <row r="9" spans="1:9" s="148" customFormat="1" ht="19.5" customHeight="1" thickBot="1" x14ac:dyDescent="0.3">
      <c r="A9" s="605"/>
      <c r="B9" s="606"/>
      <c r="C9" s="606"/>
      <c r="D9" s="606"/>
      <c r="E9" s="606"/>
      <c r="F9" s="606"/>
      <c r="G9" s="607"/>
    </row>
    <row r="10" spans="1:9" s="148" customFormat="1" ht="19.5" customHeight="1" thickBot="1" x14ac:dyDescent="0.3">
      <c r="A10" s="602" t="s">
        <v>291</v>
      </c>
      <c r="B10" s="603"/>
      <c r="C10" s="603"/>
      <c r="D10" s="603"/>
      <c r="E10" s="603"/>
      <c r="F10" s="603"/>
      <c r="G10" s="604"/>
    </row>
    <row r="11" spans="1:9" s="148" customFormat="1" ht="19.5" customHeight="1" thickBot="1" x14ac:dyDescent="0.3">
      <c r="A11" s="81" t="s">
        <v>1</v>
      </c>
      <c r="B11" s="600" t="s">
        <v>77</v>
      </c>
      <c r="C11" s="601"/>
      <c r="D11" s="77" t="s">
        <v>109</v>
      </c>
      <c r="E11" s="78"/>
      <c r="F11" s="80"/>
      <c r="G11" s="76" t="s">
        <v>2</v>
      </c>
    </row>
    <row r="12" spans="1:9" s="148" customFormat="1" ht="19.5" customHeight="1" x14ac:dyDescent="0.25">
      <c r="A12" s="25">
        <v>3</v>
      </c>
      <c r="B12" s="72" t="s">
        <v>124</v>
      </c>
      <c r="C12" s="73"/>
      <c r="D12" s="200"/>
      <c r="E12" s="65"/>
      <c r="F12" s="66"/>
      <c r="G12" s="109" t="s">
        <v>176</v>
      </c>
    </row>
    <row r="13" spans="1:9" s="148" customFormat="1" ht="19.5" customHeight="1" x14ac:dyDescent="0.25">
      <c r="A13" s="28">
        <v>4</v>
      </c>
      <c r="B13" s="59" t="s">
        <v>130</v>
      </c>
      <c r="C13" s="74"/>
      <c r="D13" s="155" t="str">
        <f>IF(MODE="Commuter Rail","-",IFERROR(ROUND(D7/D12,1),""))</f>
        <v>-</v>
      </c>
      <c r="E13" s="61"/>
      <c r="F13" s="62"/>
      <c r="G13" s="29" t="s">
        <v>161</v>
      </c>
    </row>
    <row r="14" spans="1:9" s="148" customFormat="1" ht="19.5" customHeight="1" thickBot="1" x14ac:dyDescent="0.3">
      <c r="A14" s="85">
        <v>5</v>
      </c>
      <c r="B14" s="82" t="s">
        <v>141</v>
      </c>
      <c r="C14" s="83"/>
      <c r="D14" s="103" t="str">
        <f>IF(MODE="Commuter Rail",IF(D8&gt;0,ROUND((D12)/D8,2),"-"),"-")</f>
        <v>-</v>
      </c>
      <c r="E14" s="104"/>
      <c r="F14" s="84"/>
      <c r="G14" s="99" t="s">
        <v>162</v>
      </c>
    </row>
    <row r="15" spans="1:9" s="148" customFormat="1" ht="19.5" customHeight="1" thickBot="1" x14ac:dyDescent="0.3">
      <c r="A15" s="81">
        <v>6</v>
      </c>
      <c r="B15" s="614" t="s">
        <v>164</v>
      </c>
      <c r="C15" s="615"/>
      <c r="D15" s="611" t="str">
        <f>(IF(MODE="Commuter Rail",TEXT(D14,"0.0%"),TEXT(D13,"0.0")))</f>
        <v>-</v>
      </c>
      <c r="E15" s="612"/>
      <c r="F15" s="613"/>
      <c r="G15" s="100" t="s">
        <v>163</v>
      </c>
    </row>
    <row r="16" spans="1:9" s="148" customFormat="1" ht="19.5" customHeight="1" thickBot="1" x14ac:dyDescent="0.3">
      <c r="A16" s="86"/>
      <c r="B16" s="70"/>
      <c r="C16" s="70"/>
      <c r="D16" s="568" t="str">
        <f>IF(OR(D15=0,D15="",D15="-"),"-",IF(MODE="Commuter Rail",VLOOKUP(VALUE(D15),Lookups!B16:C20,2),VLOOKUP(VALUE(D15),Lookups!B10:C15,2)))</f>
        <v>-</v>
      </c>
      <c r="E16" s="569"/>
      <c r="F16" s="570"/>
      <c r="G16" s="88"/>
    </row>
    <row r="17" spans="1:9" s="148" customFormat="1" ht="13.5" customHeight="1" thickBot="1" x14ac:dyDescent="0.3">
      <c r="A17" s="89"/>
      <c r="B17" s="182"/>
      <c r="C17" s="88"/>
      <c r="D17" s="181"/>
      <c r="E17" s="90"/>
      <c r="F17" s="90"/>
      <c r="G17" s="87"/>
    </row>
    <row r="18" spans="1:9" s="148" customFormat="1" ht="19.5" customHeight="1" thickBot="1" x14ac:dyDescent="0.3">
      <c r="A18" s="602" t="s">
        <v>122</v>
      </c>
      <c r="B18" s="603"/>
      <c r="C18" s="603"/>
      <c r="D18" s="603"/>
      <c r="E18" s="603"/>
      <c r="F18" s="603"/>
      <c r="G18" s="604"/>
      <c r="H18" s="150"/>
      <c r="I18" s="150"/>
    </row>
    <row r="19" spans="1:9" s="148" customFormat="1" ht="19.5" customHeight="1" thickBot="1" x14ac:dyDescent="0.3">
      <c r="A19" s="81" t="s">
        <v>1</v>
      </c>
      <c r="B19" s="614" t="s">
        <v>77</v>
      </c>
      <c r="C19" s="616"/>
      <c r="D19" s="95" t="s">
        <v>109</v>
      </c>
      <c r="E19" s="96" t="s">
        <v>108</v>
      </c>
      <c r="F19" s="97" t="s">
        <v>126</v>
      </c>
      <c r="G19" s="81" t="s">
        <v>2</v>
      </c>
      <c r="H19" s="150"/>
      <c r="I19" s="150"/>
    </row>
    <row r="20" spans="1:9" ht="19.5" customHeight="1" x14ac:dyDescent="0.2">
      <c r="A20" s="91">
        <v>7</v>
      </c>
      <c r="B20" s="92" t="s">
        <v>140</v>
      </c>
      <c r="C20" s="93"/>
      <c r="D20" s="101" t="str">
        <f>IF(MODE="Commuter Rail","-",IFERROR(ROUND(D7/D12,1),""))</f>
        <v>-</v>
      </c>
      <c r="E20" s="102" t="str">
        <f>IF(MODE="Commuter Rail","-",IFERROR(ROUND(E7/D12,1),""))</f>
        <v>-</v>
      </c>
      <c r="F20" s="94" t="str">
        <f>IF(MODE="Commuter Rail","-",IFERROR((E20-D20)/D20,""))</f>
        <v>-</v>
      </c>
      <c r="G20" s="106" t="s">
        <v>169</v>
      </c>
    </row>
    <row r="21" spans="1:9" s="148" customFormat="1" ht="19.5" customHeight="1" thickBot="1" x14ac:dyDescent="0.3">
      <c r="A21" s="18">
        <v>8</v>
      </c>
      <c r="B21" s="75" t="s">
        <v>141</v>
      </c>
      <c r="C21" s="60"/>
      <c r="D21" s="110" t="str">
        <f>D14</f>
        <v>-</v>
      </c>
      <c r="E21" s="111" t="str">
        <f>IF(MODE="Commuter Rail",IF(E8&gt;0,ROUND((D12)/E8,2),"ERROR!"),"-")</f>
        <v>ERROR!</v>
      </c>
      <c r="F21" s="112" t="str">
        <f>IF(MODE="Commuter Rail",IF(D21="-","-",-(E21-D21)),"-")</f>
        <v>-</v>
      </c>
      <c r="G21" s="98" t="s">
        <v>170</v>
      </c>
    </row>
    <row r="22" spans="1:9" ht="19.5" customHeight="1" thickBot="1" x14ac:dyDescent="0.25">
      <c r="A22" s="27">
        <v>9</v>
      </c>
      <c r="B22" s="617" t="s">
        <v>165</v>
      </c>
      <c r="C22" s="618"/>
      <c r="D22" s="608" t="str">
        <f>IF(MODE="Commuter Rail",F21,F20)</f>
        <v>-</v>
      </c>
      <c r="E22" s="609"/>
      <c r="F22" s="610"/>
      <c r="G22" s="100" t="s">
        <v>168</v>
      </c>
    </row>
    <row r="23" spans="1:9" ht="19.5" customHeight="1" thickBot="1" x14ac:dyDescent="0.3">
      <c r="A23" s="20"/>
      <c r="B23" s="16"/>
      <c r="C23" s="16"/>
      <c r="D23" s="568" t="str">
        <f>IF(OR(D22&lt;=0,D22="",D22="-"),"-",VLOOKUP(D22,Lookups!B21:C25,2))</f>
        <v>-</v>
      </c>
      <c r="E23" s="569"/>
      <c r="F23" s="570"/>
      <c r="G23" s="20"/>
    </row>
    <row r="25" spans="1:9" x14ac:dyDescent="0.2">
      <c r="A25" s="31"/>
      <c r="E25" s="183"/>
      <c r="F25" s="31"/>
      <c r="G25" s="31"/>
    </row>
    <row r="26" spans="1:9" x14ac:dyDescent="0.2">
      <c r="E26" s="184"/>
    </row>
    <row r="27" spans="1:9" x14ac:dyDescent="0.2">
      <c r="A27" s="31"/>
      <c r="C27" s="185"/>
      <c r="F27" s="31"/>
      <c r="G27" s="31"/>
    </row>
    <row r="28" spans="1:9" x14ac:dyDescent="0.2">
      <c r="A28" s="31"/>
      <c r="C28" s="185"/>
      <c r="F28" s="31"/>
      <c r="G28" s="31"/>
    </row>
  </sheetData>
  <sheetProtection algorithmName="SHA-512" hashValue="24Qw8wkkunCKyFgVQvqEd567HbguY69mXnZNCH3JcKEdB263Uh7ddF+XBZi0qzrHfzt0xzN1FQmfQN2GvbGKkg==" saltValue="iCujvI8g8ookHmlLJnn83A==" spinCount="100000" sheet="1" selectLockedCells="1"/>
  <mergeCells count="16">
    <mergeCell ref="A10:G10"/>
    <mergeCell ref="A9:G9"/>
    <mergeCell ref="D22:F22"/>
    <mergeCell ref="D15:F15"/>
    <mergeCell ref="D23:F23"/>
    <mergeCell ref="D16:F16"/>
    <mergeCell ref="B15:C15"/>
    <mergeCell ref="A18:G18"/>
    <mergeCell ref="B19:C19"/>
    <mergeCell ref="B11:C11"/>
    <mergeCell ref="B22:C22"/>
    <mergeCell ref="A1:G1"/>
    <mergeCell ref="A2:B2"/>
    <mergeCell ref="C2:G2"/>
    <mergeCell ref="A5:G5"/>
    <mergeCell ref="B6:C6"/>
  </mergeCells>
  <pageMargins left="0.7" right="0.7" top="0.75" bottom="0.75" header="0.3" footer="0.3"/>
  <pageSetup scale="74" orientation="landscape" r:id="rId1"/>
  <headerFooter>
    <oddHeader>&amp;LChicago Transit Authority: Red and Purple Modernization (RPM) Phase One</oddHeader>
  </headerFooter>
  <rowBreaks count="1" manualBreakCount="1">
    <brk id="35" max="16383" man="1"/>
  </rowBreaks>
  <extLst>
    <ext xmlns:x14="http://schemas.microsoft.com/office/spreadsheetml/2009/9/main" uri="{78C0D931-6437-407d-A8EE-F0AAD7539E65}">
      <x14:conditionalFormattings>
        <x14:conditionalFormatting xmlns:xm="http://schemas.microsoft.com/office/excel/2006/main">
          <x14:cfRule type="expression" priority="186" id="{E2D2F3EB-E81B-4000-B9DC-4B5C50D1846A}">
            <xm:f>'Project Description'!$F$49:$T$49="Commuter Rail"</xm:f>
            <x14:dxf>
              <font>
                <strike val="0"/>
                <color theme="0" tint="-0.34998626667073579"/>
              </font>
            </x14:dxf>
          </x14:cfRule>
          <xm:sqref>B7:G7 B13:G13 B20:G20</xm:sqref>
        </x14:conditionalFormatting>
        <x14:conditionalFormatting xmlns:xm="http://schemas.microsoft.com/office/excel/2006/main">
          <x14:cfRule type="expression" priority="193" id="{965ABF1E-B78B-454E-B40E-E3FA991BB046}">
            <xm:f>'Project Description'!$F$49:$T$49="Light Rail"</xm:f>
            <x14:dxf>
              <font>
                <strike val="0"/>
                <color theme="0" tint="-0.34998626667073579"/>
              </font>
            </x14:dxf>
          </x14:cfRule>
          <x14:cfRule type="expression" priority="194" id="{C8FA1A05-70A4-4027-86F7-CFFE63ED5D92}">
            <xm:f>'Project Description'!$F$49:$T$49="Heavy Rail"</xm:f>
            <x14:dxf>
              <font>
                <strike val="0"/>
                <color theme="0" tint="-0.34998626667073579"/>
              </font>
            </x14:dxf>
          </x14:cfRule>
          <xm:sqref>B8:G8 B14:G14 B21:G21</xm:sqref>
        </x14:conditionalFormatting>
        <x14:conditionalFormatting xmlns:xm="http://schemas.microsoft.com/office/excel/2006/main">
          <x14:cfRule type="expression" priority="191" id="{0BFC9CEF-08DB-42AE-B194-BBE81505CD14}">
            <xm:f>'Project Description'!$F$49:$T$49="Heavy Rail"</xm:f>
            <x14:dxf>
              <font>
                <color theme="0" tint="-0.34998626667073579"/>
              </font>
            </x14:dxf>
          </x14:cfRule>
          <xm:sqref>B8:G8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5"/>
  <sheetViews>
    <sheetView showGridLines="0" zoomScaleNormal="100" zoomScaleSheetLayoutView="100" workbookViewId="0">
      <selection activeCell="B4" sqref="B4"/>
    </sheetView>
  </sheetViews>
  <sheetFormatPr defaultColWidth="9.28515625" defaultRowHeight="15" x14ac:dyDescent="0.25"/>
  <cols>
    <col min="1" max="1" width="74.42578125" style="152" customWidth="1"/>
    <col min="2" max="2" width="29.140625" style="152" customWidth="1"/>
    <col min="3" max="3" width="36.42578125" style="152" customWidth="1"/>
    <col min="4" max="4" width="22" style="152" customWidth="1"/>
    <col min="5" max="5" width="16.28515625" style="152" customWidth="1"/>
    <col min="6" max="6" width="35.28515625" style="152" customWidth="1"/>
    <col min="7" max="7" width="20.7109375" style="152" bestFit="1" customWidth="1"/>
    <col min="8" max="8" width="18.140625" style="152" bestFit="1" customWidth="1"/>
    <col min="9" max="16384" width="9.28515625" style="152"/>
  </cols>
  <sheetData>
    <row r="1" spans="1:7" s="125" customFormat="1" ht="18" thickBot="1" x14ac:dyDescent="0.25">
      <c r="A1" s="684" t="s">
        <v>106</v>
      </c>
      <c r="B1" s="685"/>
      <c r="C1" s="685"/>
      <c r="D1" s="685"/>
      <c r="E1" s="685"/>
      <c r="F1" s="686"/>
    </row>
    <row r="2" spans="1:7" s="147" customFormat="1" ht="16.2" thickBot="1" x14ac:dyDescent="0.35">
      <c r="A2" s="32" t="s">
        <v>3</v>
      </c>
      <c r="B2" s="571" t="str">
        <f>IF('Project Description'!C2&lt;&gt;"",+'Project Description'!C2,"")</f>
        <v/>
      </c>
      <c r="C2" s="572"/>
      <c r="D2" s="572"/>
      <c r="E2" s="572"/>
      <c r="F2" s="573"/>
    </row>
    <row r="3" spans="1:7" ht="13.5" customHeight="1" thickBot="1" x14ac:dyDescent="0.45">
      <c r="A3" s="730"/>
      <c r="B3" s="731"/>
      <c r="C3" s="731"/>
      <c r="D3" s="731"/>
      <c r="E3" s="731"/>
      <c r="F3" s="732"/>
    </row>
    <row r="4" spans="1:7" ht="62.25" customHeight="1" thickBot="1" x14ac:dyDescent="0.3">
      <c r="A4" s="49" t="s">
        <v>303</v>
      </c>
      <c r="B4" s="12"/>
      <c r="C4" s="681" t="s">
        <v>233</v>
      </c>
      <c r="D4" s="682"/>
      <c r="E4" s="733"/>
      <c r="F4" s="734"/>
    </row>
    <row r="5" spans="1:7" ht="21" customHeight="1" thickBot="1" x14ac:dyDescent="0.3">
      <c r="A5" s="33" t="s">
        <v>283</v>
      </c>
      <c r="B5" s="11"/>
      <c r="C5" s="654" t="s">
        <v>230</v>
      </c>
      <c r="D5" s="682"/>
      <c r="E5" s="735">
        <f>IF(E4&gt;0,B5/E4,0)</f>
        <v>0</v>
      </c>
      <c r="F5" s="736"/>
    </row>
    <row r="6" spans="1:7" ht="20.25" customHeight="1" thickBot="1" x14ac:dyDescent="0.3">
      <c r="A6" s="33" t="s">
        <v>89</v>
      </c>
      <c r="B6" s="11"/>
      <c r="C6" s="681" t="s">
        <v>90</v>
      </c>
      <c r="D6" s="682"/>
      <c r="E6" s="739"/>
      <c r="F6" s="740"/>
    </row>
    <row r="7" spans="1:7" ht="48" customHeight="1" thickBot="1" x14ac:dyDescent="0.3">
      <c r="A7" s="741" t="s">
        <v>232</v>
      </c>
      <c r="B7" s="742"/>
      <c r="C7" s="742"/>
      <c r="D7" s="743"/>
      <c r="E7" s="744"/>
      <c r="F7" s="734"/>
    </row>
    <row r="8" spans="1:7" ht="13.5" customHeight="1" thickBot="1" x14ac:dyDescent="0.45">
      <c r="A8" s="730"/>
      <c r="B8" s="731"/>
      <c r="C8" s="731"/>
      <c r="D8" s="731"/>
      <c r="E8" s="731"/>
      <c r="F8" s="732"/>
    </row>
    <row r="9" spans="1:7" x14ac:dyDescent="0.25">
      <c r="A9" s="666" t="s">
        <v>78</v>
      </c>
      <c r="B9" s="667"/>
      <c r="C9" s="636" t="s">
        <v>42</v>
      </c>
      <c r="D9" s="708" t="s">
        <v>84</v>
      </c>
      <c r="E9" s="633"/>
      <c r="F9" s="633" t="s">
        <v>43</v>
      </c>
    </row>
    <row r="10" spans="1:7" ht="31.5" customHeight="1" thickBot="1" x14ac:dyDescent="0.3">
      <c r="A10" s="738" t="s">
        <v>234</v>
      </c>
      <c r="B10" s="707"/>
      <c r="C10" s="637"/>
      <c r="D10" s="634"/>
      <c r="E10" s="635"/>
      <c r="F10" s="635"/>
      <c r="G10" s="198"/>
    </row>
    <row r="11" spans="1:7" ht="21" customHeight="1" x14ac:dyDescent="0.25">
      <c r="A11" s="699" t="s">
        <v>240</v>
      </c>
      <c r="B11" s="700"/>
      <c r="C11" s="201"/>
      <c r="D11" s="704"/>
      <c r="E11" s="705"/>
      <c r="F11" s="34">
        <f>IF($E$4&gt;0,D11/$E$4,0)</f>
        <v>0</v>
      </c>
      <c r="G11" s="198"/>
    </row>
    <row r="12" spans="1:7" ht="21" customHeight="1" x14ac:dyDescent="0.25">
      <c r="A12" s="699" t="s">
        <v>92</v>
      </c>
      <c r="B12" s="700"/>
      <c r="C12" s="196"/>
      <c r="D12" s="702"/>
      <c r="E12" s="703"/>
      <c r="F12" s="35">
        <f>IF($E$4&gt;0,D12/$E$4,0)</f>
        <v>0</v>
      </c>
      <c r="G12" s="198"/>
    </row>
    <row r="13" spans="1:7" ht="21" customHeight="1" x14ac:dyDescent="0.25">
      <c r="A13" s="699" t="s">
        <v>93</v>
      </c>
      <c r="B13" s="700"/>
      <c r="C13" s="196"/>
      <c r="D13" s="702"/>
      <c r="E13" s="703"/>
      <c r="F13" s="35">
        <f>IF($E$4&gt;0,D13/$E$4,0)</f>
        <v>0</v>
      </c>
      <c r="G13" s="198"/>
    </row>
    <row r="14" spans="1:7" ht="21" customHeight="1" thickBot="1" x14ac:dyDescent="0.3">
      <c r="A14" s="716" t="s">
        <v>94</v>
      </c>
      <c r="B14" s="717"/>
      <c r="C14" s="1"/>
      <c r="D14" s="718"/>
      <c r="E14" s="719"/>
      <c r="F14" s="36">
        <f>IF($E$4&gt;0,D14/$E$4,0)</f>
        <v>0</v>
      </c>
    </row>
    <row r="15" spans="1:7" s="153" customFormat="1" ht="15" customHeight="1" x14ac:dyDescent="0.25">
      <c r="A15" s="666" t="s">
        <v>44</v>
      </c>
      <c r="B15" s="667"/>
      <c r="C15" s="636" t="s">
        <v>42</v>
      </c>
      <c r="D15" s="708" t="s">
        <v>84</v>
      </c>
      <c r="E15" s="633"/>
      <c r="F15" s="633" t="s">
        <v>43</v>
      </c>
    </row>
    <row r="16" spans="1:7" s="153" customFormat="1" ht="31.5" customHeight="1" thickBot="1" x14ac:dyDescent="0.3">
      <c r="A16" s="706" t="s">
        <v>284</v>
      </c>
      <c r="B16" s="707"/>
      <c r="C16" s="637"/>
      <c r="D16" s="634"/>
      <c r="E16" s="635"/>
      <c r="F16" s="635"/>
    </row>
    <row r="17" spans="1:7" ht="19.5" customHeight="1" x14ac:dyDescent="0.25">
      <c r="A17" s="699" t="s">
        <v>239</v>
      </c>
      <c r="B17" s="700"/>
      <c r="C17" s="5"/>
      <c r="D17" s="704"/>
      <c r="E17" s="705"/>
      <c r="F17" s="34">
        <f>IF($E$4&gt;0,D17/$E$4,0)</f>
        <v>0</v>
      </c>
    </row>
    <row r="18" spans="1:7" ht="19.5" customHeight="1" x14ac:dyDescent="0.25">
      <c r="A18" s="699" t="s">
        <v>92</v>
      </c>
      <c r="B18" s="700"/>
      <c r="C18" s="6"/>
      <c r="D18" s="702"/>
      <c r="E18" s="703"/>
      <c r="F18" s="35">
        <f>IF($E$4&gt;0,D18/$E$4,0)</f>
        <v>0</v>
      </c>
    </row>
    <row r="19" spans="1:7" ht="19.5" customHeight="1" x14ac:dyDescent="0.25">
      <c r="A19" s="619" t="s">
        <v>93</v>
      </c>
      <c r="B19" s="620"/>
      <c r="C19" s="6"/>
      <c r="D19" s="702"/>
      <c r="E19" s="703"/>
      <c r="F19" s="35">
        <f t="shared" ref="F19:F20" si="0">IF($E$4&gt;0,D19/$E$4,0)</f>
        <v>0</v>
      </c>
    </row>
    <row r="20" spans="1:7" ht="19.5" customHeight="1" x14ac:dyDescent="0.25">
      <c r="A20" s="619" t="s">
        <v>94</v>
      </c>
      <c r="B20" s="620"/>
      <c r="C20" s="6"/>
      <c r="D20" s="702"/>
      <c r="E20" s="703"/>
      <c r="F20" s="35">
        <f t="shared" si="0"/>
        <v>0</v>
      </c>
    </row>
    <row r="21" spans="1:7" ht="19.5" customHeight="1" x14ac:dyDescent="0.25">
      <c r="A21" s="699" t="s">
        <v>196</v>
      </c>
      <c r="B21" s="700"/>
      <c r="C21" s="6"/>
      <c r="D21" s="702"/>
      <c r="E21" s="703"/>
      <c r="F21" s="35">
        <f>IF($E$4&gt;0,D21/$E$4,0)</f>
        <v>0</v>
      </c>
    </row>
    <row r="22" spans="1:7" ht="19.5" customHeight="1" thickBot="1" x14ac:dyDescent="0.3">
      <c r="A22" s="716" t="s">
        <v>197</v>
      </c>
      <c r="B22" s="717"/>
      <c r="C22" s="7"/>
      <c r="D22" s="718"/>
      <c r="E22" s="719"/>
      <c r="F22" s="36">
        <f>IF($E$4&gt;0,D22/$E$4,0)</f>
        <v>0</v>
      </c>
    </row>
    <row r="23" spans="1:7" ht="15" customHeight="1" x14ac:dyDescent="0.25">
      <c r="A23" s="644" t="s">
        <v>45</v>
      </c>
      <c r="B23" s="645"/>
      <c r="C23" s="636" t="s">
        <v>42</v>
      </c>
      <c r="D23" s="708" t="s">
        <v>84</v>
      </c>
      <c r="E23" s="633"/>
      <c r="F23" s="633" t="s">
        <v>43</v>
      </c>
    </row>
    <row r="24" spans="1:7" ht="31.5" customHeight="1" thickBot="1" x14ac:dyDescent="0.3">
      <c r="A24" s="706" t="s">
        <v>70</v>
      </c>
      <c r="B24" s="647"/>
      <c r="C24" s="637"/>
      <c r="D24" s="634"/>
      <c r="E24" s="635"/>
      <c r="F24" s="635"/>
    </row>
    <row r="25" spans="1:7" ht="21" customHeight="1" x14ac:dyDescent="0.25">
      <c r="A25" s="699" t="s">
        <v>95</v>
      </c>
      <c r="B25" s="700"/>
      <c r="C25" s="201"/>
      <c r="D25" s="704"/>
      <c r="E25" s="705"/>
      <c r="F25" s="34">
        <f t="shared" ref="F25:F33" si="1">IF($E$4&gt;0,D25/$E$4,0)</f>
        <v>0</v>
      </c>
      <c r="G25" s="198"/>
    </row>
    <row r="26" spans="1:7" ht="21" customHeight="1" x14ac:dyDescent="0.25">
      <c r="A26" s="699" t="s">
        <v>92</v>
      </c>
      <c r="B26" s="700"/>
      <c r="C26" s="196"/>
      <c r="D26" s="702"/>
      <c r="E26" s="703"/>
      <c r="F26" s="35">
        <f t="shared" si="1"/>
        <v>0</v>
      </c>
      <c r="G26" s="198"/>
    </row>
    <row r="27" spans="1:7" ht="21" customHeight="1" x14ac:dyDescent="0.25">
      <c r="A27" s="699" t="s">
        <v>93</v>
      </c>
      <c r="B27" s="700"/>
      <c r="C27" s="196"/>
      <c r="D27" s="702"/>
      <c r="E27" s="703"/>
      <c r="F27" s="35">
        <f t="shared" si="1"/>
        <v>0</v>
      </c>
      <c r="G27" s="198"/>
    </row>
    <row r="28" spans="1:7" ht="21" customHeight="1" x14ac:dyDescent="0.25">
      <c r="A28" s="619" t="s">
        <v>94</v>
      </c>
      <c r="B28" s="620"/>
      <c r="C28" s="196"/>
      <c r="D28" s="702"/>
      <c r="E28" s="703"/>
      <c r="F28" s="35">
        <f t="shared" si="1"/>
        <v>0</v>
      </c>
      <c r="G28" s="198"/>
    </row>
    <row r="29" spans="1:7" ht="21" customHeight="1" x14ac:dyDescent="0.25">
      <c r="A29" s="619" t="s">
        <v>196</v>
      </c>
      <c r="B29" s="620"/>
      <c r="C29" s="196"/>
      <c r="D29" s="702"/>
      <c r="E29" s="703"/>
      <c r="F29" s="35">
        <f t="shared" si="1"/>
        <v>0</v>
      </c>
      <c r="G29" s="198"/>
    </row>
    <row r="30" spans="1:7" ht="21" customHeight="1" x14ac:dyDescent="0.25">
      <c r="A30" s="619" t="s">
        <v>197</v>
      </c>
      <c r="B30" s="620"/>
      <c r="C30" s="196"/>
      <c r="D30" s="702"/>
      <c r="E30" s="703"/>
      <c r="F30" s="35">
        <f t="shared" si="1"/>
        <v>0</v>
      </c>
      <c r="G30" s="198"/>
    </row>
    <row r="31" spans="1:7" ht="21" customHeight="1" x14ac:dyDescent="0.25">
      <c r="A31" s="619" t="s">
        <v>198</v>
      </c>
      <c r="B31" s="620"/>
      <c r="C31" s="196"/>
      <c r="D31" s="702"/>
      <c r="E31" s="703"/>
      <c r="F31" s="35">
        <f t="shared" si="1"/>
        <v>0</v>
      </c>
      <c r="G31" s="198"/>
    </row>
    <row r="32" spans="1:7" ht="21" customHeight="1" x14ac:dyDescent="0.25">
      <c r="A32" s="619" t="s">
        <v>199</v>
      </c>
      <c r="B32" s="701"/>
      <c r="C32" s="196"/>
      <c r="D32" s="702"/>
      <c r="E32" s="703"/>
      <c r="F32" s="35">
        <f t="shared" si="1"/>
        <v>0</v>
      </c>
      <c r="G32" s="198"/>
    </row>
    <row r="33" spans="1:8" ht="21" customHeight="1" x14ac:dyDescent="0.25">
      <c r="A33" s="619" t="s">
        <v>235</v>
      </c>
      <c r="B33" s="620"/>
      <c r="C33" s="202"/>
      <c r="D33" s="702"/>
      <c r="E33" s="703"/>
      <c r="F33" s="35">
        <f t="shared" si="1"/>
        <v>0</v>
      </c>
      <c r="G33" s="198"/>
    </row>
    <row r="34" spans="1:8" ht="21" customHeight="1" x14ac:dyDescent="0.25">
      <c r="A34" s="619" t="s">
        <v>236</v>
      </c>
      <c r="B34" s="620"/>
      <c r="C34" s="202"/>
      <c r="D34" s="702"/>
      <c r="E34" s="703"/>
      <c r="F34" s="35">
        <f>IF($E$4&gt;0,D34/$E$4,0)</f>
        <v>0</v>
      </c>
      <c r="G34" s="198"/>
      <c r="H34" s="198"/>
    </row>
    <row r="35" spans="1:8" ht="21" customHeight="1" x14ac:dyDescent="0.25">
      <c r="A35" s="619" t="s">
        <v>237</v>
      </c>
      <c r="B35" s="620"/>
      <c r="C35" s="194"/>
      <c r="D35" s="702"/>
      <c r="E35" s="703"/>
      <c r="F35" s="35">
        <f>IF($E$4&gt;0,D35/$E$4,0)</f>
        <v>0</v>
      </c>
      <c r="G35" s="198"/>
    </row>
    <row r="36" spans="1:8" ht="21" customHeight="1" thickBot="1" x14ac:dyDescent="0.3">
      <c r="A36" s="714" t="s">
        <v>238</v>
      </c>
      <c r="B36" s="715"/>
      <c r="C36" s="195"/>
      <c r="D36" s="722"/>
      <c r="E36" s="723"/>
      <c r="F36" s="37">
        <f>IF($E$4&gt;0,D36/$E$4,0)</f>
        <v>0</v>
      </c>
      <c r="G36" s="198"/>
      <c r="H36" s="198"/>
    </row>
    <row r="37" spans="1:8" ht="15" customHeight="1" x14ac:dyDescent="0.25">
      <c r="A37" s="725" t="s">
        <v>46</v>
      </c>
      <c r="B37" s="726"/>
      <c r="C37" s="724" t="s">
        <v>42</v>
      </c>
      <c r="D37" s="720" t="s">
        <v>84</v>
      </c>
      <c r="E37" s="721"/>
      <c r="F37" s="724" t="s">
        <v>43</v>
      </c>
    </row>
    <row r="38" spans="1:8" ht="31.5" customHeight="1" thickBot="1" x14ac:dyDescent="0.3">
      <c r="A38" s="706" t="s">
        <v>69</v>
      </c>
      <c r="B38" s="727"/>
      <c r="C38" s="637"/>
      <c r="D38" s="634"/>
      <c r="E38" s="635"/>
      <c r="F38" s="637"/>
    </row>
    <row r="39" spans="1:8" ht="21" customHeight="1" x14ac:dyDescent="0.25">
      <c r="A39" s="728" t="s">
        <v>95</v>
      </c>
      <c r="B39" s="729"/>
      <c r="C39" s="2"/>
      <c r="D39" s="704"/>
      <c r="E39" s="705"/>
      <c r="F39" s="34">
        <f>IF($E$4&gt;0,D39/$E$4,0)</f>
        <v>0</v>
      </c>
    </row>
    <row r="40" spans="1:8" ht="21" customHeight="1" x14ac:dyDescent="0.25">
      <c r="A40" s="699" t="s">
        <v>92</v>
      </c>
      <c r="B40" s="745"/>
      <c r="C40" s="269"/>
      <c r="D40" s="702"/>
      <c r="E40" s="703"/>
      <c r="F40" s="270">
        <f t="shared" ref="F40:F41" si="2">IF($E$4&gt;0,D40/$E$4,0)</f>
        <v>0</v>
      </c>
    </row>
    <row r="41" spans="1:8" ht="21" customHeight="1" x14ac:dyDescent="0.25">
      <c r="A41" s="699" t="s">
        <v>93</v>
      </c>
      <c r="B41" s="745"/>
      <c r="C41" s="269"/>
      <c r="D41" s="702"/>
      <c r="E41" s="703"/>
      <c r="F41" s="270">
        <f t="shared" si="2"/>
        <v>0</v>
      </c>
    </row>
    <row r="42" spans="1:8" ht="21" customHeight="1" x14ac:dyDescent="0.25">
      <c r="A42" s="699" t="s">
        <v>94</v>
      </c>
      <c r="B42" s="756"/>
      <c r="C42" s="4"/>
      <c r="D42" s="702"/>
      <c r="E42" s="703"/>
      <c r="F42" s="35">
        <f>IF($E$4&gt;0,D42/$E$4,0)</f>
        <v>0</v>
      </c>
    </row>
    <row r="43" spans="1:8" ht="21" customHeight="1" thickBot="1" x14ac:dyDescent="0.3">
      <c r="A43" s="751" t="s">
        <v>196</v>
      </c>
      <c r="B43" s="752"/>
      <c r="C43" s="8"/>
      <c r="D43" s="702"/>
      <c r="E43" s="703"/>
      <c r="F43" s="37">
        <f>IF($E$4&gt;0,D43/$E$4,0)</f>
        <v>0</v>
      </c>
    </row>
    <row r="44" spans="1:8" ht="15.6" thickBot="1" x14ac:dyDescent="0.3">
      <c r="A44" s="753"/>
      <c r="B44" s="754"/>
      <c r="C44" s="754"/>
      <c r="D44" s="754"/>
      <c r="E44" s="754"/>
      <c r="F44" s="755"/>
    </row>
    <row r="45" spans="1:8" ht="21" customHeight="1" thickBot="1" x14ac:dyDescent="0.3">
      <c r="A45" s="694" t="s">
        <v>285</v>
      </c>
      <c r="B45" s="695"/>
      <c r="C45" s="748"/>
      <c r="D45" s="749">
        <f>SUM(D11:E14)+SUM(D17:E22)+SUM(D25:E36)+SUM(D39:E43)</f>
        <v>0</v>
      </c>
      <c r="E45" s="750"/>
      <c r="F45" s="36">
        <f>IF($E$4&gt;0,D45/$E$4,0)</f>
        <v>0</v>
      </c>
    </row>
    <row r="46" spans="1:8" ht="20.25" customHeight="1" thickBot="1" x14ac:dyDescent="0.3">
      <c r="A46" s="694" t="s">
        <v>286</v>
      </c>
      <c r="B46" s="695"/>
      <c r="C46" s="748"/>
      <c r="D46" s="749">
        <f>E4-B5-D45</f>
        <v>0</v>
      </c>
      <c r="E46" s="750"/>
      <c r="F46" s="38" t="s">
        <v>73</v>
      </c>
    </row>
    <row r="47" spans="1:8" ht="15.6" thickBot="1" x14ac:dyDescent="0.3">
      <c r="A47" s="683"/>
      <c r="B47" s="683"/>
      <c r="C47" s="683"/>
      <c r="D47" s="683"/>
      <c r="E47" s="683"/>
      <c r="F47" s="683"/>
    </row>
    <row r="48" spans="1:8" s="125" customFormat="1" ht="21.75" customHeight="1" thickBot="1" x14ac:dyDescent="0.25">
      <c r="A48" s="684" t="str">
        <f>CONCATENATE(A1, " (Section 2)")</f>
        <v>CORE CAPACITY FINANCE TEMPLATE (Section 2)</v>
      </c>
      <c r="B48" s="685"/>
      <c r="C48" s="685"/>
      <c r="D48" s="685"/>
      <c r="E48" s="685"/>
      <c r="F48" s="686"/>
    </row>
    <row r="49" spans="1:6" ht="18.75" customHeight="1" thickBot="1" x14ac:dyDescent="0.3">
      <c r="A49" s="712" t="s">
        <v>107</v>
      </c>
      <c r="B49" s="712"/>
      <c r="C49" s="712"/>
      <c r="D49" s="712"/>
      <c r="E49" s="712"/>
      <c r="F49" s="712"/>
    </row>
    <row r="50" spans="1:6" ht="34.5" customHeight="1" x14ac:dyDescent="0.25">
      <c r="A50" s="39" t="s">
        <v>47</v>
      </c>
      <c r="B50" s="697" t="s">
        <v>251</v>
      </c>
      <c r="C50" s="636" t="s">
        <v>252</v>
      </c>
      <c r="D50" s="539" t="s">
        <v>253</v>
      </c>
      <c r="E50" s="539"/>
      <c r="F50" s="539" t="s">
        <v>290</v>
      </c>
    </row>
    <row r="51" spans="1:6" ht="48.75" customHeight="1" thickBot="1" x14ac:dyDescent="0.3">
      <c r="A51" s="268" t="s">
        <v>231</v>
      </c>
      <c r="B51" s="637"/>
      <c r="C51" s="637"/>
      <c r="D51" s="746"/>
      <c r="E51" s="746"/>
      <c r="F51" s="746"/>
    </row>
    <row r="52" spans="1:6" ht="24.75" customHeight="1" x14ac:dyDescent="0.25">
      <c r="A52" s="40" t="str">
        <f>+A11</f>
        <v>1. (Example: CMAQ)</v>
      </c>
      <c r="B52" s="282" t="s">
        <v>222</v>
      </c>
      <c r="C52" s="281" t="s">
        <v>222</v>
      </c>
      <c r="D52" s="747" t="s">
        <v>222</v>
      </c>
      <c r="E52" s="747"/>
      <c r="F52" s="284" t="s">
        <v>222</v>
      </c>
    </row>
    <row r="53" spans="1:6" ht="24.75" customHeight="1" x14ac:dyDescent="0.25">
      <c r="A53" s="41" t="str">
        <f>+A12</f>
        <v>2.</v>
      </c>
      <c r="B53" s="286" t="s">
        <v>222</v>
      </c>
      <c r="C53" s="287" t="s">
        <v>222</v>
      </c>
      <c r="D53" s="689" t="s">
        <v>222</v>
      </c>
      <c r="E53" s="689"/>
      <c r="F53" s="285" t="s">
        <v>222</v>
      </c>
    </row>
    <row r="54" spans="1:6" ht="24.75" customHeight="1" x14ac:dyDescent="0.25">
      <c r="A54" s="41" t="str">
        <f>+A13</f>
        <v>3.</v>
      </c>
      <c r="B54" s="286" t="s">
        <v>222</v>
      </c>
      <c r="C54" s="287" t="s">
        <v>222</v>
      </c>
      <c r="D54" s="689" t="s">
        <v>222</v>
      </c>
      <c r="E54" s="689"/>
      <c r="F54" s="285" t="s">
        <v>222</v>
      </c>
    </row>
    <row r="55" spans="1:6" ht="24.75" customHeight="1" thickBot="1" x14ac:dyDescent="0.3">
      <c r="A55" s="42" t="str">
        <f>+A14</f>
        <v>4.</v>
      </c>
      <c r="B55" s="288" t="s">
        <v>222</v>
      </c>
      <c r="C55" s="289" t="s">
        <v>222</v>
      </c>
      <c r="D55" s="690" t="s">
        <v>222</v>
      </c>
      <c r="E55" s="690"/>
      <c r="F55" s="290" t="s">
        <v>222</v>
      </c>
    </row>
    <row r="56" spans="1:6" ht="26.25" customHeight="1" x14ac:dyDescent="0.25">
      <c r="A56" s="39" t="s">
        <v>49</v>
      </c>
      <c r="B56" s="709" t="s">
        <v>247</v>
      </c>
      <c r="C56" s="711" t="s">
        <v>248</v>
      </c>
      <c r="D56" s="711" t="s">
        <v>249</v>
      </c>
      <c r="E56" s="713"/>
      <c r="F56" s="713" t="s">
        <v>250</v>
      </c>
    </row>
    <row r="57" spans="1:6" ht="30.75" customHeight="1" thickBot="1" x14ac:dyDescent="0.3">
      <c r="A57" s="268" t="s">
        <v>231</v>
      </c>
      <c r="B57" s="710"/>
      <c r="C57" s="638"/>
      <c r="D57" s="638"/>
      <c r="E57" s="639"/>
      <c r="F57" s="639"/>
    </row>
    <row r="58" spans="1:6" ht="23.25" customHeight="1" x14ac:dyDescent="0.25">
      <c r="A58" s="41" t="str">
        <f>+A17</f>
        <v>1. (Example: State Transportation Fund)</v>
      </c>
      <c r="B58" s="282" t="s">
        <v>281</v>
      </c>
      <c r="C58" s="282" t="s">
        <v>281</v>
      </c>
      <c r="D58" s="761" t="s">
        <v>281</v>
      </c>
      <c r="E58" s="762"/>
      <c r="F58" s="282" t="s">
        <v>281</v>
      </c>
    </row>
    <row r="59" spans="1:6" ht="23.25" customHeight="1" x14ac:dyDescent="0.25">
      <c r="A59" s="41" t="str">
        <f>+A18</f>
        <v>2.</v>
      </c>
      <c r="B59" s="286" t="s">
        <v>281</v>
      </c>
      <c r="C59" s="286" t="s">
        <v>281</v>
      </c>
      <c r="D59" s="763" t="s">
        <v>281</v>
      </c>
      <c r="E59" s="764"/>
      <c r="F59" s="286" t="s">
        <v>281</v>
      </c>
    </row>
    <row r="60" spans="1:6" ht="23.25" customHeight="1" x14ac:dyDescent="0.25">
      <c r="A60" s="41" t="str">
        <f t="shared" ref="A60:A63" si="3">+A19</f>
        <v>3.</v>
      </c>
      <c r="B60" s="286" t="s">
        <v>281</v>
      </c>
      <c r="C60" s="286" t="s">
        <v>281</v>
      </c>
      <c r="D60" s="763" t="s">
        <v>281</v>
      </c>
      <c r="E60" s="764"/>
      <c r="F60" s="286" t="s">
        <v>281</v>
      </c>
    </row>
    <row r="61" spans="1:6" ht="23.25" customHeight="1" x14ac:dyDescent="0.25">
      <c r="A61" s="41" t="str">
        <f t="shared" si="3"/>
        <v>4.</v>
      </c>
      <c r="B61" s="286" t="s">
        <v>281</v>
      </c>
      <c r="C61" s="286" t="s">
        <v>281</v>
      </c>
      <c r="D61" s="763" t="s">
        <v>281</v>
      </c>
      <c r="E61" s="764"/>
      <c r="F61" s="286" t="s">
        <v>281</v>
      </c>
    </row>
    <row r="62" spans="1:6" ht="23.25" customHeight="1" x14ac:dyDescent="0.25">
      <c r="A62" s="41" t="str">
        <f t="shared" si="3"/>
        <v>5.</v>
      </c>
      <c r="B62" s="286" t="s">
        <v>281</v>
      </c>
      <c r="C62" s="286" t="s">
        <v>281</v>
      </c>
      <c r="D62" s="763" t="s">
        <v>281</v>
      </c>
      <c r="E62" s="764"/>
      <c r="F62" s="286" t="s">
        <v>281</v>
      </c>
    </row>
    <row r="63" spans="1:6" ht="23.25" customHeight="1" thickBot="1" x14ac:dyDescent="0.3">
      <c r="A63" s="42" t="str">
        <f t="shared" si="3"/>
        <v>6.</v>
      </c>
      <c r="B63" s="286" t="s">
        <v>281</v>
      </c>
      <c r="C63" s="286" t="s">
        <v>281</v>
      </c>
      <c r="D63" s="765" t="s">
        <v>281</v>
      </c>
      <c r="E63" s="766"/>
      <c r="F63" s="286" t="s">
        <v>281</v>
      </c>
    </row>
    <row r="64" spans="1:6" ht="33" customHeight="1" x14ac:dyDescent="0.25">
      <c r="A64" s="43" t="s">
        <v>50</v>
      </c>
      <c r="B64" s="709" t="s">
        <v>243</v>
      </c>
      <c r="C64" s="711" t="s">
        <v>244</v>
      </c>
      <c r="D64" s="709" t="s">
        <v>245</v>
      </c>
      <c r="E64" s="709"/>
      <c r="F64" s="709" t="s">
        <v>246</v>
      </c>
    </row>
    <row r="65" spans="1:6" ht="24.75" customHeight="1" thickBot="1" x14ac:dyDescent="0.3">
      <c r="A65" s="268" t="s">
        <v>231</v>
      </c>
      <c r="B65" s="710"/>
      <c r="C65" s="638"/>
      <c r="D65" s="710"/>
      <c r="E65" s="710"/>
      <c r="F65" s="710"/>
    </row>
    <row r="66" spans="1:6" ht="26.25" customHeight="1" x14ac:dyDescent="0.25">
      <c r="A66" s="40" t="str">
        <f>+A25</f>
        <v>1.</v>
      </c>
      <c r="B66" s="282" t="s">
        <v>281</v>
      </c>
      <c r="C66" s="281" t="s">
        <v>222</v>
      </c>
      <c r="D66" s="747" t="s">
        <v>222</v>
      </c>
      <c r="E66" s="747"/>
      <c r="F66" s="284" t="s">
        <v>222</v>
      </c>
    </row>
    <row r="67" spans="1:6" ht="26.25" customHeight="1" x14ac:dyDescent="0.25">
      <c r="A67" s="41" t="str">
        <f>+A26</f>
        <v>2.</v>
      </c>
      <c r="B67" s="286" t="s">
        <v>281</v>
      </c>
      <c r="C67" s="287" t="s">
        <v>222</v>
      </c>
      <c r="D67" s="689" t="s">
        <v>222</v>
      </c>
      <c r="E67" s="689"/>
      <c r="F67" s="285" t="s">
        <v>222</v>
      </c>
    </row>
    <row r="68" spans="1:6" ht="26.25" customHeight="1" x14ac:dyDescent="0.25">
      <c r="A68" s="41" t="str">
        <f>+A27</f>
        <v>3.</v>
      </c>
      <c r="B68" s="286" t="s">
        <v>281</v>
      </c>
      <c r="C68" s="287" t="s">
        <v>222</v>
      </c>
      <c r="D68" s="689" t="s">
        <v>222</v>
      </c>
      <c r="E68" s="689"/>
      <c r="F68" s="285" t="s">
        <v>222</v>
      </c>
    </row>
    <row r="69" spans="1:6" ht="26.25" customHeight="1" x14ac:dyDescent="0.25">
      <c r="A69" s="41" t="str">
        <f t="shared" ref="A69:A77" si="4">+A28</f>
        <v>4.</v>
      </c>
      <c r="B69" s="286" t="s">
        <v>281</v>
      </c>
      <c r="C69" s="287" t="s">
        <v>222</v>
      </c>
      <c r="D69" s="689" t="s">
        <v>222</v>
      </c>
      <c r="E69" s="689"/>
      <c r="F69" s="285" t="s">
        <v>222</v>
      </c>
    </row>
    <row r="70" spans="1:6" ht="26.25" customHeight="1" x14ac:dyDescent="0.25">
      <c r="A70" s="41" t="str">
        <f t="shared" si="4"/>
        <v>5.</v>
      </c>
      <c r="B70" s="286" t="s">
        <v>281</v>
      </c>
      <c r="C70" s="287" t="s">
        <v>222</v>
      </c>
      <c r="D70" s="689" t="s">
        <v>222</v>
      </c>
      <c r="E70" s="689"/>
      <c r="F70" s="285" t="s">
        <v>222</v>
      </c>
    </row>
    <row r="71" spans="1:6" ht="26.25" customHeight="1" x14ac:dyDescent="0.25">
      <c r="A71" s="41" t="str">
        <f t="shared" si="4"/>
        <v>6.</v>
      </c>
      <c r="B71" s="286" t="s">
        <v>281</v>
      </c>
      <c r="C71" s="287" t="s">
        <v>222</v>
      </c>
      <c r="D71" s="689" t="s">
        <v>222</v>
      </c>
      <c r="E71" s="689"/>
      <c r="F71" s="285" t="s">
        <v>222</v>
      </c>
    </row>
    <row r="72" spans="1:6" ht="26.25" customHeight="1" x14ac:dyDescent="0.25">
      <c r="A72" s="41" t="str">
        <f t="shared" si="4"/>
        <v>7.</v>
      </c>
      <c r="B72" s="286" t="s">
        <v>281</v>
      </c>
      <c r="C72" s="287" t="s">
        <v>222</v>
      </c>
      <c r="D72" s="689" t="s">
        <v>222</v>
      </c>
      <c r="E72" s="689"/>
      <c r="F72" s="285" t="s">
        <v>222</v>
      </c>
    </row>
    <row r="73" spans="1:6" ht="26.25" customHeight="1" x14ac:dyDescent="0.25">
      <c r="A73" s="41" t="str">
        <f t="shared" si="4"/>
        <v>8.</v>
      </c>
      <c r="B73" s="286" t="s">
        <v>281</v>
      </c>
      <c r="C73" s="287" t="s">
        <v>222</v>
      </c>
      <c r="D73" s="689" t="s">
        <v>222</v>
      </c>
      <c r="E73" s="689"/>
      <c r="F73" s="285" t="s">
        <v>222</v>
      </c>
    </row>
    <row r="74" spans="1:6" ht="26.25" customHeight="1" x14ac:dyDescent="0.25">
      <c r="A74" s="41" t="str">
        <f t="shared" si="4"/>
        <v>9.</v>
      </c>
      <c r="B74" s="286" t="s">
        <v>281</v>
      </c>
      <c r="C74" s="287" t="s">
        <v>222</v>
      </c>
      <c r="D74" s="689" t="s">
        <v>222</v>
      </c>
      <c r="E74" s="689"/>
      <c r="F74" s="285" t="s">
        <v>222</v>
      </c>
    </row>
    <row r="75" spans="1:6" ht="26.25" customHeight="1" x14ac:dyDescent="0.25">
      <c r="A75" s="41" t="str">
        <f t="shared" si="4"/>
        <v>10.</v>
      </c>
      <c r="B75" s="286" t="s">
        <v>281</v>
      </c>
      <c r="C75" s="287" t="s">
        <v>222</v>
      </c>
      <c r="D75" s="689" t="s">
        <v>222</v>
      </c>
      <c r="E75" s="689"/>
      <c r="F75" s="285" t="s">
        <v>222</v>
      </c>
    </row>
    <row r="76" spans="1:6" ht="26.25" customHeight="1" x14ac:dyDescent="0.25">
      <c r="A76" s="41" t="str">
        <f t="shared" si="4"/>
        <v>11.</v>
      </c>
      <c r="B76" s="286" t="s">
        <v>281</v>
      </c>
      <c r="C76" s="287" t="s">
        <v>222</v>
      </c>
      <c r="D76" s="689" t="s">
        <v>222</v>
      </c>
      <c r="E76" s="689"/>
      <c r="F76" s="285" t="s">
        <v>222</v>
      </c>
    </row>
    <row r="77" spans="1:6" ht="26.25" customHeight="1" thickBot="1" x14ac:dyDescent="0.3">
      <c r="A77" s="41" t="str">
        <f t="shared" si="4"/>
        <v>12.</v>
      </c>
      <c r="B77" s="288" t="s">
        <v>281</v>
      </c>
      <c r="C77" s="289" t="s">
        <v>222</v>
      </c>
      <c r="D77" s="690" t="s">
        <v>222</v>
      </c>
      <c r="E77" s="690"/>
      <c r="F77" s="290" t="s">
        <v>222</v>
      </c>
    </row>
    <row r="78" spans="1:6" ht="31.5" customHeight="1" x14ac:dyDescent="0.25">
      <c r="A78" s="43" t="s">
        <v>79</v>
      </c>
      <c r="B78" s="636" t="s">
        <v>241</v>
      </c>
      <c r="C78" s="636" t="s">
        <v>242</v>
      </c>
      <c r="D78" s="757"/>
      <c r="E78" s="757"/>
      <c r="F78" s="757"/>
    </row>
    <row r="79" spans="1:6" ht="37.5" customHeight="1" thickBot="1" x14ac:dyDescent="0.3">
      <c r="A79" s="268" t="s">
        <v>231</v>
      </c>
      <c r="B79" s="637"/>
      <c r="C79" s="637"/>
      <c r="D79" s="758"/>
      <c r="E79" s="758"/>
      <c r="F79" s="758"/>
    </row>
    <row r="80" spans="1:6" ht="22.5" customHeight="1" x14ac:dyDescent="0.25">
      <c r="A80" s="40" t="str">
        <f>+A39</f>
        <v>1.</v>
      </c>
      <c r="B80" s="284" t="s">
        <v>281</v>
      </c>
      <c r="C80" s="284" t="s">
        <v>281</v>
      </c>
      <c r="D80" s="759"/>
      <c r="E80" s="760"/>
      <c r="F80" s="312"/>
    </row>
    <row r="81" spans="1:6" ht="22.5" customHeight="1" x14ac:dyDescent="0.25">
      <c r="A81" s="271" t="str">
        <f t="shared" ref="A81:A84" si="5">+A40</f>
        <v>2.</v>
      </c>
      <c r="B81" s="285" t="s">
        <v>281</v>
      </c>
      <c r="C81" s="285" t="s">
        <v>281</v>
      </c>
      <c r="D81" s="662"/>
      <c r="E81" s="663"/>
      <c r="F81" s="313"/>
    </row>
    <row r="82" spans="1:6" ht="22.5" customHeight="1" x14ac:dyDescent="0.25">
      <c r="A82" s="271" t="str">
        <f t="shared" si="5"/>
        <v>3.</v>
      </c>
      <c r="B82" s="285" t="s">
        <v>281</v>
      </c>
      <c r="C82" s="285" t="s">
        <v>281</v>
      </c>
      <c r="D82" s="662"/>
      <c r="E82" s="663"/>
      <c r="F82" s="313"/>
    </row>
    <row r="83" spans="1:6" ht="22.5" customHeight="1" x14ac:dyDescent="0.25">
      <c r="A83" s="41" t="str">
        <f t="shared" si="5"/>
        <v>4.</v>
      </c>
      <c r="B83" s="285" t="s">
        <v>281</v>
      </c>
      <c r="C83" s="285" t="s">
        <v>281</v>
      </c>
      <c r="D83" s="662"/>
      <c r="E83" s="663"/>
      <c r="F83" s="313"/>
    </row>
    <row r="84" spans="1:6" ht="22.5" customHeight="1" thickBot="1" x14ac:dyDescent="0.3">
      <c r="A84" s="42" t="str">
        <f t="shared" si="5"/>
        <v>5.</v>
      </c>
      <c r="B84" s="290" t="s">
        <v>281</v>
      </c>
      <c r="C84" s="290" t="s">
        <v>281</v>
      </c>
      <c r="D84" s="691"/>
      <c r="E84" s="692"/>
      <c r="F84" s="33"/>
    </row>
    <row r="85" spans="1:6" ht="15.6" thickBot="1" x14ac:dyDescent="0.3">
      <c r="A85" s="44"/>
      <c r="B85" s="44"/>
      <c r="C85" s="44"/>
      <c r="D85" s="44"/>
      <c r="E85" s="44"/>
      <c r="F85" s="44"/>
    </row>
    <row r="86" spans="1:6" s="272" customFormat="1" ht="18.75" customHeight="1" thickBot="1" x14ac:dyDescent="0.25">
      <c r="A86" s="684" t="s">
        <v>264</v>
      </c>
      <c r="B86" s="685"/>
      <c r="C86" s="685"/>
      <c r="D86" s="685"/>
      <c r="E86" s="685"/>
      <c r="F86" s="693"/>
    </row>
    <row r="87" spans="1:6" s="273" customFormat="1" ht="15.6" thickBot="1" x14ac:dyDescent="0.3">
      <c r="A87" s="694" t="s">
        <v>107</v>
      </c>
      <c r="B87" s="695"/>
      <c r="C87" s="695"/>
      <c r="D87" s="695"/>
      <c r="E87" s="695"/>
      <c r="F87" s="696"/>
    </row>
    <row r="88" spans="1:6" s="273" customFormat="1" ht="26.25" customHeight="1" x14ac:dyDescent="0.25">
      <c r="A88" s="39" t="s">
        <v>47</v>
      </c>
      <c r="B88" s="697" t="s">
        <v>254</v>
      </c>
      <c r="C88" s="708" t="s">
        <v>255</v>
      </c>
      <c r="D88" s="767"/>
      <c r="E88" s="770" t="s">
        <v>256</v>
      </c>
      <c r="F88" s="771"/>
    </row>
    <row r="89" spans="1:6" s="273" customFormat="1" ht="25.5" customHeight="1" thickBot="1" x14ac:dyDescent="0.3">
      <c r="A89" s="268" t="s">
        <v>257</v>
      </c>
      <c r="B89" s="698"/>
      <c r="C89" s="768"/>
      <c r="D89" s="769"/>
      <c r="E89" s="772"/>
      <c r="F89" s="773"/>
    </row>
    <row r="90" spans="1:6" s="273" customFormat="1" ht="24.75" customHeight="1" x14ac:dyDescent="0.25">
      <c r="A90" s="274" t="str">
        <f>+A11</f>
        <v>1. (Example: CMAQ)</v>
      </c>
      <c r="B90" s="306"/>
      <c r="C90" s="675"/>
      <c r="D90" s="676"/>
      <c r="E90" s="675" t="s">
        <v>258</v>
      </c>
      <c r="F90" s="676"/>
    </row>
    <row r="91" spans="1:6" s="273" customFormat="1" ht="21" customHeight="1" x14ac:dyDescent="0.25">
      <c r="A91" s="275" t="str">
        <f t="shared" ref="A91:A93" si="6">+A12</f>
        <v>2.</v>
      </c>
      <c r="B91" s="307"/>
      <c r="C91" s="774"/>
      <c r="D91" s="775"/>
      <c r="E91" s="774"/>
      <c r="F91" s="775"/>
    </row>
    <row r="92" spans="1:6" s="273" customFormat="1" ht="21" customHeight="1" x14ac:dyDescent="0.25">
      <c r="A92" s="275" t="str">
        <f t="shared" si="6"/>
        <v>3.</v>
      </c>
      <c r="B92" s="307"/>
      <c r="C92" s="774"/>
      <c r="D92" s="775"/>
      <c r="E92" s="774"/>
      <c r="F92" s="775"/>
    </row>
    <row r="93" spans="1:6" s="273" customFormat="1" ht="21" customHeight="1" thickBot="1" x14ac:dyDescent="0.3">
      <c r="A93" s="276" t="str">
        <f t="shared" si="6"/>
        <v>4.</v>
      </c>
      <c r="B93" s="308"/>
      <c r="C93" s="776"/>
      <c r="D93" s="777"/>
      <c r="E93" s="776"/>
      <c r="F93" s="777"/>
    </row>
    <row r="94" spans="1:6" s="273" customFormat="1" ht="28.5" customHeight="1" x14ac:dyDescent="0.25">
      <c r="A94" s="39" t="s">
        <v>49</v>
      </c>
      <c r="B94" s="636" t="s">
        <v>254</v>
      </c>
      <c r="C94" s="632" t="s">
        <v>255</v>
      </c>
      <c r="D94" s="633"/>
      <c r="E94" s="632" t="s">
        <v>256</v>
      </c>
      <c r="F94" s="633"/>
    </row>
    <row r="95" spans="1:6" s="273" customFormat="1" ht="29.25" customHeight="1" thickBot="1" x14ac:dyDescent="0.3">
      <c r="A95" s="268" t="s">
        <v>257</v>
      </c>
      <c r="B95" s="637"/>
      <c r="C95" s="634"/>
      <c r="D95" s="635"/>
      <c r="E95" s="634"/>
      <c r="F95" s="635"/>
    </row>
    <row r="96" spans="1:6" s="273" customFormat="1" ht="46.5" customHeight="1" x14ac:dyDescent="0.25">
      <c r="A96" s="274" t="str">
        <f>+A17</f>
        <v>1. (Example: State Transportation Fund)</v>
      </c>
      <c r="B96" s="306"/>
      <c r="C96" s="675"/>
      <c r="D96" s="676"/>
      <c r="E96" s="675" t="s">
        <v>259</v>
      </c>
      <c r="F96" s="676"/>
    </row>
    <row r="97" spans="1:6" s="273" customFormat="1" ht="23.25" customHeight="1" x14ac:dyDescent="0.25">
      <c r="A97" s="275" t="str">
        <f t="shared" ref="A97:A101" si="7">+A18</f>
        <v>2.</v>
      </c>
      <c r="B97" s="307"/>
      <c r="C97" s="774"/>
      <c r="D97" s="775"/>
      <c r="E97" s="774"/>
      <c r="F97" s="775"/>
    </row>
    <row r="98" spans="1:6" s="273" customFormat="1" ht="23.25" customHeight="1" x14ac:dyDescent="0.25">
      <c r="A98" s="275" t="str">
        <f t="shared" si="7"/>
        <v>3.</v>
      </c>
      <c r="B98" s="307"/>
      <c r="C98" s="774"/>
      <c r="D98" s="775"/>
      <c r="E98" s="774"/>
      <c r="F98" s="775"/>
    </row>
    <row r="99" spans="1:6" s="273" customFormat="1" ht="23.25" customHeight="1" x14ac:dyDescent="0.25">
      <c r="A99" s="275" t="str">
        <f t="shared" si="7"/>
        <v>4.</v>
      </c>
      <c r="B99" s="307"/>
      <c r="C99" s="774"/>
      <c r="D99" s="775"/>
      <c r="E99" s="774"/>
      <c r="F99" s="775"/>
    </row>
    <row r="100" spans="1:6" s="273" customFormat="1" ht="23.25" customHeight="1" x14ac:dyDescent="0.25">
      <c r="A100" s="275" t="str">
        <f t="shared" si="7"/>
        <v>5.</v>
      </c>
      <c r="B100" s="307"/>
      <c r="C100" s="774"/>
      <c r="D100" s="775"/>
      <c r="E100" s="774"/>
      <c r="F100" s="775"/>
    </row>
    <row r="101" spans="1:6" s="273" customFormat="1" ht="23.25" customHeight="1" thickBot="1" x14ac:dyDescent="0.3">
      <c r="A101" s="276" t="str">
        <f t="shared" si="7"/>
        <v>6.</v>
      </c>
      <c r="B101" s="308"/>
      <c r="C101" s="776"/>
      <c r="D101" s="777"/>
      <c r="E101" s="776"/>
      <c r="F101" s="777"/>
    </row>
    <row r="102" spans="1:6" s="273" customFormat="1" ht="30.75" customHeight="1" x14ac:dyDescent="0.25">
      <c r="A102" s="43" t="s">
        <v>50</v>
      </c>
      <c r="B102" s="636" t="s">
        <v>254</v>
      </c>
      <c r="C102" s="632" t="s">
        <v>255</v>
      </c>
      <c r="D102" s="633"/>
      <c r="E102" s="632" t="s">
        <v>256</v>
      </c>
      <c r="F102" s="633"/>
    </row>
    <row r="103" spans="1:6" s="273" customFormat="1" ht="21.75" customHeight="1" thickBot="1" x14ac:dyDescent="0.3">
      <c r="A103" s="268" t="s">
        <v>257</v>
      </c>
      <c r="B103" s="637"/>
      <c r="C103" s="634"/>
      <c r="D103" s="635"/>
      <c r="E103" s="634"/>
      <c r="F103" s="635"/>
    </row>
    <row r="104" spans="1:6" s="273" customFormat="1" ht="58.2" customHeight="1" x14ac:dyDescent="0.25">
      <c r="A104" s="277" t="str">
        <f>+A25</f>
        <v>1.</v>
      </c>
      <c r="B104" s="306"/>
      <c r="C104" s="675"/>
      <c r="D104" s="676"/>
      <c r="E104" s="675" t="s">
        <v>260</v>
      </c>
      <c r="F104" s="676"/>
    </row>
    <row r="105" spans="1:6" s="273" customFormat="1" ht="22.5" customHeight="1" x14ac:dyDescent="0.25">
      <c r="A105" s="275" t="str">
        <f t="shared" ref="A105:A115" si="8">+A26</f>
        <v>2.</v>
      </c>
      <c r="B105" s="307"/>
      <c r="C105" s="774"/>
      <c r="D105" s="775"/>
      <c r="E105" s="774"/>
      <c r="F105" s="775"/>
    </row>
    <row r="106" spans="1:6" s="273" customFormat="1" ht="22.5" customHeight="1" x14ac:dyDescent="0.25">
      <c r="A106" s="275" t="str">
        <f t="shared" si="8"/>
        <v>3.</v>
      </c>
      <c r="B106" s="307"/>
      <c r="C106" s="774"/>
      <c r="D106" s="775"/>
      <c r="E106" s="774"/>
      <c r="F106" s="775"/>
    </row>
    <row r="107" spans="1:6" s="273" customFormat="1" ht="22.5" customHeight="1" x14ac:dyDescent="0.25">
      <c r="A107" s="275" t="str">
        <f t="shared" si="8"/>
        <v>4.</v>
      </c>
      <c r="B107" s="307"/>
      <c r="C107" s="774"/>
      <c r="D107" s="775"/>
      <c r="E107" s="774"/>
      <c r="F107" s="775"/>
    </row>
    <row r="108" spans="1:6" s="273" customFormat="1" ht="22.5" customHeight="1" x14ac:dyDescent="0.25">
      <c r="A108" s="275" t="str">
        <f t="shared" si="8"/>
        <v>5.</v>
      </c>
      <c r="B108" s="307"/>
      <c r="C108" s="774"/>
      <c r="D108" s="775"/>
      <c r="E108" s="774"/>
      <c r="F108" s="775"/>
    </row>
    <row r="109" spans="1:6" s="273" customFormat="1" ht="22.5" customHeight="1" x14ac:dyDescent="0.25">
      <c r="A109" s="275" t="str">
        <f t="shared" si="8"/>
        <v>6.</v>
      </c>
      <c r="B109" s="307"/>
      <c r="C109" s="774"/>
      <c r="D109" s="775"/>
      <c r="E109" s="774"/>
      <c r="F109" s="775"/>
    </row>
    <row r="110" spans="1:6" s="273" customFormat="1" ht="22.5" customHeight="1" x14ac:dyDescent="0.25">
      <c r="A110" s="275" t="str">
        <f t="shared" si="8"/>
        <v>7.</v>
      </c>
      <c r="B110" s="307"/>
      <c r="C110" s="774"/>
      <c r="D110" s="775"/>
      <c r="E110" s="774"/>
      <c r="F110" s="775"/>
    </row>
    <row r="111" spans="1:6" s="273" customFormat="1" ht="22.5" customHeight="1" x14ac:dyDescent="0.25">
      <c r="A111" s="275" t="str">
        <f t="shared" si="8"/>
        <v>8.</v>
      </c>
      <c r="B111" s="307"/>
      <c r="C111" s="774"/>
      <c r="D111" s="775"/>
      <c r="E111" s="774"/>
      <c r="F111" s="775"/>
    </row>
    <row r="112" spans="1:6" s="273" customFormat="1" ht="22.5" customHeight="1" x14ac:dyDescent="0.25">
      <c r="A112" s="275" t="str">
        <f t="shared" si="8"/>
        <v>9.</v>
      </c>
      <c r="B112" s="307"/>
      <c r="C112" s="774"/>
      <c r="D112" s="775"/>
      <c r="E112" s="774"/>
      <c r="F112" s="775"/>
    </row>
    <row r="113" spans="1:6" s="273" customFormat="1" ht="22.5" customHeight="1" x14ac:dyDescent="0.25">
      <c r="A113" s="275" t="str">
        <f t="shared" si="8"/>
        <v>10.</v>
      </c>
      <c r="B113" s="307"/>
      <c r="C113" s="774"/>
      <c r="D113" s="775"/>
      <c r="E113" s="774"/>
      <c r="F113" s="775"/>
    </row>
    <row r="114" spans="1:6" s="273" customFormat="1" ht="22.5" customHeight="1" x14ac:dyDescent="0.25">
      <c r="A114" s="275" t="str">
        <f t="shared" si="8"/>
        <v>11.</v>
      </c>
      <c r="B114" s="307"/>
      <c r="C114" s="774"/>
      <c r="D114" s="775"/>
      <c r="E114" s="774"/>
      <c r="F114" s="775"/>
    </row>
    <row r="115" spans="1:6" s="273" customFormat="1" ht="22.5" customHeight="1" thickBot="1" x14ac:dyDescent="0.3">
      <c r="A115" s="275" t="str">
        <f t="shared" si="8"/>
        <v>12.</v>
      </c>
      <c r="B115" s="308"/>
      <c r="C115" s="776"/>
      <c r="D115" s="777"/>
      <c r="E115" s="776"/>
      <c r="F115" s="777"/>
    </row>
    <row r="116" spans="1:6" s="273" customFormat="1" ht="26.25" customHeight="1" x14ac:dyDescent="0.25">
      <c r="A116" s="43" t="s">
        <v>79</v>
      </c>
      <c r="B116" s="636" t="s">
        <v>261</v>
      </c>
      <c r="C116" s="632" t="s">
        <v>255</v>
      </c>
      <c r="D116" s="633"/>
      <c r="E116" s="632" t="s">
        <v>262</v>
      </c>
      <c r="F116" s="633"/>
    </row>
    <row r="117" spans="1:6" s="273" customFormat="1" ht="28.5" customHeight="1" thickBot="1" x14ac:dyDescent="0.3">
      <c r="A117" s="268" t="s">
        <v>257</v>
      </c>
      <c r="B117" s="637"/>
      <c r="C117" s="634"/>
      <c r="D117" s="635"/>
      <c r="E117" s="634"/>
      <c r="F117" s="635"/>
    </row>
    <row r="118" spans="1:6" s="273" customFormat="1" ht="30" customHeight="1" x14ac:dyDescent="0.25">
      <c r="A118" s="277" t="str">
        <f>+A39</f>
        <v>1.</v>
      </c>
      <c r="B118" s="306"/>
      <c r="C118" s="675"/>
      <c r="D118" s="676"/>
      <c r="E118" s="675" t="s">
        <v>263</v>
      </c>
      <c r="F118" s="676"/>
    </row>
    <row r="119" spans="1:6" s="273" customFormat="1" ht="22.5" customHeight="1" x14ac:dyDescent="0.25">
      <c r="A119" s="275" t="str">
        <f t="shared" ref="A119:A122" si="9">+A40</f>
        <v>2.</v>
      </c>
      <c r="B119" s="307"/>
      <c r="C119" s="774"/>
      <c r="D119" s="775"/>
      <c r="E119" s="774"/>
      <c r="F119" s="775"/>
    </row>
    <row r="120" spans="1:6" s="273" customFormat="1" ht="22.5" customHeight="1" x14ac:dyDescent="0.25">
      <c r="A120" s="275" t="str">
        <f t="shared" si="9"/>
        <v>3.</v>
      </c>
      <c r="B120" s="307"/>
      <c r="C120" s="774"/>
      <c r="D120" s="775"/>
      <c r="E120" s="774"/>
      <c r="F120" s="775"/>
    </row>
    <row r="121" spans="1:6" s="273" customFormat="1" ht="22.5" customHeight="1" x14ac:dyDescent="0.25">
      <c r="A121" s="275" t="str">
        <f t="shared" si="9"/>
        <v>4.</v>
      </c>
      <c r="B121" s="307"/>
      <c r="C121" s="774"/>
      <c r="D121" s="775"/>
      <c r="E121" s="774"/>
      <c r="F121" s="775"/>
    </row>
    <row r="122" spans="1:6" s="273" customFormat="1" ht="22.5" customHeight="1" thickBot="1" x14ac:dyDescent="0.3">
      <c r="A122" s="276" t="str">
        <f t="shared" si="9"/>
        <v>5.</v>
      </c>
      <c r="B122" s="308"/>
      <c r="C122" s="776"/>
      <c r="D122" s="777"/>
      <c r="E122" s="776"/>
      <c r="F122" s="777"/>
    </row>
    <row r="123" spans="1:6" s="273" customFormat="1" ht="12.75" customHeight="1" x14ac:dyDescent="0.25">
      <c r="A123" s="279"/>
      <c r="B123" s="278"/>
      <c r="C123" s="279"/>
      <c r="D123" s="279"/>
      <c r="E123" s="279"/>
      <c r="F123" s="279"/>
    </row>
    <row r="124" spans="1:6" ht="14.25" customHeight="1" x14ac:dyDescent="0.25">
      <c r="A124" s="292" t="s">
        <v>71</v>
      </c>
      <c r="B124" s="44"/>
      <c r="C124" s="44"/>
      <c r="D124" s="44"/>
      <c r="E124" s="44"/>
      <c r="F124" s="44"/>
    </row>
    <row r="125" spans="1:6" ht="55.95" customHeight="1" x14ac:dyDescent="0.25">
      <c r="A125" s="687" t="s">
        <v>287</v>
      </c>
      <c r="B125" s="688"/>
      <c r="C125" s="688"/>
      <c r="D125" s="688"/>
      <c r="E125" s="688"/>
      <c r="F125" s="688"/>
    </row>
    <row r="126" spans="1:6" ht="64.95" customHeight="1" x14ac:dyDescent="0.25">
      <c r="A126" s="687" t="s">
        <v>288</v>
      </c>
      <c r="B126" s="688"/>
      <c r="C126" s="688"/>
      <c r="D126" s="688"/>
      <c r="E126" s="688"/>
      <c r="F126" s="688"/>
    </row>
    <row r="127" spans="1:6" ht="33" customHeight="1" x14ac:dyDescent="0.25">
      <c r="A127" s="672" t="s">
        <v>289</v>
      </c>
      <c r="B127" s="779"/>
      <c r="C127" s="779"/>
      <c r="D127" s="779"/>
      <c r="E127" s="779"/>
      <c r="F127" s="779"/>
    </row>
    <row r="128" spans="1:6" s="273" customFormat="1" ht="37.5" customHeight="1" x14ac:dyDescent="0.25">
      <c r="A128" s="778" t="s">
        <v>265</v>
      </c>
      <c r="B128" s="672"/>
      <c r="C128" s="672"/>
      <c r="D128" s="672"/>
      <c r="E128" s="672"/>
      <c r="F128" s="672"/>
    </row>
    <row r="129" spans="1:7" s="273" customFormat="1" ht="18" customHeight="1" x14ac:dyDescent="0.25">
      <c r="A129" s="672" t="s">
        <v>266</v>
      </c>
      <c r="B129" s="672"/>
      <c r="C129" s="672"/>
      <c r="D129" s="672"/>
      <c r="E129" s="672"/>
      <c r="F129" s="672"/>
    </row>
    <row r="130" spans="1:7" ht="6.75" customHeight="1" thickBot="1" x14ac:dyDescent="0.3">
      <c r="A130" s="683"/>
      <c r="B130" s="683"/>
      <c r="C130" s="683"/>
      <c r="D130" s="683"/>
      <c r="E130" s="683"/>
      <c r="F130" s="683"/>
    </row>
    <row r="131" spans="1:7" s="125" customFormat="1" ht="18.75" customHeight="1" thickBot="1" x14ac:dyDescent="0.25">
      <c r="A131" s="684" t="str">
        <f>CONCATENATE($A$1, " (Section 4)")</f>
        <v>CORE CAPACITY FINANCE TEMPLATE (Section 4)</v>
      </c>
      <c r="B131" s="685"/>
      <c r="C131" s="685"/>
      <c r="D131" s="685"/>
      <c r="E131" s="685"/>
      <c r="F131" s="686"/>
    </row>
    <row r="132" spans="1:7" s="44" customFormat="1" ht="15.75" customHeight="1" x14ac:dyDescent="0.25">
      <c r="A132" s="666" t="s">
        <v>51</v>
      </c>
      <c r="B132" s="667"/>
      <c r="C132" s="667"/>
      <c r="D132" s="667"/>
      <c r="E132" s="667"/>
      <c r="F132" s="668"/>
    </row>
    <row r="133" spans="1:7" s="44" customFormat="1" ht="39.6" customHeight="1" thickBot="1" x14ac:dyDescent="0.3">
      <c r="A133" s="669" t="s">
        <v>282</v>
      </c>
      <c r="B133" s="670"/>
      <c r="C133" s="670"/>
      <c r="D133" s="670"/>
      <c r="E133" s="670"/>
      <c r="F133" s="671"/>
    </row>
    <row r="134" spans="1:7" s="44" customFormat="1" ht="44.25" customHeight="1" thickBot="1" x14ac:dyDescent="0.3">
      <c r="A134" s="45" t="s">
        <v>52</v>
      </c>
      <c r="B134" s="283" t="s">
        <v>277</v>
      </c>
      <c r="C134" s="267" t="s">
        <v>278</v>
      </c>
      <c r="D134" s="648" t="s">
        <v>279</v>
      </c>
      <c r="E134" s="650"/>
      <c r="F134" s="267" t="s">
        <v>280</v>
      </c>
    </row>
    <row r="135" spans="1:7" s="44" customFormat="1" ht="21.75" customHeight="1" x14ac:dyDescent="0.25">
      <c r="A135" s="199"/>
      <c r="B135" s="309"/>
      <c r="C135" s="303"/>
      <c r="D135" s="675"/>
      <c r="E135" s="676"/>
      <c r="F135" s="302"/>
    </row>
    <row r="136" spans="1:7" s="44" customFormat="1" ht="21.75" customHeight="1" x14ac:dyDescent="0.25">
      <c r="A136" s="3"/>
      <c r="B136" s="310"/>
      <c r="C136" s="304"/>
      <c r="D136" s="677"/>
      <c r="E136" s="678"/>
      <c r="F136" s="304"/>
    </row>
    <row r="137" spans="1:7" s="44" customFormat="1" ht="21.75" customHeight="1" thickBot="1" x14ac:dyDescent="0.3">
      <c r="A137" s="9"/>
      <c r="B137" s="311"/>
      <c r="C137" s="305"/>
      <c r="D137" s="679"/>
      <c r="E137" s="680"/>
      <c r="F137" s="305"/>
    </row>
    <row r="138" spans="1:7" s="44" customFormat="1" ht="18.75" customHeight="1" thickBot="1" x14ac:dyDescent="0.3">
      <c r="A138" s="629"/>
      <c r="B138" s="630"/>
      <c r="C138" s="630"/>
      <c r="D138" s="630"/>
      <c r="E138" s="630"/>
      <c r="F138" s="631"/>
    </row>
    <row r="139" spans="1:7" s="44" customFormat="1" ht="18.75" customHeight="1" thickBot="1" x14ac:dyDescent="0.3">
      <c r="A139" s="648" t="s">
        <v>80</v>
      </c>
      <c r="B139" s="649"/>
      <c r="C139" s="649"/>
      <c r="D139" s="649"/>
      <c r="E139" s="649"/>
      <c r="F139" s="650"/>
    </row>
    <row r="140" spans="1:7" s="44" customFormat="1" ht="46.95" customHeight="1" thickBot="1" x14ac:dyDescent="0.3">
      <c r="A140" s="46" t="s">
        <v>128</v>
      </c>
      <c r="B140" s="10"/>
      <c r="C140" s="654" t="s">
        <v>134</v>
      </c>
      <c r="D140" s="655"/>
      <c r="E140" s="673"/>
      <c r="F140" s="674"/>
      <c r="G140" s="197"/>
    </row>
    <row r="141" spans="1:7" s="44" customFormat="1" ht="56.55" customHeight="1" thickBot="1" x14ac:dyDescent="0.3">
      <c r="A141" s="47" t="s">
        <v>136</v>
      </c>
      <c r="B141" s="209" t="s">
        <v>267</v>
      </c>
      <c r="C141" s="209" t="s">
        <v>53</v>
      </c>
      <c r="D141" s="209" t="s">
        <v>99</v>
      </c>
      <c r="E141" s="638" t="s">
        <v>48</v>
      </c>
      <c r="F141" s="639"/>
    </row>
    <row r="142" spans="1:7" s="44" customFormat="1" ht="18.75" customHeight="1" x14ac:dyDescent="0.25">
      <c r="A142" s="370" t="s">
        <v>268</v>
      </c>
      <c r="B142" s="208"/>
      <c r="C142" s="280" t="s">
        <v>73</v>
      </c>
      <c r="D142" s="280" t="s">
        <v>73</v>
      </c>
      <c r="E142" s="640" t="s">
        <v>73</v>
      </c>
      <c r="F142" s="641"/>
    </row>
    <row r="143" spans="1:7" s="44" customFormat="1" ht="18.75" customHeight="1" x14ac:dyDescent="0.25">
      <c r="A143" s="6" t="s">
        <v>269</v>
      </c>
      <c r="B143" s="207"/>
      <c r="C143" s="203"/>
      <c r="D143" s="314"/>
      <c r="E143" s="642"/>
      <c r="F143" s="643"/>
    </row>
    <row r="144" spans="1:7" s="44" customFormat="1" ht="18.75" customHeight="1" x14ac:dyDescent="0.25">
      <c r="A144" s="6" t="s">
        <v>270</v>
      </c>
      <c r="B144" s="207"/>
      <c r="C144" s="203"/>
      <c r="D144" s="314"/>
      <c r="E144" s="653"/>
      <c r="F144" s="643"/>
    </row>
    <row r="145" spans="1:6" s="44" customFormat="1" ht="18.75" customHeight="1" x14ac:dyDescent="0.25">
      <c r="A145" s="6" t="s">
        <v>271</v>
      </c>
      <c r="B145" s="207"/>
      <c r="C145" s="203"/>
      <c r="D145" s="314"/>
      <c r="E145" s="653"/>
      <c r="F145" s="643"/>
    </row>
    <row r="146" spans="1:6" s="44" customFormat="1" ht="18.75" customHeight="1" x14ac:dyDescent="0.25">
      <c r="A146" s="6" t="s">
        <v>272</v>
      </c>
      <c r="B146" s="207"/>
      <c r="C146" s="203"/>
      <c r="D146" s="314"/>
      <c r="E146" s="653"/>
      <c r="F146" s="643"/>
    </row>
    <row r="147" spans="1:6" s="44" customFormat="1" ht="18.75" customHeight="1" x14ac:dyDescent="0.25">
      <c r="A147" s="6" t="s">
        <v>273</v>
      </c>
      <c r="B147" s="207"/>
      <c r="C147" s="203"/>
      <c r="D147" s="314"/>
      <c r="E147" s="653"/>
      <c r="F147" s="643"/>
    </row>
    <row r="148" spans="1:6" s="44" customFormat="1" ht="18.75" customHeight="1" x14ac:dyDescent="0.25">
      <c r="A148" s="196" t="s">
        <v>274</v>
      </c>
      <c r="B148" s="207"/>
      <c r="C148" s="203"/>
      <c r="D148" s="314"/>
      <c r="E148" s="653"/>
      <c r="F148" s="643"/>
    </row>
    <row r="149" spans="1:6" s="44" customFormat="1" ht="18.75" customHeight="1" x14ac:dyDescent="0.25">
      <c r="A149" s="6" t="s">
        <v>275</v>
      </c>
      <c r="B149" s="207"/>
      <c r="C149" s="203"/>
      <c r="D149" s="314"/>
      <c r="E149" s="653"/>
      <c r="F149" s="643"/>
    </row>
    <row r="150" spans="1:6" s="44" customFormat="1" ht="18.75" customHeight="1" x14ac:dyDescent="0.25">
      <c r="A150" s="6" t="s">
        <v>276</v>
      </c>
      <c r="B150" s="207"/>
      <c r="C150" s="203"/>
      <c r="D150" s="314"/>
      <c r="E150" s="653"/>
      <c r="F150" s="643"/>
    </row>
    <row r="151" spans="1:6" s="44" customFormat="1" ht="18.75" customHeight="1" thickBot="1" x14ac:dyDescent="0.3">
      <c r="A151" s="369" t="s">
        <v>0</v>
      </c>
      <c r="B151" s="48">
        <f>SUM(B142:B150)</f>
        <v>0</v>
      </c>
      <c r="C151" s="210"/>
      <c r="D151" s="210"/>
      <c r="E151" s="651"/>
      <c r="F151" s="652"/>
    </row>
    <row r="152" spans="1:6" s="44" customFormat="1" ht="18.75" customHeight="1" thickBot="1" x14ac:dyDescent="0.3">
      <c r="A152" s="629"/>
      <c r="B152" s="630"/>
      <c r="C152" s="630"/>
      <c r="D152" s="630"/>
      <c r="E152" s="630"/>
      <c r="F152" s="631"/>
    </row>
    <row r="153" spans="1:6" s="44" customFormat="1" ht="21.75" customHeight="1" thickBot="1" x14ac:dyDescent="0.3">
      <c r="A153" s="648" t="s">
        <v>54</v>
      </c>
      <c r="B153" s="649"/>
      <c r="C153" s="649"/>
      <c r="D153" s="649"/>
      <c r="E153" s="649"/>
      <c r="F153" s="650"/>
    </row>
    <row r="154" spans="1:6" s="44" customFormat="1" ht="12.75" customHeight="1" x14ac:dyDescent="0.25">
      <c r="A154" s="266" t="s">
        <v>55</v>
      </c>
      <c r="B154" s="636" t="s">
        <v>57</v>
      </c>
      <c r="C154" s="644" t="s">
        <v>135</v>
      </c>
      <c r="D154" s="645"/>
      <c r="E154" s="632" t="s">
        <v>58</v>
      </c>
      <c r="F154" s="633"/>
    </row>
    <row r="155" spans="1:6" s="44" customFormat="1" ht="42" customHeight="1" thickBot="1" x14ac:dyDescent="0.3">
      <c r="A155" s="293" t="s">
        <v>56</v>
      </c>
      <c r="B155" s="637"/>
      <c r="C155" s="646"/>
      <c r="D155" s="647"/>
      <c r="E155" s="634"/>
      <c r="F155" s="635"/>
    </row>
    <row r="156" spans="1:6" s="44" customFormat="1" ht="21" customHeight="1" x14ac:dyDescent="0.25">
      <c r="A156" s="294" t="s">
        <v>59</v>
      </c>
      <c r="B156" s="315"/>
      <c r="C156" s="621" t="s">
        <v>59</v>
      </c>
      <c r="D156" s="622"/>
      <c r="E156" s="625"/>
      <c r="F156" s="626"/>
    </row>
    <row r="157" spans="1:6" s="44" customFormat="1" ht="21" customHeight="1" x14ac:dyDescent="0.25">
      <c r="A157" s="295" t="s">
        <v>60</v>
      </c>
      <c r="B157" s="298"/>
      <c r="C157" s="623" t="s">
        <v>60</v>
      </c>
      <c r="D157" s="624"/>
      <c r="E157" s="627"/>
      <c r="F157" s="628"/>
    </row>
    <row r="158" spans="1:6" s="44" customFormat="1" ht="21" customHeight="1" x14ac:dyDescent="0.25">
      <c r="A158" s="296" t="s">
        <v>72</v>
      </c>
      <c r="B158" s="298"/>
      <c r="C158" s="623" t="s">
        <v>61</v>
      </c>
      <c r="D158" s="624"/>
      <c r="E158" s="627"/>
      <c r="F158" s="737"/>
    </row>
    <row r="159" spans="1:6" s="44" customFormat="1" ht="21" customHeight="1" x14ac:dyDescent="0.25">
      <c r="A159" s="295" t="s">
        <v>62</v>
      </c>
      <c r="B159" s="299"/>
      <c r="C159" s="623" t="s">
        <v>62</v>
      </c>
      <c r="D159" s="624"/>
      <c r="E159" s="658"/>
      <c r="F159" s="659"/>
    </row>
    <row r="160" spans="1:6" s="44" customFormat="1" ht="21" customHeight="1" x14ac:dyDescent="0.25">
      <c r="A160" s="295" t="s">
        <v>63</v>
      </c>
      <c r="B160" s="291"/>
      <c r="C160" s="623"/>
      <c r="D160" s="624"/>
      <c r="E160" s="662"/>
      <c r="F160" s="663"/>
    </row>
    <row r="161" spans="1:6" s="44" customFormat="1" ht="21" customHeight="1" x14ac:dyDescent="0.25">
      <c r="A161" s="295" t="s">
        <v>65</v>
      </c>
      <c r="B161" s="291"/>
      <c r="C161" s="623"/>
      <c r="D161" s="624"/>
      <c r="E161" s="662"/>
      <c r="F161" s="663"/>
    </row>
    <row r="162" spans="1:6" s="44" customFormat="1" ht="21" customHeight="1" x14ac:dyDescent="0.25">
      <c r="A162" s="295" t="s">
        <v>64</v>
      </c>
      <c r="B162" s="300"/>
      <c r="C162" s="623" t="s">
        <v>67</v>
      </c>
      <c r="D162" s="624"/>
      <c r="E162" s="664"/>
      <c r="F162" s="665"/>
    </row>
    <row r="163" spans="1:6" s="44" customFormat="1" ht="21" customHeight="1" thickBot="1" x14ac:dyDescent="0.3">
      <c r="A163" s="297" t="s">
        <v>66</v>
      </c>
      <c r="B163" s="301"/>
      <c r="C163" s="656" t="s">
        <v>68</v>
      </c>
      <c r="D163" s="657"/>
      <c r="E163" s="660"/>
      <c r="F163" s="661"/>
    </row>
    <row r="165" spans="1:6" x14ac:dyDescent="0.25">
      <c r="A165" s="154"/>
    </row>
  </sheetData>
  <sheetProtection algorithmName="SHA-512" hashValue="h0l5yMrdOEPzqu7rG5oDGXXqC18h6f5Jgxm1eevCe9bKPuJ3JPAKhK5scsjGWBGlp1t/a5dXGhcmPqNsWVQ3iQ==" saltValue="cHXALgZ7mxsARyAXPiH4nQ==" spinCount="100000" sheet="1" insertRows="0" selectLockedCells="1"/>
  <customSheetViews>
    <customSheetView guid="{AB5399CE-BEB7-40AA-A66C-46449E135DF8}" scale="93" showGridLines="0" topLeftCell="A84">
      <selection activeCell="E4" sqref="E4:F4"/>
      <rowBreaks count="2" manualBreakCount="2">
        <brk id="34" max="5" man="1"/>
        <brk id="65" max="16383" man="1"/>
      </rowBreaks>
      <pageMargins left="0.75" right="0.75" top="0.75" bottom="0.75" header="0.5" footer="0.5"/>
      <printOptions horizontalCentered="1"/>
      <pageSetup scale="77" fitToHeight="3" orientation="landscape" r:id="rId1"/>
      <headerFooter alignWithMargins="0"/>
    </customSheetView>
  </customSheetViews>
  <mergeCells count="254">
    <mergeCell ref="C119:D119"/>
    <mergeCell ref="E119:F119"/>
    <mergeCell ref="C120:D120"/>
    <mergeCell ref="E120:F120"/>
    <mergeCell ref="C121:D121"/>
    <mergeCell ref="E121:F121"/>
    <mergeCell ref="C122:D122"/>
    <mergeCell ref="E122:F122"/>
    <mergeCell ref="A128:F128"/>
    <mergeCell ref="A126:F126"/>
    <mergeCell ref="A127:F127"/>
    <mergeCell ref="C114:D114"/>
    <mergeCell ref="E114:F114"/>
    <mergeCell ref="C115:D115"/>
    <mergeCell ref="E115:F115"/>
    <mergeCell ref="B116:B117"/>
    <mergeCell ref="C116:D117"/>
    <mergeCell ref="E116:F117"/>
    <mergeCell ref="C118:D118"/>
    <mergeCell ref="E118:F118"/>
    <mergeCell ref="C109:D109"/>
    <mergeCell ref="E109:F109"/>
    <mergeCell ref="C110:D110"/>
    <mergeCell ref="E110:F110"/>
    <mergeCell ref="C111:D111"/>
    <mergeCell ref="E111:F111"/>
    <mergeCell ref="C112:D112"/>
    <mergeCell ref="E112:F112"/>
    <mergeCell ref="C113:D113"/>
    <mergeCell ref="E113:F113"/>
    <mergeCell ref="C104:D104"/>
    <mergeCell ref="E104:F104"/>
    <mergeCell ref="C105:D105"/>
    <mergeCell ref="E105:F105"/>
    <mergeCell ref="C106:D106"/>
    <mergeCell ref="E106:F106"/>
    <mergeCell ref="C107:D107"/>
    <mergeCell ref="E107:F107"/>
    <mergeCell ref="C108:D108"/>
    <mergeCell ref="E108:F108"/>
    <mergeCell ref="C99:D99"/>
    <mergeCell ref="E99:F99"/>
    <mergeCell ref="C100:D100"/>
    <mergeCell ref="E100:F100"/>
    <mergeCell ref="C101:D101"/>
    <mergeCell ref="E101:F101"/>
    <mergeCell ref="B102:B103"/>
    <mergeCell ref="C102:D103"/>
    <mergeCell ref="E102:F103"/>
    <mergeCell ref="B94:B95"/>
    <mergeCell ref="C94:D95"/>
    <mergeCell ref="E94:F95"/>
    <mergeCell ref="C96:D96"/>
    <mergeCell ref="E96:F96"/>
    <mergeCell ref="C97:D97"/>
    <mergeCell ref="E97:F97"/>
    <mergeCell ref="C98:D98"/>
    <mergeCell ref="E98:F98"/>
    <mergeCell ref="C88:D89"/>
    <mergeCell ref="E88:F89"/>
    <mergeCell ref="C90:D90"/>
    <mergeCell ref="E90:F90"/>
    <mergeCell ref="C91:D91"/>
    <mergeCell ref="E91:F91"/>
    <mergeCell ref="C92:D92"/>
    <mergeCell ref="E92:F92"/>
    <mergeCell ref="C93:D93"/>
    <mergeCell ref="E93:F93"/>
    <mergeCell ref="F64:F65"/>
    <mergeCell ref="D78:E79"/>
    <mergeCell ref="F78:F79"/>
    <mergeCell ref="D80:E80"/>
    <mergeCell ref="D81:E81"/>
    <mergeCell ref="D82:E82"/>
    <mergeCell ref="D83:E83"/>
    <mergeCell ref="D58:E58"/>
    <mergeCell ref="D59:E59"/>
    <mergeCell ref="D60:E60"/>
    <mergeCell ref="D61:E61"/>
    <mergeCell ref="D62:E62"/>
    <mergeCell ref="D63:E63"/>
    <mergeCell ref="D66:E66"/>
    <mergeCell ref="D67:E67"/>
    <mergeCell ref="D68:E68"/>
    <mergeCell ref="D64:E65"/>
    <mergeCell ref="A34:B34"/>
    <mergeCell ref="A35:B35"/>
    <mergeCell ref="A40:B40"/>
    <mergeCell ref="A41:B41"/>
    <mergeCell ref="D40:E40"/>
    <mergeCell ref="D41:E41"/>
    <mergeCell ref="D50:E51"/>
    <mergeCell ref="F50:F51"/>
    <mergeCell ref="D52:E52"/>
    <mergeCell ref="A45:C45"/>
    <mergeCell ref="D45:E45"/>
    <mergeCell ref="A43:B43"/>
    <mergeCell ref="A48:F48"/>
    <mergeCell ref="A44:F44"/>
    <mergeCell ref="A46:C46"/>
    <mergeCell ref="D46:E46"/>
    <mergeCell ref="D43:E43"/>
    <mergeCell ref="A42:B42"/>
    <mergeCell ref="C37:C38"/>
    <mergeCell ref="A19:B19"/>
    <mergeCell ref="A20:B20"/>
    <mergeCell ref="D19:E19"/>
    <mergeCell ref="D20:E20"/>
    <mergeCell ref="D28:E28"/>
    <mergeCell ref="D29:E29"/>
    <mergeCell ref="D30:E30"/>
    <mergeCell ref="D31:E31"/>
    <mergeCell ref="A28:B28"/>
    <mergeCell ref="A29:B29"/>
    <mergeCell ref="A30:B30"/>
    <mergeCell ref="A31:B31"/>
    <mergeCell ref="D27:E27"/>
    <mergeCell ref="A25:B25"/>
    <mergeCell ref="E4:F4"/>
    <mergeCell ref="C5:D5"/>
    <mergeCell ref="E5:F5"/>
    <mergeCell ref="E158:F158"/>
    <mergeCell ref="F15:F16"/>
    <mergeCell ref="C64:C65"/>
    <mergeCell ref="A10:B10"/>
    <mergeCell ref="C9:C10"/>
    <mergeCell ref="D9:E10"/>
    <mergeCell ref="C6:D6"/>
    <mergeCell ref="E6:F6"/>
    <mergeCell ref="A7:D7"/>
    <mergeCell ref="E7:F7"/>
    <mergeCell ref="A13:B13"/>
    <mergeCell ref="D13:E13"/>
    <mergeCell ref="A14:B14"/>
    <mergeCell ref="D14:E14"/>
    <mergeCell ref="F9:F10"/>
    <mergeCell ref="A11:B11"/>
    <mergeCell ref="D11:E11"/>
    <mergeCell ref="B64:B65"/>
    <mergeCell ref="D32:E32"/>
    <mergeCell ref="D34:E34"/>
    <mergeCell ref="D35:E35"/>
    <mergeCell ref="A1:F1"/>
    <mergeCell ref="B2:F2"/>
    <mergeCell ref="D42:E42"/>
    <mergeCell ref="A36:B36"/>
    <mergeCell ref="C23:C24"/>
    <mergeCell ref="D23:E24"/>
    <mergeCell ref="F23:F24"/>
    <mergeCell ref="A21:B21"/>
    <mergeCell ref="D21:E21"/>
    <mergeCell ref="A22:B22"/>
    <mergeCell ref="D22:E22"/>
    <mergeCell ref="A23:B23"/>
    <mergeCell ref="A24:B24"/>
    <mergeCell ref="D25:E25"/>
    <mergeCell ref="D26:E26"/>
    <mergeCell ref="D39:E39"/>
    <mergeCell ref="D37:E38"/>
    <mergeCell ref="D36:E36"/>
    <mergeCell ref="F37:F38"/>
    <mergeCell ref="A37:B37"/>
    <mergeCell ref="A38:B38"/>
    <mergeCell ref="A39:B39"/>
    <mergeCell ref="A3:F3"/>
    <mergeCell ref="A8:F8"/>
    <mergeCell ref="B56:B57"/>
    <mergeCell ref="C56:C57"/>
    <mergeCell ref="A49:F49"/>
    <mergeCell ref="B50:B51"/>
    <mergeCell ref="D53:E53"/>
    <mergeCell ref="D54:E54"/>
    <mergeCell ref="D55:E55"/>
    <mergeCell ref="D56:E57"/>
    <mergeCell ref="F56:F57"/>
    <mergeCell ref="C50:C51"/>
    <mergeCell ref="A12:B12"/>
    <mergeCell ref="D12:E12"/>
    <mergeCell ref="A9:B9"/>
    <mergeCell ref="A17:B17"/>
    <mergeCell ref="D17:E17"/>
    <mergeCell ref="A18:B18"/>
    <mergeCell ref="D18:E18"/>
    <mergeCell ref="A15:B15"/>
    <mergeCell ref="A16:B16"/>
    <mergeCell ref="C15:C16"/>
    <mergeCell ref="D15:E16"/>
    <mergeCell ref="C4:D4"/>
    <mergeCell ref="A47:F47"/>
    <mergeCell ref="A131:F131"/>
    <mergeCell ref="A130:F130"/>
    <mergeCell ref="A125:F125"/>
    <mergeCell ref="D69:E69"/>
    <mergeCell ref="D70:E70"/>
    <mergeCell ref="D71:E71"/>
    <mergeCell ref="D72:E72"/>
    <mergeCell ref="D73:E73"/>
    <mergeCell ref="D74:E74"/>
    <mergeCell ref="D75:E75"/>
    <mergeCell ref="D76:E76"/>
    <mergeCell ref="D77:E77"/>
    <mergeCell ref="D84:E84"/>
    <mergeCell ref="B78:B79"/>
    <mergeCell ref="C78:C79"/>
    <mergeCell ref="A86:F86"/>
    <mergeCell ref="A87:F87"/>
    <mergeCell ref="B88:B89"/>
    <mergeCell ref="A26:B26"/>
    <mergeCell ref="A27:B27"/>
    <mergeCell ref="A32:B32"/>
    <mergeCell ref="D33:E33"/>
    <mergeCell ref="A132:F132"/>
    <mergeCell ref="A133:F133"/>
    <mergeCell ref="A129:F129"/>
    <mergeCell ref="A139:F139"/>
    <mergeCell ref="E140:F140"/>
    <mergeCell ref="D134:E134"/>
    <mergeCell ref="D135:E135"/>
    <mergeCell ref="D136:E136"/>
    <mergeCell ref="D137:E137"/>
    <mergeCell ref="C161:D161"/>
    <mergeCell ref="C162:D162"/>
    <mergeCell ref="C163:D163"/>
    <mergeCell ref="C158:D158"/>
    <mergeCell ref="C159:D159"/>
    <mergeCell ref="E159:F159"/>
    <mergeCell ref="E163:F163"/>
    <mergeCell ref="E160:F160"/>
    <mergeCell ref="E161:F161"/>
    <mergeCell ref="E162:F162"/>
    <mergeCell ref="A33:B33"/>
    <mergeCell ref="C156:D156"/>
    <mergeCell ref="C157:D157"/>
    <mergeCell ref="E156:F156"/>
    <mergeCell ref="E157:F157"/>
    <mergeCell ref="C160:D160"/>
    <mergeCell ref="A152:F152"/>
    <mergeCell ref="E154:F155"/>
    <mergeCell ref="B154:B155"/>
    <mergeCell ref="E141:F141"/>
    <mergeCell ref="E142:F142"/>
    <mergeCell ref="E143:F143"/>
    <mergeCell ref="C154:D155"/>
    <mergeCell ref="A153:F153"/>
    <mergeCell ref="E151:F151"/>
    <mergeCell ref="E144:F144"/>
    <mergeCell ref="E145:F145"/>
    <mergeCell ref="E146:F146"/>
    <mergeCell ref="E147:F147"/>
    <mergeCell ref="E148:F148"/>
    <mergeCell ref="E149:F149"/>
    <mergeCell ref="E150:F150"/>
    <mergeCell ref="A138:F138"/>
    <mergeCell ref="C140:D140"/>
  </mergeCells>
  <phoneticPr fontId="0" type="noConversion"/>
  <dataValidations count="6">
    <dataValidation type="list" allowBlank="1" showInputMessage="1" showErrorMessage="1" sqref="E143:F150" xr:uid="{00000000-0002-0000-0300-000000000000}">
      <formula1>"New,Existing"</formula1>
    </dataValidation>
    <dataValidation type="list" allowBlank="1" showInputMessage="1" showErrorMessage="1" sqref="F52:F55 D53:D55 D52:E52 C66:D77" xr:uid="{00000000-0002-0000-0300-000002000000}">
      <formula1>"(Select…),Yes,No,Not applicable"</formula1>
    </dataValidation>
    <dataValidation type="list" allowBlank="1" showInputMessage="1" showErrorMessage="1" sqref="B52:C55 F66:F77" xr:uid="{00000000-0002-0000-0300-000003000000}">
      <formula1>"(Select…),Yes,No"</formula1>
    </dataValidation>
    <dataValidation type="list" allowBlank="1" showInputMessage="1" showErrorMessage="1" sqref="B58:D63 F58:F63 B66:B77" xr:uid="{00000000-0002-0000-0300-000004000000}">
      <formula1>"(Select….),Yes,No"</formula1>
    </dataValidation>
    <dataValidation type="list" allowBlank="1" showInputMessage="1" showErrorMessage="1" sqref="B80:C84" xr:uid="{00000000-0002-0000-0300-000005000000}">
      <formula1>"(Select….),Yes,No,Not applicable"</formula1>
    </dataValidation>
    <dataValidation type="list" allowBlank="1" showInputMessage="1" showErrorMessage="1" sqref="D143:D150" xr:uid="{FB946C48-DCBF-4C04-ACAC-3FD00727D16A}">
      <formula1>"Committed,Budgeted,Planned"</formula1>
    </dataValidation>
  </dataValidations>
  <printOptions horizontalCentered="1"/>
  <pageMargins left="0.7" right="0.7" top="0.75" bottom="0.75" header="0.3" footer="0.3"/>
  <pageSetup scale="67" fitToHeight="3" orientation="landscape" r:id="rId2"/>
  <headerFooter alignWithMargins="0">
    <oddHeader>&amp;LChicago Transit Authority: Red and Purple Modernization (RPM) Phase One</oddHeader>
  </headerFooter>
  <rowBreaks count="6" manualBreakCount="6">
    <brk id="36" max="5" man="1"/>
    <brk id="47" max="5" man="1"/>
    <brk id="77" max="5" man="1"/>
    <brk id="85" max="5" man="1"/>
    <brk id="112" max="5" man="1"/>
    <brk id="130" max="5" man="1"/>
  </rowBreaks>
  <ignoredErrors>
    <ignoredError sqref="B22 B43 A18:B18 B21 A39:B39 B42" numberStoredAsText="1"/>
  </ignoredError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3"/>
  <sheetViews>
    <sheetView zoomScaleNormal="100" workbookViewId="0">
      <selection activeCell="K6" sqref="K6:K7"/>
    </sheetView>
  </sheetViews>
  <sheetFormatPr defaultColWidth="9.28515625" defaultRowHeight="15" x14ac:dyDescent="0.25"/>
  <cols>
    <col min="1" max="1" width="33.140625" style="213" customWidth="1"/>
    <col min="2" max="2" width="10.7109375" style="213" customWidth="1"/>
    <col min="3" max="3" width="20.7109375" style="213" customWidth="1"/>
    <col min="4" max="4" width="10.28515625" style="213" hidden="1" customWidth="1"/>
    <col min="5" max="5" width="70.7109375" style="213" customWidth="1"/>
    <col min="6" max="6" width="2.7109375" style="213" customWidth="1"/>
    <col min="7" max="7" width="70.42578125" style="213" customWidth="1"/>
    <col min="8" max="8" width="10.7109375" style="213" customWidth="1"/>
    <col min="9" max="9" width="20.7109375" style="213" customWidth="1"/>
    <col min="10" max="10" width="10.7109375" style="213" hidden="1" customWidth="1"/>
    <col min="11" max="11" width="68.140625" style="213" customWidth="1"/>
    <col min="12" max="16384" width="9.28515625" style="213"/>
  </cols>
  <sheetData>
    <row r="1" spans="1:11" ht="21.6" thickBot="1" x14ac:dyDescent="0.45">
      <c r="A1" s="780" t="s">
        <v>214</v>
      </c>
      <c r="B1" s="781"/>
      <c r="C1" s="781"/>
      <c r="D1" s="781"/>
      <c r="E1" s="781"/>
      <c r="F1" s="781"/>
      <c r="G1" s="781"/>
      <c r="H1" s="781"/>
      <c r="I1" s="781"/>
      <c r="J1" s="781"/>
      <c r="K1" s="782"/>
    </row>
    <row r="2" spans="1:11" ht="23.25" customHeight="1" thickBot="1" x14ac:dyDescent="0.3">
      <c r="A2" s="795" t="s">
        <v>3</v>
      </c>
      <c r="B2" s="796"/>
      <c r="C2" s="796"/>
      <c r="D2" s="796"/>
      <c r="E2" s="796"/>
      <c r="F2" s="797"/>
      <c r="G2" s="792" t="str">
        <f>IF('Project Description'!C2&lt;&gt;"",+'Project Description'!C2,"")</f>
        <v/>
      </c>
      <c r="H2" s="793"/>
      <c r="I2" s="793"/>
      <c r="J2" s="793"/>
      <c r="K2" s="794"/>
    </row>
    <row r="3" spans="1:11" s="214" customFormat="1" ht="21.75" customHeight="1" thickBot="1" x14ac:dyDescent="0.25">
      <c r="A3" s="783" t="s">
        <v>224</v>
      </c>
      <c r="B3" s="784"/>
      <c r="C3" s="784"/>
      <c r="D3" s="784"/>
      <c r="E3" s="784"/>
      <c r="F3" s="784"/>
      <c r="G3" s="784"/>
      <c r="H3" s="784"/>
      <c r="I3" s="784"/>
      <c r="J3" s="784"/>
      <c r="K3" s="785"/>
    </row>
    <row r="4" spans="1:11" ht="15.6" thickBot="1" x14ac:dyDescent="0.3"/>
    <row r="5" spans="1:11" ht="24.75" customHeight="1" thickBot="1" x14ac:dyDescent="0.3">
      <c r="A5" s="786" t="s">
        <v>201</v>
      </c>
      <c r="B5" s="787"/>
      <c r="C5" s="787"/>
      <c r="D5" s="787"/>
      <c r="E5" s="788"/>
      <c r="F5" s="214"/>
      <c r="G5" s="789" t="s">
        <v>202</v>
      </c>
      <c r="H5" s="790"/>
      <c r="I5" s="790"/>
      <c r="J5" s="790"/>
      <c r="K5" s="791"/>
    </row>
    <row r="6" spans="1:11" ht="28.2" thickBot="1" x14ac:dyDescent="0.3">
      <c r="A6" s="215" t="s">
        <v>203</v>
      </c>
      <c r="B6" s="216" t="s">
        <v>204</v>
      </c>
      <c r="C6" s="217" t="s">
        <v>205</v>
      </c>
      <c r="D6" s="218" t="s">
        <v>206</v>
      </c>
      <c r="E6" s="219" t="s">
        <v>2</v>
      </c>
      <c r="G6" s="804" t="s">
        <v>219</v>
      </c>
      <c r="H6" s="805"/>
      <c r="I6" s="805"/>
      <c r="J6" s="805"/>
      <c r="K6" s="808" t="s">
        <v>221</v>
      </c>
    </row>
    <row r="7" spans="1:11" ht="34.200000000000003" customHeight="1" thickBot="1" x14ac:dyDescent="0.3">
      <c r="A7" s="220" t="s">
        <v>74</v>
      </c>
      <c r="B7" s="221">
        <v>0.1666</v>
      </c>
      <c r="C7" s="222" t="str">
        <f>'Mobility &amp; Cost Effectiveness'!D13</f>
        <v>-</v>
      </c>
      <c r="D7" s="223">
        <f>VLOOKUP(C7,Lookups!$G$24:$H$30,2,FALSE)</f>
        <v>0</v>
      </c>
      <c r="E7" s="800" t="s">
        <v>217</v>
      </c>
      <c r="G7" s="806"/>
      <c r="H7" s="807"/>
      <c r="I7" s="807"/>
      <c r="J7" s="807"/>
      <c r="K7" s="809"/>
    </row>
    <row r="8" spans="1:11" ht="24.75" customHeight="1" thickBot="1" x14ac:dyDescent="0.3">
      <c r="A8" s="224" t="s">
        <v>81</v>
      </c>
      <c r="B8" s="221">
        <v>0.1666</v>
      </c>
      <c r="C8" s="225" t="str">
        <f>'Mobility &amp; Cost Effectiveness'!D22</f>
        <v>-</v>
      </c>
      <c r="D8" s="223">
        <f>VLOOKUP(C8,Lookups!$G$24:$H$309,2,FALSE)</f>
        <v>0</v>
      </c>
      <c r="E8" s="801"/>
      <c r="G8" s="226" t="s">
        <v>203</v>
      </c>
      <c r="H8" s="227" t="s">
        <v>204</v>
      </c>
      <c r="I8" s="228" t="s">
        <v>205</v>
      </c>
      <c r="J8" s="229" t="s">
        <v>206</v>
      </c>
      <c r="K8" s="230" t="s">
        <v>2</v>
      </c>
    </row>
    <row r="9" spans="1:11" ht="24.75" customHeight="1" x14ac:dyDescent="0.25">
      <c r="A9" s="224" t="s">
        <v>122</v>
      </c>
      <c r="B9" s="221">
        <v>0.1666</v>
      </c>
      <c r="C9" s="225" t="str">
        <f>'Capacity Need&amp;Congestion Relief'!D23</f>
        <v>-</v>
      </c>
      <c r="D9" s="223">
        <f>VLOOKUP(C9,Lookups!$G$24:$H$309,2,FALSE)</f>
        <v>0</v>
      </c>
      <c r="E9" s="802" t="s">
        <v>216</v>
      </c>
      <c r="G9" s="231" t="s">
        <v>207</v>
      </c>
      <c r="H9" s="232">
        <v>0.25</v>
      </c>
      <c r="I9" s="204" t="s">
        <v>220</v>
      </c>
      <c r="J9" s="233" t="str">
        <f>VLOOKUP(I9,Lookups!$G$24:$H$29,2,FALSE)</f>
        <v/>
      </c>
      <c r="K9" s="810" t="s">
        <v>225</v>
      </c>
    </row>
    <row r="10" spans="1:11" ht="24.75" customHeight="1" x14ac:dyDescent="0.25">
      <c r="A10" s="224" t="s">
        <v>121</v>
      </c>
      <c r="B10" s="221">
        <v>0.1666</v>
      </c>
      <c r="C10" s="225" t="str">
        <f>'Capacity Need&amp;Congestion Relief'!D16</f>
        <v>-</v>
      </c>
      <c r="D10" s="223">
        <f>VLOOKUP(C10,Lookups!$G$24:$H$309,2,FALSE)</f>
        <v>0</v>
      </c>
      <c r="E10" s="803"/>
      <c r="G10" s="234" t="s">
        <v>208</v>
      </c>
      <c r="H10" s="232">
        <v>0.25</v>
      </c>
      <c r="I10" s="205" t="s">
        <v>220</v>
      </c>
      <c r="J10" s="233" t="str">
        <f>VLOOKUP(I10,Lookups!$G$24:$H$29,2,FALSE)</f>
        <v/>
      </c>
      <c r="K10" s="811"/>
    </row>
    <row r="11" spans="1:11" ht="24.75" customHeight="1" x14ac:dyDescent="0.25">
      <c r="A11" s="224" t="s">
        <v>187</v>
      </c>
      <c r="B11" s="221">
        <v>0.1666</v>
      </c>
      <c r="C11" s="225" t="s">
        <v>183</v>
      </c>
      <c r="D11" s="223">
        <f>VLOOKUP(C11,Lookups!$G$24:$H$309,2,FALSE)</f>
        <v>3</v>
      </c>
      <c r="E11" s="235" t="s">
        <v>215</v>
      </c>
      <c r="G11" s="234" t="s">
        <v>209</v>
      </c>
      <c r="H11" s="232">
        <v>0.5</v>
      </c>
      <c r="I11" s="205" t="s">
        <v>220</v>
      </c>
      <c r="J11" s="233" t="str">
        <f>VLOOKUP(I11,Lookups!$G$24:$H$29,2,FALSE)</f>
        <v/>
      </c>
      <c r="K11" s="812"/>
    </row>
    <row r="12" spans="1:11" ht="26.55" customHeight="1" thickBot="1" x14ac:dyDescent="0.3">
      <c r="A12" s="236" t="s">
        <v>212</v>
      </c>
      <c r="B12" s="221">
        <v>0.1666</v>
      </c>
      <c r="C12" s="225" t="s">
        <v>183</v>
      </c>
      <c r="D12" s="223">
        <f>VLOOKUP(C12,Lookups!$G$24:$H$309,2,FALSE)</f>
        <v>3</v>
      </c>
      <c r="E12" s="235" t="s">
        <v>215</v>
      </c>
      <c r="G12" s="237" t="str">
        <f>CONCATENATE("CIG Share (",IF(Finance!E5=0,"Please complete the Finance Template",TEXT(Finance!E5,"0.0%")),")")</f>
        <v>CIG Share (Please complete the Finance Template)</v>
      </c>
      <c r="H12" s="238" t="str">
        <f>IF(K6="YES",100%,"-")</f>
        <v>-</v>
      </c>
      <c r="I12" s="239" t="str">
        <f>IF(Finance!E5&gt;0,IF(K6="YES",IF(Finance!E5&lt;0.5,"HIGH","MEDIUM"),IF(K6="NO",IF(COUNTBLANK(J9:J11)&gt;0,"-",IF(AND(Finance!E5&lt;0.5,(0.25*J9+0.25*J10+0.5*J11)&gt;=2.5,(0.25*J9+0.25*J10+0.5*J11)&lt;4.5),"+1 level","-")),"-")),"-")</f>
        <v>-</v>
      </c>
      <c r="J12" s="240">
        <f>IF(I12="+1 level",1,0)</f>
        <v>0</v>
      </c>
      <c r="K12" s="241" t="s">
        <v>210</v>
      </c>
    </row>
    <row r="13" spans="1:11" ht="185.25" customHeight="1" thickBot="1" x14ac:dyDescent="0.3">
      <c r="A13" s="242" t="s">
        <v>211</v>
      </c>
      <c r="B13" s="216"/>
      <c r="C13" s="243" t="str">
        <f>IF(D13="","-",VLOOKUP(D13,Lookups!$B$26:$C$32,2))</f>
        <v>-</v>
      </c>
      <c r="D13" s="218" t="str">
        <f>IF(OR(D7=0,D8=0,D9=0,D10=0),"",ROUND(AVERAGE(D7:D12),0))</f>
        <v/>
      </c>
      <c r="E13" s="264" t="s">
        <v>227</v>
      </c>
      <c r="G13" s="244" t="s">
        <v>211</v>
      </c>
      <c r="H13" s="227"/>
      <c r="I13" s="245" t="str">
        <f>IF(J13="","-",VLOOKUP(J13,Lookups!$B$26:$C$32,2))</f>
        <v>-</v>
      </c>
      <c r="J13" s="229" t="str">
        <f>IF(K6="-","",IF(K6="YES",IF(Finance!E5=0,"",IF(Finance!E5&gt;0.5,3,5)),IF(COUNTBLANK(J9:J11)&gt;0,"",ROUND(0.25*J9+0.25*J10+0.5*J11+J12,0))))</f>
        <v/>
      </c>
      <c r="K13" s="246" t="s">
        <v>226</v>
      </c>
    </row>
    <row r="14" spans="1:11" ht="15.6" thickBot="1" x14ac:dyDescent="0.3"/>
    <row r="15" spans="1:11" ht="94.5" customHeight="1" thickBot="1" x14ac:dyDescent="0.35">
      <c r="D15" s="247" t="str">
        <f>IF(OR(D13="",J13=""),"",IF(OR(D13&lt;3,J13&lt;3),MIN(2,ROUND(AVERAGE(D13,J13),0)),ROUND(AVERAGE(D13,J13),0)))</f>
        <v/>
      </c>
      <c r="E15" s="265" t="s">
        <v>228</v>
      </c>
      <c r="F15" s="248"/>
      <c r="G15" s="249" t="str">
        <f>IF(D15="","Complete all templates and the highlighted cells in this worksheet to see the estimated overall rating.",VLOOKUP(D15,Lookups!$B$26:$C$32,2))</f>
        <v>Complete all templates and the highlighted cells in this worksheet to see the estimated overall rating.</v>
      </c>
      <c r="H15" s="250"/>
      <c r="I15" s="251"/>
      <c r="J15" s="250"/>
      <c r="K15" s="263"/>
    </row>
    <row r="16" spans="1:11" x14ac:dyDescent="0.25">
      <c r="K16" s="263"/>
    </row>
    <row r="17" spans="1:11" ht="15.6" x14ac:dyDescent="0.3">
      <c r="B17" s="252"/>
      <c r="E17" s="798" t="s">
        <v>213</v>
      </c>
      <c r="F17" s="798"/>
      <c r="G17" s="798"/>
      <c r="K17" s="263"/>
    </row>
    <row r="19" spans="1:11" ht="48.75" customHeight="1" x14ac:dyDescent="0.25">
      <c r="A19" s="799" t="s">
        <v>229</v>
      </c>
      <c r="B19" s="799"/>
      <c r="C19" s="799"/>
      <c r="D19" s="799"/>
      <c r="E19" s="799"/>
      <c r="F19" s="799"/>
      <c r="G19" s="799"/>
      <c r="H19" s="799"/>
      <c r="I19" s="799"/>
      <c r="J19" s="799"/>
      <c r="K19" s="799"/>
    </row>
    <row r="20" spans="1:11" x14ac:dyDescent="0.25">
      <c r="I20" s="253"/>
    </row>
    <row r="21" spans="1:11" x14ac:dyDescent="0.25">
      <c r="I21" s="253"/>
    </row>
    <row r="22" spans="1:11" x14ac:dyDescent="0.25">
      <c r="I22" s="86"/>
    </row>
    <row r="23" spans="1:11" x14ac:dyDescent="0.25">
      <c r="I23" s="253"/>
    </row>
  </sheetData>
  <sheetProtection algorithmName="SHA-512" hashValue="HRZsbkmpEzLjpLR4EOI6ncvQ/Vl5Evyz3eWfDg4JnH2onhdU/rPDc09XtZ/oC619O8JYiGba2UdoNl9lr8xEAQ==" saltValue="qsZwJRxR7QiE7Me9dyeXFQ==" spinCount="100000" sheet="1" selectLockedCells="1"/>
  <mergeCells count="13">
    <mergeCell ref="E17:G17"/>
    <mergeCell ref="A19:K19"/>
    <mergeCell ref="E7:E8"/>
    <mergeCell ref="E9:E10"/>
    <mergeCell ref="G6:J7"/>
    <mergeCell ref="K6:K7"/>
    <mergeCell ref="K9:K11"/>
    <mergeCell ref="A1:K1"/>
    <mergeCell ref="A3:K3"/>
    <mergeCell ref="A5:E5"/>
    <mergeCell ref="G5:K5"/>
    <mergeCell ref="G2:K2"/>
    <mergeCell ref="A2:F2"/>
  </mergeCells>
  <conditionalFormatting sqref="G9:J11">
    <cfRule type="expression" dxfId="1" priority="4">
      <formula>AND($K$6="YES")</formula>
    </cfRule>
  </conditionalFormatting>
  <conditionalFormatting sqref="K9:K11">
    <cfRule type="expression" dxfId="0" priority="1">
      <formula>AND(#REF!="YES")</formula>
    </cfRule>
  </conditionalFormatting>
  <dataValidations xWindow="301" yWindow="501" count="1">
    <dataValidation type="list" allowBlank="1" showInputMessage="1" showErrorMessage="1" sqref="K6:K7" xr:uid="{00000000-0002-0000-0500-000000000000}">
      <formula1>"&lt;Select YES/NO&gt;,YES,NO"</formula1>
    </dataValidation>
  </dataValidations>
  <hyperlinks>
    <hyperlink ref="E17" r:id="rId1" display="Link to CIG Program Guidance on the FTA website" xr:uid="{00000000-0004-0000-0500-000000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xWindow="301" yWindow="501" count="1">
        <x14:dataValidation type="list" allowBlank="1" showInputMessage="1" showErrorMessage="1" xr:uid="{00000000-0002-0000-0500-000001000000}">
          <x14:formula1>
            <xm:f>Lookups!$G$24:$G$29</xm:f>
          </x14:formula1>
          <xm:sqref>I9:I11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7"/>
  <sheetViews>
    <sheetView topLeftCell="A7" workbookViewId="0">
      <selection activeCell="F19" sqref="F19"/>
    </sheetView>
  </sheetViews>
  <sheetFormatPr defaultColWidth="10.7109375" defaultRowHeight="13.2" x14ac:dyDescent="0.2"/>
  <cols>
    <col min="1" max="1" width="75.7109375" style="255" customWidth="1"/>
    <col min="2" max="2" width="21.7109375" style="255" customWidth="1"/>
    <col min="3" max="3" width="28.42578125" style="255" customWidth="1"/>
    <col min="4" max="9" width="10.7109375" style="255"/>
    <col min="10" max="10" width="11.7109375" style="255" bestFit="1" customWidth="1"/>
    <col min="11" max="16384" width="10.7109375" style="255"/>
  </cols>
  <sheetData>
    <row r="1" spans="1:10" ht="17.399999999999999" x14ac:dyDescent="0.2">
      <c r="A1" s="254" t="s">
        <v>188</v>
      </c>
    </row>
    <row r="3" spans="1:10" ht="15" customHeight="1" thickBot="1" x14ac:dyDescent="0.25">
      <c r="A3" s="256" t="s">
        <v>177</v>
      </c>
      <c r="B3" s="257" t="s">
        <v>178</v>
      </c>
      <c r="C3" s="257" t="s">
        <v>179</v>
      </c>
      <c r="G3" s="258"/>
    </row>
    <row r="4" spans="1:10" ht="18" customHeight="1" thickTop="1" x14ac:dyDescent="0.2">
      <c r="A4" s="156" t="s">
        <v>189</v>
      </c>
      <c r="B4" s="157">
        <v>0</v>
      </c>
      <c r="C4" s="158" t="s">
        <v>180</v>
      </c>
    </row>
    <row r="5" spans="1:10" ht="18" customHeight="1" x14ac:dyDescent="0.2">
      <c r="A5" s="159"/>
      <c r="B5" s="160">
        <v>0.01</v>
      </c>
      <c r="C5" s="161" t="s">
        <v>181</v>
      </c>
    </row>
    <row r="6" spans="1:10" ht="18" customHeight="1" x14ac:dyDescent="0.2">
      <c r="A6" s="159"/>
      <c r="B6" s="160">
        <v>4</v>
      </c>
      <c r="C6" s="161" t="s">
        <v>182</v>
      </c>
    </row>
    <row r="7" spans="1:10" ht="18" customHeight="1" x14ac:dyDescent="0.2">
      <c r="A7" s="159"/>
      <c r="B7" s="160">
        <v>6</v>
      </c>
      <c r="C7" s="161" t="s">
        <v>183</v>
      </c>
    </row>
    <row r="8" spans="1:10" ht="18" customHeight="1" x14ac:dyDescent="0.2">
      <c r="A8" s="159"/>
      <c r="B8" s="160">
        <v>10</v>
      </c>
      <c r="C8" s="161" t="s">
        <v>184</v>
      </c>
    </row>
    <row r="9" spans="1:10" ht="18" customHeight="1" thickBot="1" x14ac:dyDescent="0.25">
      <c r="A9" s="162"/>
      <c r="B9" s="163">
        <v>15</v>
      </c>
      <c r="C9" s="164" t="s">
        <v>185</v>
      </c>
    </row>
    <row r="10" spans="1:10" ht="18" customHeight="1" x14ac:dyDescent="0.2">
      <c r="A10" s="156" t="s">
        <v>190</v>
      </c>
      <c r="B10" s="358">
        <v>0</v>
      </c>
      <c r="C10" s="158" t="s">
        <v>180</v>
      </c>
    </row>
    <row r="11" spans="1:10" ht="18" customHeight="1" x14ac:dyDescent="0.2">
      <c r="A11" s="159"/>
      <c r="B11" s="359">
        <v>0.1</v>
      </c>
      <c r="C11" s="161" t="s">
        <v>181</v>
      </c>
    </row>
    <row r="12" spans="1:10" ht="18" customHeight="1" x14ac:dyDescent="0.2">
      <c r="A12" s="159"/>
      <c r="B12" s="359">
        <v>3.2</v>
      </c>
      <c r="C12" s="161" t="s">
        <v>182</v>
      </c>
    </row>
    <row r="13" spans="1:10" ht="18" customHeight="1" x14ac:dyDescent="0.2">
      <c r="A13" s="159"/>
      <c r="B13" s="359">
        <v>5.4</v>
      </c>
      <c r="C13" s="161" t="s">
        <v>183</v>
      </c>
    </row>
    <row r="14" spans="1:10" ht="18" customHeight="1" x14ac:dyDescent="0.2">
      <c r="A14" s="159"/>
      <c r="B14" s="359">
        <v>10.8</v>
      </c>
      <c r="C14" s="161" t="s">
        <v>180</v>
      </c>
    </row>
    <row r="15" spans="1:10" ht="18" customHeight="1" thickBot="1" x14ac:dyDescent="0.25">
      <c r="A15" s="162"/>
      <c r="B15" s="359">
        <v>99999</v>
      </c>
      <c r="C15" s="164" t="s">
        <v>180</v>
      </c>
      <c r="G15" s="259"/>
      <c r="J15" s="259"/>
    </row>
    <row r="16" spans="1:10" ht="18" customHeight="1" x14ac:dyDescent="0.2">
      <c r="A16" s="156" t="s">
        <v>191</v>
      </c>
      <c r="B16" s="360">
        <v>0</v>
      </c>
      <c r="C16" s="158" t="s">
        <v>180</v>
      </c>
    </row>
    <row r="17" spans="1:8" ht="18" customHeight="1" x14ac:dyDescent="0.2">
      <c r="A17" s="159"/>
      <c r="B17" s="361">
        <v>0.5</v>
      </c>
      <c r="C17" s="161" t="s">
        <v>180</v>
      </c>
    </row>
    <row r="18" spans="1:8" ht="18" customHeight="1" x14ac:dyDescent="0.2">
      <c r="A18" s="159"/>
      <c r="B18" s="361">
        <v>0.8</v>
      </c>
      <c r="C18" s="161" t="s">
        <v>183</v>
      </c>
    </row>
    <row r="19" spans="1:8" ht="18" customHeight="1" x14ac:dyDescent="0.2">
      <c r="A19" s="159"/>
      <c r="B19" s="361">
        <v>0.9</v>
      </c>
      <c r="C19" s="161" t="s">
        <v>182</v>
      </c>
    </row>
    <row r="20" spans="1:8" ht="18" customHeight="1" thickBot="1" x14ac:dyDescent="0.25">
      <c r="A20" s="162"/>
      <c r="B20" s="362">
        <v>1</v>
      </c>
      <c r="C20" s="166" t="s">
        <v>181</v>
      </c>
    </row>
    <row r="21" spans="1:8" ht="18" customHeight="1" x14ac:dyDescent="0.2">
      <c r="A21" s="156" t="s">
        <v>192</v>
      </c>
      <c r="B21" s="177">
        <v>0</v>
      </c>
      <c r="C21" s="168" t="s">
        <v>180</v>
      </c>
    </row>
    <row r="22" spans="1:8" ht="18" customHeight="1" x14ac:dyDescent="0.2">
      <c r="A22" s="159"/>
      <c r="B22" s="178">
        <v>0.05</v>
      </c>
      <c r="C22" s="161" t="s">
        <v>180</v>
      </c>
      <c r="G22" s="258"/>
    </row>
    <row r="23" spans="1:8" ht="18" customHeight="1" x14ac:dyDescent="0.2">
      <c r="A23" s="159"/>
      <c r="B23" s="178">
        <v>9.9000000000000005E-2</v>
      </c>
      <c r="C23" s="161" t="s">
        <v>183</v>
      </c>
      <c r="G23" s="258" t="s">
        <v>200</v>
      </c>
      <c r="H23" s="260"/>
    </row>
    <row r="24" spans="1:8" ht="18" customHeight="1" x14ac:dyDescent="0.2">
      <c r="A24" s="159"/>
      <c r="B24" s="178">
        <v>0.15</v>
      </c>
      <c r="C24" s="161" t="s">
        <v>182</v>
      </c>
      <c r="G24" s="261" t="s">
        <v>220</v>
      </c>
      <c r="H24" s="260" t="str">
        <f>""</f>
        <v/>
      </c>
    </row>
    <row r="25" spans="1:8" ht="18" customHeight="1" thickBot="1" x14ac:dyDescent="0.25">
      <c r="A25" s="162"/>
      <c r="B25" s="179">
        <v>0.19900000000000001</v>
      </c>
      <c r="C25" s="166" t="s">
        <v>181</v>
      </c>
      <c r="G25" s="161" t="s">
        <v>181</v>
      </c>
      <c r="H25" s="255">
        <v>5</v>
      </c>
    </row>
    <row r="26" spans="1:8" ht="18" customHeight="1" x14ac:dyDescent="0.2">
      <c r="A26" s="165" t="s">
        <v>186</v>
      </c>
      <c r="B26" s="157">
        <v>0</v>
      </c>
      <c r="C26" s="158" t="s">
        <v>218</v>
      </c>
      <c r="G26" s="161" t="s">
        <v>182</v>
      </c>
      <c r="H26" s="255">
        <v>4</v>
      </c>
    </row>
    <row r="27" spans="1:8" ht="18" customHeight="1" x14ac:dyDescent="0.2">
      <c r="A27" s="159"/>
      <c r="B27" s="160">
        <v>0.01</v>
      </c>
      <c r="C27" s="161" t="s">
        <v>185</v>
      </c>
      <c r="G27" s="161" t="s">
        <v>183</v>
      </c>
      <c r="H27" s="255">
        <v>3</v>
      </c>
    </row>
    <row r="28" spans="1:8" ht="18" customHeight="1" x14ac:dyDescent="0.2">
      <c r="A28" s="159"/>
      <c r="B28" s="160">
        <v>0.5</v>
      </c>
      <c r="C28" s="168" t="s">
        <v>185</v>
      </c>
      <c r="G28" s="161" t="s">
        <v>184</v>
      </c>
      <c r="H28" s="255">
        <v>2</v>
      </c>
    </row>
    <row r="29" spans="1:8" ht="18" customHeight="1" x14ac:dyDescent="0.2">
      <c r="A29" s="159"/>
      <c r="B29" s="160">
        <v>1.5</v>
      </c>
      <c r="C29" s="161" t="s">
        <v>184</v>
      </c>
      <c r="G29" s="164" t="s">
        <v>185</v>
      </c>
      <c r="H29" s="255">
        <v>1</v>
      </c>
    </row>
    <row r="30" spans="1:8" ht="18" customHeight="1" x14ac:dyDescent="0.2">
      <c r="A30" s="159"/>
      <c r="B30" s="160">
        <v>2.5</v>
      </c>
      <c r="C30" s="161" t="s">
        <v>183</v>
      </c>
      <c r="G30" s="255" t="s">
        <v>223</v>
      </c>
    </row>
    <row r="31" spans="1:8" ht="18" customHeight="1" x14ac:dyDescent="0.2">
      <c r="A31" s="159"/>
      <c r="B31" s="160">
        <v>3.5</v>
      </c>
      <c r="C31" s="161" t="s">
        <v>182</v>
      </c>
      <c r="G31" s="258"/>
    </row>
    <row r="32" spans="1:8" ht="18" customHeight="1" thickBot="1" x14ac:dyDescent="0.25">
      <c r="A32" s="162"/>
      <c r="B32" s="163">
        <v>4.5</v>
      </c>
      <c r="C32" s="166" t="s">
        <v>181</v>
      </c>
      <c r="G32" s="261"/>
    </row>
    <row r="33" spans="1:7" ht="18" customHeight="1" x14ac:dyDescent="0.2">
      <c r="A33" s="156" t="s">
        <v>193</v>
      </c>
      <c r="B33" s="167">
        <v>0</v>
      </c>
      <c r="C33" s="168" t="s">
        <v>185</v>
      </c>
      <c r="G33" s="262"/>
    </row>
    <row r="34" spans="1:7" ht="18" customHeight="1" x14ac:dyDescent="0.2">
      <c r="A34" s="159"/>
      <c r="B34" s="169">
        <v>2500000</v>
      </c>
      <c r="C34" s="161" t="s">
        <v>184</v>
      </c>
      <c r="G34" s="262"/>
    </row>
    <row r="35" spans="1:7" ht="18" customHeight="1" x14ac:dyDescent="0.2">
      <c r="A35" s="159"/>
      <c r="B35" s="169">
        <v>5000000</v>
      </c>
      <c r="C35" s="161" t="s">
        <v>183</v>
      </c>
    </row>
    <row r="36" spans="1:7" ht="18" customHeight="1" x14ac:dyDescent="0.2">
      <c r="A36" s="159"/>
      <c r="B36" s="169">
        <v>15000000</v>
      </c>
      <c r="C36" s="161" t="s">
        <v>182</v>
      </c>
    </row>
    <row r="37" spans="1:7" ht="18" customHeight="1" thickBot="1" x14ac:dyDescent="0.25">
      <c r="A37" s="162"/>
      <c r="B37" s="170">
        <v>30000000</v>
      </c>
      <c r="C37" s="166" t="s">
        <v>181</v>
      </c>
      <c r="G37" s="258"/>
    </row>
    <row r="38" spans="1:7" ht="18" customHeight="1" x14ac:dyDescent="0.2">
      <c r="A38" s="156" t="s">
        <v>187</v>
      </c>
      <c r="B38" s="171">
        <v>-1000</v>
      </c>
      <c r="C38" s="161" t="s">
        <v>183</v>
      </c>
      <c r="G38" s="261"/>
    </row>
    <row r="39" spans="1:7" ht="18" customHeight="1" x14ac:dyDescent="0.2">
      <c r="A39" s="159"/>
      <c r="B39" s="172">
        <v>-0.1</v>
      </c>
      <c r="C39" s="161" t="s">
        <v>183</v>
      </c>
      <c r="G39" s="262"/>
    </row>
    <row r="40" spans="1:7" ht="18" customHeight="1" x14ac:dyDescent="0.2">
      <c r="A40" s="159"/>
      <c r="B40" s="172">
        <v>0</v>
      </c>
      <c r="C40" s="161" t="s">
        <v>183</v>
      </c>
      <c r="G40" s="262"/>
    </row>
    <row r="41" spans="1:7" ht="18" customHeight="1" x14ac:dyDescent="0.2">
      <c r="A41" s="159"/>
      <c r="B41" s="172">
        <v>0.05</v>
      </c>
      <c r="C41" s="161" t="s">
        <v>183</v>
      </c>
      <c r="G41" s="262"/>
    </row>
    <row r="42" spans="1:7" ht="18" customHeight="1" thickBot="1" x14ac:dyDescent="0.25">
      <c r="A42" s="162"/>
      <c r="B42" s="173">
        <v>0.100000000001</v>
      </c>
      <c r="C42" s="161" t="s">
        <v>183</v>
      </c>
    </row>
    <row r="43" spans="1:7" ht="18" customHeight="1" x14ac:dyDescent="0.2">
      <c r="A43" s="156" t="s">
        <v>192</v>
      </c>
      <c r="B43" s="177">
        <v>0</v>
      </c>
      <c r="C43" s="168" t="s">
        <v>180</v>
      </c>
    </row>
    <row r="44" spans="1:7" ht="18" customHeight="1" x14ac:dyDescent="0.2">
      <c r="A44" s="159"/>
      <c r="B44" s="178">
        <v>0.05</v>
      </c>
      <c r="C44" s="161" t="s">
        <v>180</v>
      </c>
    </row>
    <row r="45" spans="1:7" ht="18" customHeight="1" x14ac:dyDescent="0.2">
      <c r="A45" s="159"/>
      <c r="B45" s="178">
        <v>9.9000000000000005E-2</v>
      </c>
      <c r="C45" s="161" t="s">
        <v>183</v>
      </c>
      <c r="G45" s="261"/>
    </row>
    <row r="46" spans="1:7" ht="18" customHeight="1" x14ac:dyDescent="0.2">
      <c r="A46" s="159"/>
      <c r="B46" s="178">
        <v>0.15</v>
      </c>
      <c r="C46" s="161" t="s">
        <v>182</v>
      </c>
      <c r="G46" s="262"/>
    </row>
    <row r="47" spans="1:7" ht="18" customHeight="1" thickBot="1" x14ac:dyDescent="0.25">
      <c r="A47" s="162"/>
      <c r="B47" s="179">
        <v>0.19900000000000001</v>
      </c>
      <c r="C47" s="166" t="s">
        <v>181</v>
      </c>
      <c r="G47" s="262"/>
    </row>
    <row r="48" spans="1:7" ht="18" customHeight="1" x14ac:dyDescent="0.2">
      <c r="A48" s="156"/>
      <c r="B48" s="157"/>
      <c r="C48" s="168"/>
      <c r="G48" s="262"/>
    </row>
    <row r="49" spans="1:3" ht="18" customHeight="1" x14ac:dyDescent="0.2">
      <c r="A49" s="159"/>
      <c r="B49" s="160"/>
      <c r="C49" s="161"/>
    </row>
    <row r="50" spans="1:3" ht="18" customHeight="1" x14ac:dyDescent="0.2">
      <c r="A50" s="159"/>
      <c r="B50" s="160"/>
      <c r="C50" s="161"/>
    </row>
    <row r="51" spans="1:3" ht="18" customHeight="1" x14ac:dyDescent="0.2">
      <c r="A51" s="159"/>
      <c r="B51" s="160"/>
      <c r="C51" s="161"/>
    </row>
    <row r="52" spans="1:3" ht="13.8" thickBot="1" x14ac:dyDescent="0.25">
      <c r="A52" s="174"/>
      <c r="B52" s="175"/>
      <c r="C52" s="166"/>
    </row>
    <row r="53" spans="1:3" x14ac:dyDescent="0.2">
      <c r="A53" s="156"/>
      <c r="B53" s="167"/>
      <c r="C53" s="168"/>
    </row>
    <row r="54" spans="1:3" x14ac:dyDescent="0.2">
      <c r="A54" s="159"/>
      <c r="B54" s="169"/>
      <c r="C54" s="161"/>
    </row>
    <row r="55" spans="1:3" x14ac:dyDescent="0.2">
      <c r="A55" s="159"/>
      <c r="B55" s="169"/>
      <c r="C55" s="161"/>
    </row>
    <row r="56" spans="1:3" x14ac:dyDescent="0.2">
      <c r="A56" s="159"/>
      <c r="B56" s="169"/>
      <c r="C56" s="161"/>
    </row>
    <row r="57" spans="1:3" ht="13.8" thickBot="1" x14ac:dyDescent="0.25">
      <c r="A57" s="174"/>
      <c r="B57" s="176"/>
      <c r="C57" s="166"/>
    </row>
  </sheetData>
  <sheetProtection algorithmName="SHA-512" hashValue="BnL8zgLJIstFRSkePew4EEZZuxNW/DRPrIvXzUh1fcGVL23S4IrU5hXnudzzG+lQ/yX0gSGOwJB5ARarulLxVA==" saltValue="7oQQbDzZyZRbnUcoBPfdBw==" spinCount="100000" sheet="1" selectLockedCells="1" selectUnlockedCells="1"/>
  <pageMargins left="0.7" right="0.7" top="0.75" bottom="0.75" header="0.3" footer="0.3"/>
  <pageSetup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Project Description</vt:lpstr>
      <vt:lpstr>Mobility &amp; Cost Effectiveness</vt:lpstr>
      <vt:lpstr>Capacity Need&amp;Congestion Relief</vt:lpstr>
      <vt:lpstr>Finance</vt:lpstr>
      <vt:lpstr>Rating Estimation</vt:lpstr>
      <vt:lpstr>Lookups</vt:lpstr>
      <vt:lpstr>MODE</vt:lpstr>
      <vt:lpstr>'Capacity Need&amp;Congestion Relief'!Print_Area</vt:lpstr>
      <vt:lpstr>Finance!Print_Area</vt:lpstr>
      <vt:lpstr>'Mobility &amp; Cost Effectiveness'!Print_Area</vt:lpstr>
      <vt:lpstr>'Project Description'!Print_Area</vt:lpstr>
      <vt:lpstr>Finance!Template11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2026 Core Capacity Templates</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DOT-Federal Transit Administration</dc:creator>
  <cp:lastModifiedBy>Regan, Peter (FTA)</cp:lastModifiedBy>
  <cp:lastPrinted>2015-09-18T16:08:28Z</cp:lastPrinted>
  <dcterms:created xsi:type="dcterms:W3CDTF">2000-06-21T19:34:03Z</dcterms:created>
  <dcterms:modified xsi:type="dcterms:W3CDTF">2025-11-26T15:07:54Z</dcterms:modified>
</cp:coreProperties>
</file>