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tanas.ad.dot.gov\share\OpenArea\Shared Files\Apportionments\FY 2025 Full Year Formula Apportionments\FY 2025 Full Year Tables for TCA posting\"/>
    </mc:Choice>
  </mc:AlternateContent>
  <xr:revisionPtr revIDLastSave="0" documentId="8_{26ADBB07-6B60-46C7-A06F-93A90C9A4B65}" xr6:coauthVersionLast="47" xr6:coauthVersionMax="47" xr10:uidLastSave="{00000000-0000-0000-0000-000000000000}"/>
  <bookViews>
    <workbookView xWindow="390" yWindow="390" windowWidth="26955" windowHeight="15240" tabRatio="495" firstSheet="18" activeTab="27" xr2:uid="{00000000-000D-0000-FFFF-FFFF00000000}"/>
  </bookViews>
  <sheets>
    <sheet name="1998" sheetId="7" state="hidden" r:id="rId1"/>
    <sheet name="1999" sheetId="3" state="hidden" r:id="rId2"/>
    <sheet name="2000" sheetId="4" state="hidden" r:id="rId3"/>
    <sheet name="2001" sheetId="5" state="hidden" r:id="rId4"/>
    <sheet name="2002" sheetId="6" state="hidden" r:id="rId5"/>
    <sheet name="2003" sheetId="8" state="hidden" r:id="rId6"/>
    <sheet name="2004" sheetId="13" state="hidden" r:id="rId7"/>
    <sheet name="2005" sheetId="14" state="hidden" r:id="rId8"/>
    <sheet name="2006" sheetId="15" state="hidden" r:id="rId9"/>
    <sheet name="2007" sheetId="16" state="hidden" r:id="rId10"/>
    <sheet name="2008" sheetId="17" state="hidden" r:id="rId11"/>
    <sheet name="2009" sheetId="18" state="hidden" r:id="rId12"/>
    <sheet name="2010" sheetId="19" state="hidden" r:id="rId13"/>
    <sheet name="2011" sheetId="22" state="hidden" r:id="rId14"/>
    <sheet name="2012" sheetId="21" state="hidden" r:id="rId15"/>
    <sheet name="2013" sheetId="25" state="hidden" r:id="rId16"/>
    <sheet name="2014" sheetId="26" state="hidden" r:id="rId17"/>
    <sheet name="2015" sheetId="27" state="hidden" r:id="rId18"/>
    <sheet name="2016" sheetId="29" r:id="rId19"/>
    <sheet name="2017" sheetId="31" r:id="rId20"/>
    <sheet name="2018" sheetId="34" r:id="rId21"/>
    <sheet name="2019" sheetId="36" r:id="rId22"/>
    <sheet name="2020" sheetId="37" r:id="rId23"/>
    <sheet name="2021" sheetId="38" r:id="rId24"/>
    <sheet name="2022" sheetId="41" r:id="rId25"/>
    <sheet name="2023" sheetId="43" r:id="rId26"/>
    <sheet name="2024" sheetId="45" r:id="rId27"/>
    <sheet name="2025" sheetId="47" r:id="rId28"/>
  </sheets>
  <definedNames>
    <definedName name="_xlnm._FilterDatabase" localSheetId="26" hidden="1">#N/A</definedName>
    <definedName name="_xlnm._FilterDatabase" localSheetId="27" hidden="1">'2025'!$A$7:$HS$74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5" i="47" l="1"/>
  <c r="M68" i="47" s="1"/>
  <c r="M74" i="47" s="1"/>
  <c r="L66" i="47" l="1"/>
  <c r="AB66" i="47" s="1"/>
  <c r="AB15" i="47"/>
  <c r="AB16" i="47"/>
  <c r="AB18" i="47"/>
  <c r="AB23" i="47"/>
  <c r="AB31" i="47"/>
  <c r="AB32" i="47"/>
  <c r="AB39" i="47"/>
  <c r="AB40" i="47"/>
  <c r="AB42" i="47"/>
  <c r="AB47" i="47"/>
  <c r="AB48" i="47"/>
  <c r="AB55" i="47"/>
  <c r="AB56" i="47"/>
  <c r="AB58" i="47"/>
  <c r="AB63" i="47"/>
  <c r="AB9" i="47"/>
  <c r="AB12" i="47"/>
  <c r="AB17" i="47"/>
  <c r="AB21" i="47"/>
  <c r="AB22" i="47"/>
  <c r="AB24" i="47"/>
  <c r="AB25" i="47"/>
  <c r="AB30" i="47"/>
  <c r="AB33" i="47"/>
  <c r="AB36" i="47"/>
  <c r="AB37" i="47"/>
  <c r="AB41" i="47"/>
  <c r="AB46" i="47"/>
  <c r="AB49" i="47"/>
  <c r="AB52" i="47"/>
  <c r="AB53" i="47"/>
  <c r="AB57" i="47"/>
  <c r="AB61" i="47"/>
  <c r="AB62" i="47"/>
  <c r="F66" i="47"/>
  <c r="AB26" i="47"/>
  <c r="AB34" i="47"/>
  <c r="AB50" i="47"/>
  <c r="AB73" i="47"/>
  <c r="AB72" i="47"/>
  <c r="AB71" i="47"/>
  <c r="AB70" i="47"/>
  <c r="AB69" i="47"/>
  <c r="AB67" i="47"/>
  <c r="AA65" i="47"/>
  <c r="AA68" i="47" s="1"/>
  <c r="AA74" i="47" s="1"/>
  <c r="Z65" i="47"/>
  <c r="Z68" i="47" s="1"/>
  <c r="Z74" i="47" s="1"/>
  <c r="Y65" i="47"/>
  <c r="Y68" i="47" s="1"/>
  <c r="Y74" i="47" s="1"/>
  <c r="X65" i="47"/>
  <c r="X68" i="47" s="1"/>
  <c r="X74" i="47" s="1"/>
  <c r="W65" i="47"/>
  <c r="W68" i="47" s="1"/>
  <c r="W74" i="47" s="1"/>
  <c r="V65" i="47"/>
  <c r="V68" i="47" s="1"/>
  <c r="V74" i="47" s="1"/>
  <c r="U65" i="47"/>
  <c r="U68" i="47" s="1"/>
  <c r="U74" i="47" s="1"/>
  <c r="T65" i="47"/>
  <c r="T68" i="47" s="1"/>
  <c r="T74" i="47" s="1"/>
  <c r="S65" i="47"/>
  <c r="S68" i="47" s="1"/>
  <c r="S74" i="47" s="1"/>
  <c r="R65" i="47"/>
  <c r="R68" i="47" s="1"/>
  <c r="R74" i="47" s="1"/>
  <c r="Q65" i="47"/>
  <c r="Q68" i="47" s="1"/>
  <c r="Q74" i="47" s="1"/>
  <c r="P65" i="47"/>
  <c r="P68" i="47" s="1"/>
  <c r="P74" i="47" s="1"/>
  <c r="O65" i="47"/>
  <c r="O68" i="47" s="1"/>
  <c r="O74" i="47" s="1"/>
  <c r="N65" i="47"/>
  <c r="N68" i="47" s="1"/>
  <c r="N74" i="47" s="1"/>
  <c r="K65" i="47"/>
  <c r="K68" i="47" s="1"/>
  <c r="K74" i="47" s="1"/>
  <c r="I65" i="47"/>
  <c r="I68" i="47" s="1"/>
  <c r="I74" i="47" s="1"/>
  <c r="H65" i="47"/>
  <c r="H68" i="47" s="1"/>
  <c r="H74" i="47" s="1"/>
  <c r="G65" i="47"/>
  <c r="G68" i="47" s="1"/>
  <c r="G74" i="47" s="1"/>
  <c r="F65" i="47"/>
  <c r="F68" i="47" s="1"/>
  <c r="F74" i="47" s="1"/>
  <c r="E65" i="47"/>
  <c r="E68" i="47" s="1"/>
  <c r="E74" i="47" s="1"/>
  <c r="D65" i="47"/>
  <c r="D68" i="47" s="1"/>
  <c r="D74" i="47" s="1"/>
  <c r="AB64" i="47"/>
  <c r="AB60" i="47"/>
  <c r="AB59" i="47"/>
  <c r="AB54" i="47"/>
  <c r="AB51" i="47"/>
  <c r="AB45" i="47"/>
  <c r="AB44" i="47"/>
  <c r="AB43" i="47"/>
  <c r="AB38" i="47"/>
  <c r="AB35" i="47"/>
  <c r="AB29" i="47"/>
  <c r="AB28" i="47"/>
  <c r="AB27" i="47"/>
  <c r="AB20" i="47"/>
  <c r="AB19" i="47"/>
  <c r="AB14" i="47"/>
  <c r="AB13" i="47"/>
  <c r="AB11" i="47"/>
  <c r="AB10" i="47"/>
  <c r="C65" i="47"/>
  <c r="C68" i="47" s="1"/>
  <c r="C74" i="47" s="1"/>
  <c r="B65" i="47"/>
  <c r="B68" i="47" s="1"/>
  <c r="B74" i="47" s="1"/>
  <c r="P43" i="45"/>
  <c r="AA65" i="45"/>
  <c r="AA68" i="45"/>
  <c r="AA74" i="45"/>
  <c r="AE65" i="43"/>
  <c r="AE68" i="43"/>
  <c r="AE73" i="43"/>
  <c r="AF72" i="43"/>
  <c r="AF71" i="43"/>
  <c r="AF70" i="43"/>
  <c r="AF69" i="43"/>
  <c r="AF67" i="43"/>
  <c r="AF66" i="43"/>
  <c r="AF63" i="43"/>
  <c r="AF62" i="43"/>
  <c r="AF61" i="43"/>
  <c r="AF60" i="43"/>
  <c r="AF59" i="43"/>
  <c r="AF58" i="43"/>
  <c r="AF57" i="43"/>
  <c r="AF56" i="43"/>
  <c r="AF55" i="43"/>
  <c r="AF54" i="43"/>
  <c r="AF53" i="43"/>
  <c r="AF52" i="43"/>
  <c r="AF51" i="43"/>
  <c r="AF50" i="43"/>
  <c r="AF49" i="43"/>
  <c r="AF48" i="43"/>
  <c r="AF47" i="43"/>
  <c r="AF46" i="43"/>
  <c r="AF45" i="43"/>
  <c r="AF44" i="43"/>
  <c r="AF43" i="43"/>
  <c r="AF42" i="43"/>
  <c r="AF41" i="43"/>
  <c r="AF40" i="43"/>
  <c r="AF39" i="43"/>
  <c r="AF38" i="43"/>
  <c r="AF37" i="43"/>
  <c r="AF36" i="43"/>
  <c r="AF35" i="43"/>
  <c r="AF34" i="43"/>
  <c r="AF33" i="43"/>
  <c r="AF32" i="43"/>
  <c r="AF31" i="43"/>
  <c r="AF30" i="43"/>
  <c r="AF29" i="43"/>
  <c r="AF28" i="43"/>
  <c r="AF27" i="43"/>
  <c r="AF26" i="43"/>
  <c r="AF25" i="43"/>
  <c r="AF24" i="43"/>
  <c r="AF23" i="43"/>
  <c r="AF22" i="43"/>
  <c r="AF21" i="43"/>
  <c r="AF20" i="43"/>
  <c r="AF19" i="43"/>
  <c r="AF18" i="43"/>
  <c r="AF17" i="43"/>
  <c r="AF16" i="43"/>
  <c r="AF15" i="43"/>
  <c r="AF14" i="43"/>
  <c r="AF13" i="43"/>
  <c r="AF12" i="43"/>
  <c r="AF11" i="43"/>
  <c r="AF10" i="43"/>
  <c r="AF9" i="43"/>
  <c r="AF8" i="43"/>
  <c r="AB65" i="41"/>
  <c r="AB68" i="41"/>
  <c r="AB73" i="41"/>
  <c r="AC71" i="41"/>
  <c r="AC70" i="41"/>
  <c r="AC69" i="41"/>
  <c r="AC66" i="41"/>
  <c r="AC63" i="41"/>
  <c r="AC62" i="41"/>
  <c r="AC61" i="41"/>
  <c r="AC60" i="41"/>
  <c r="AC59" i="41"/>
  <c r="AC58" i="41"/>
  <c r="AC57" i="41"/>
  <c r="AC56" i="41"/>
  <c r="AC55" i="41"/>
  <c r="AC54" i="41"/>
  <c r="AC51" i="41"/>
  <c r="AC50" i="41"/>
  <c r="AC49" i="41"/>
  <c r="AC48" i="41"/>
  <c r="AC45" i="41"/>
  <c r="AC44" i="41"/>
  <c r="AC43" i="41"/>
  <c r="AC40" i="41"/>
  <c r="AC37" i="41"/>
  <c r="AC35" i="41"/>
  <c r="AC34" i="41"/>
  <c r="AC32" i="41"/>
  <c r="AC31" i="41"/>
  <c r="AC30" i="41"/>
  <c r="AC29" i="41"/>
  <c r="AC28" i="41"/>
  <c r="AC27" i="41"/>
  <c r="AC26" i="41"/>
  <c r="AC25" i="41"/>
  <c r="AC24" i="41"/>
  <c r="AC23" i="41"/>
  <c r="AC22" i="41"/>
  <c r="AC21" i="41"/>
  <c r="AC20" i="41"/>
  <c r="AC19" i="41"/>
  <c r="AC18" i="41"/>
  <c r="AC17" i="41"/>
  <c r="AC16" i="41"/>
  <c r="AC15" i="41"/>
  <c r="AC8" i="41"/>
  <c r="X70" i="38"/>
  <c r="W75" i="38"/>
  <c r="W70" i="38"/>
  <c r="W67" i="38"/>
  <c r="X74" i="38"/>
  <c r="X73" i="38"/>
  <c r="X72" i="38"/>
  <c r="X71" i="38"/>
  <c r="X69" i="38"/>
  <c r="X68" i="38"/>
  <c r="X67" i="38"/>
  <c r="X65" i="38"/>
  <c r="X64" i="38"/>
  <c r="X63" i="38"/>
  <c r="X62" i="38"/>
  <c r="X61" i="38"/>
  <c r="X60" i="38"/>
  <c r="X59" i="38"/>
  <c r="X58" i="38"/>
  <c r="X57" i="38"/>
  <c r="X56" i="38"/>
  <c r="X55" i="38"/>
  <c r="X54" i="38"/>
  <c r="X53" i="38"/>
  <c r="X52" i="38"/>
  <c r="X51" i="38"/>
  <c r="X50" i="38"/>
  <c r="X49" i="38"/>
  <c r="X48" i="38"/>
  <c r="X47" i="38"/>
  <c r="X46" i="38"/>
  <c r="X45" i="38"/>
  <c r="X44" i="38"/>
  <c r="X43" i="38"/>
  <c r="X42" i="38"/>
  <c r="X41" i="38"/>
  <c r="X40" i="38"/>
  <c r="X39" i="38"/>
  <c r="X38" i="38"/>
  <c r="X37" i="38"/>
  <c r="X36" i="38"/>
  <c r="X35" i="38"/>
  <c r="X34" i="38"/>
  <c r="X33" i="38"/>
  <c r="X32" i="38"/>
  <c r="X31" i="38"/>
  <c r="X30" i="38"/>
  <c r="X29" i="38"/>
  <c r="X28" i="38"/>
  <c r="X27" i="38"/>
  <c r="X26" i="38"/>
  <c r="X25" i="38"/>
  <c r="X24" i="38"/>
  <c r="X23" i="38"/>
  <c r="X22" i="38"/>
  <c r="X21" i="38"/>
  <c r="X20" i="38"/>
  <c r="X19" i="38"/>
  <c r="X18" i="38"/>
  <c r="X17" i="38"/>
  <c r="X16" i="38"/>
  <c r="X15" i="38"/>
  <c r="X14" i="38"/>
  <c r="X13" i="38"/>
  <c r="X12" i="38"/>
  <c r="X11" i="38"/>
  <c r="X10" i="38"/>
  <c r="AD67" i="37"/>
  <c r="AD70" i="37"/>
  <c r="AD75" i="37"/>
  <c r="AC75" i="37"/>
  <c r="AC70" i="37"/>
  <c r="AC67" i="37"/>
  <c r="AD74" i="37"/>
  <c r="AD73" i="37"/>
  <c r="AD72" i="37"/>
  <c r="AD71" i="37"/>
  <c r="AD69" i="37"/>
  <c r="AD68" i="37"/>
  <c r="AD65" i="37"/>
  <c r="AD64" i="37"/>
  <c r="AD63" i="37"/>
  <c r="AD62" i="37"/>
  <c r="AD61" i="37"/>
  <c r="AD60" i="37"/>
  <c r="AD59" i="37"/>
  <c r="AD58" i="37"/>
  <c r="AD57" i="37"/>
  <c r="AD56" i="37"/>
  <c r="AD55" i="37"/>
  <c r="AD54" i="37"/>
  <c r="AD53" i="37"/>
  <c r="AD52" i="37"/>
  <c r="AD51" i="37"/>
  <c r="AD50" i="37"/>
  <c r="AD49" i="37"/>
  <c r="AD48" i="37"/>
  <c r="AD47" i="37"/>
  <c r="AD46" i="37"/>
  <c r="AD45" i="37"/>
  <c r="AD44" i="37"/>
  <c r="AD43" i="37"/>
  <c r="AD42" i="37"/>
  <c r="AD41" i="37"/>
  <c r="AD40" i="37"/>
  <c r="AD39" i="37"/>
  <c r="AD38" i="37"/>
  <c r="AD37" i="37"/>
  <c r="AD36" i="37"/>
  <c r="AD35" i="37"/>
  <c r="AD34" i="37"/>
  <c r="AD33" i="37"/>
  <c r="AD32" i="37"/>
  <c r="AD31" i="37"/>
  <c r="AD30" i="37"/>
  <c r="AD29" i="37"/>
  <c r="AD28" i="37"/>
  <c r="AD27" i="37"/>
  <c r="AD26" i="37"/>
  <c r="AD25" i="37"/>
  <c r="AD24" i="37"/>
  <c r="AD23" i="37"/>
  <c r="AD22" i="37"/>
  <c r="AD21" i="37"/>
  <c r="AD20" i="37"/>
  <c r="AD19" i="37"/>
  <c r="AD18" i="37"/>
  <c r="AD17" i="37"/>
  <c r="AD16" i="37"/>
  <c r="AD15" i="37"/>
  <c r="AD14" i="37"/>
  <c r="AD13" i="37"/>
  <c r="AD12" i="37"/>
  <c r="AD11" i="37"/>
  <c r="AD10" i="37"/>
  <c r="AB73" i="45"/>
  <c r="AB71" i="45"/>
  <c r="AB70" i="45"/>
  <c r="AB69" i="45"/>
  <c r="AB67" i="45"/>
  <c r="AB9" i="45"/>
  <c r="AB10" i="45"/>
  <c r="AB11" i="45"/>
  <c r="AB12" i="45"/>
  <c r="AB13" i="45"/>
  <c r="AB14" i="45"/>
  <c r="AB15" i="45"/>
  <c r="AB16" i="45"/>
  <c r="AB17" i="45"/>
  <c r="AB18" i="45"/>
  <c r="AB19" i="45"/>
  <c r="AB20" i="45"/>
  <c r="AB21" i="45"/>
  <c r="AB22" i="45"/>
  <c r="AB23" i="45"/>
  <c r="AB24" i="45"/>
  <c r="AB25" i="45"/>
  <c r="AB26" i="45"/>
  <c r="AB27" i="45"/>
  <c r="AB28" i="45"/>
  <c r="AB29" i="45"/>
  <c r="AB30" i="45"/>
  <c r="AB31" i="45"/>
  <c r="AB32" i="45"/>
  <c r="AB33" i="45"/>
  <c r="AB34" i="45"/>
  <c r="AB35" i="45"/>
  <c r="AB36" i="45"/>
  <c r="AB37" i="45"/>
  <c r="AB38" i="45"/>
  <c r="AB39" i="45"/>
  <c r="AB40" i="45"/>
  <c r="AB41" i="45"/>
  <c r="AB42" i="45"/>
  <c r="AB43" i="45"/>
  <c r="AB44" i="45"/>
  <c r="AB45" i="45"/>
  <c r="AB46" i="45"/>
  <c r="AB47" i="45"/>
  <c r="AB48" i="45"/>
  <c r="AB49" i="45"/>
  <c r="AB50" i="45"/>
  <c r="AB51" i="45"/>
  <c r="AB52" i="45"/>
  <c r="AB53" i="45"/>
  <c r="AB54" i="45"/>
  <c r="AB55" i="45"/>
  <c r="AB56" i="45"/>
  <c r="AB57" i="45"/>
  <c r="AB58" i="45"/>
  <c r="AB59" i="45"/>
  <c r="AB60" i="45"/>
  <c r="AB61" i="45"/>
  <c r="AB62" i="45"/>
  <c r="AB63" i="45"/>
  <c r="AB8" i="45"/>
  <c r="L66" i="45"/>
  <c r="H72" i="45"/>
  <c r="AB72" i="45"/>
  <c r="F66" i="45"/>
  <c r="AB66" i="45"/>
  <c r="C65" i="45"/>
  <c r="C68" i="45"/>
  <c r="C74" i="45"/>
  <c r="B65" i="45"/>
  <c r="B68" i="45"/>
  <c r="B74" i="45"/>
  <c r="Z65" i="45"/>
  <c r="Z68" i="45"/>
  <c r="Z74" i="45"/>
  <c r="Y65" i="45"/>
  <c r="Y68" i="45"/>
  <c r="Y74" i="45"/>
  <c r="X65" i="45"/>
  <c r="X68" i="45"/>
  <c r="X74" i="45"/>
  <c r="W65" i="45"/>
  <c r="W68" i="45"/>
  <c r="W74" i="45"/>
  <c r="U65" i="45"/>
  <c r="U68" i="45"/>
  <c r="U74" i="45"/>
  <c r="T65" i="45"/>
  <c r="T68" i="45"/>
  <c r="T74" i="45"/>
  <c r="O65" i="45"/>
  <c r="O64" i="45"/>
  <c r="O68" i="45"/>
  <c r="O74" i="45"/>
  <c r="N65" i="45"/>
  <c r="N68" i="45"/>
  <c r="N74" i="45"/>
  <c r="S65" i="45"/>
  <c r="S68" i="45"/>
  <c r="S74" i="45"/>
  <c r="R65" i="45"/>
  <c r="R68" i="45"/>
  <c r="R74" i="45"/>
  <c r="Q65" i="45"/>
  <c r="Q68" i="45"/>
  <c r="Q74" i="45"/>
  <c r="P65" i="45"/>
  <c r="P68" i="45"/>
  <c r="P74" i="45"/>
  <c r="M65" i="45"/>
  <c r="M68" i="45"/>
  <c r="M74" i="45"/>
  <c r="L65" i="45"/>
  <c r="L68" i="45"/>
  <c r="L74" i="45"/>
  <c r="K65" i="45"/>
  <c r="K68" i="45"/>
  <c r="K74" i="45"/>
  <c r="J65" i="45"/>
  <c r="J68" i="45"/>
  <c r="J74" i="45"/>
  <c r="I65" i="45"/>
  <c r="I68" i="45"/>
  <c r="I74" i="45"/>
  <c r="H65" i="45"/>
  <c r="H68" i="45"/>
  <c r="H74" i="45"/>
  <c r="G65" i="45"/>
  <c r="G68" i="45"/>
  <c r="G74" i="45"/>
  <c r="F65" i="45"/>
  <c r="E65" i="45"/>
  <c r="E68" i="45"/>
  <c r="D65" i="45"/>
  <c r="Q43" i="43"/>
  <c r="Q41" i="43"/>
  <c r="Q65" i="43"/>
  <c r="AD65" i="43"/>
  <c r="AD68" i="43"/>
  <c r="AD73" i="43"/>
  <c r="AC65" i="43"/>
  <c r="AC68" i="43"/>
  <c r="AC73" i="43"/>
  <c r="AB65" i="43"/>
  <c r="AB68" i="43"/>
  <c r="AB73" i="43"/>
  <c r="AA65" i="43"/>
  <c r="AA68" i="43"/>
  <c r="AA73" i="43"/>
  <c r="Z65" i="43"/>
  <c r="Z68" i="43"/>
  <c r="Z73" i="43"/>
  <c r="Y65" i="43"/>
  <c r="Y68" i="43"/>
  <c r="Y73" i="43"/>
  <c r="X65" i="43"/>
  <c r="X68" i="43"/>
  <c r="X73" i="43"/>
  <c r="W65" i="43"/>
  <c r="W68" i="43"/>
  <c r="W73" i="43"/>
  <c r="V65" i="43"/>
  <c r="V68" i="43"/>
  <c r="V73" i="43"/>
  <c r="P65" i="43"/>
  <c r="P68" i="43"/>
  <c r="P73" i="43"/>
  <c r="O65" i="43"/>
  <c r="O68" i="43"/>
  <c r="O73" i="43"/>
  <c r="U65" i="43"/>
  <c r="U68" i="43"/>
  <c r="U73" i="43"/>
  <c r="T65" i="43"/>
  <c r="T68" i="43"/>
  <c r="T73" i="43"/>
  <c r="S65" i="43"/>
  <c r="S68" i="43"/>
  <c r="S73" i="43"/>
  <c r="R65" i="43"/>
  <c r="R68" i="43"/>
  <c r="R73" i="43"/>
  <c r="N65" i="43"/>
  <c r="N68" i="43"/>
  <c r="N73" i="43"/>
  <c r="M65" i="43"/>
  <c r="M68" i="43"/>
  <c r="M73" i="43"/>
  <c r="L65" i="43"/>
  <c r="L73" i="43"/>
  <c r="K65" i="43"/>
  <c r="K68" i="43"/>
  <c r="K73" i="43"/>
  <c r="J65" i="43"/>
  <c r="J68" i="43"/>
  <c r="J73" i="43"/>
  <c r="I65" i="43"/>
  <c r="I68" i="43"/>
  <c r="I73" i="43"/>
  <c r="H65" i="43"/>
  <c r="H68" i="43"/>
  <c r="H73" i="43"/>
  <c r="G65" i="43"/>
  <c r="G68" i="43"/>
  <c r="G73" i="43"/>
  <c r="F65" i="43"/>
  <c r="F68" i="43"/>
  <c r="F73" i="43"/>
  <c r="E65" i="43"/>
  <c r="E68" i="43"/>
  <c r="E73" i="43"/>
  <c r="D65" i="43"/>
  <c r="D68" i="43"/>
  <c r="D73" i="43"/>
  <c r="C65" i="43"/>
  <c r="C68" i="43"/>
  <c r="C73" i="43"/>
  <c r="B65" i="43"/>
  <c r="B68" i="43"/>
  <c r="Q65" i="41"/>
  <c r="Q68" i="41"/>
  <c r="Q73" i="41"/>
  <c r="R65" i="41"/>
  <c r="R68" i="41"/>
  <c r="R73" i="41"/>
  <c r="S65" i="41"/>
  <c r="S68" i="41"/>
  <c r="S73" i="41"/>
  <c r="T65" i="41"/>
  <c r="T68" i="41"/>
  <c r="T73" i="41"/>
  <c r="U65" i="41"/>
  <c r="U68" i="41"/>
  <c r="U73" i="41"/>
  <c r="O65" i="41"/>
  <c r="O68" i="41"/>
  <c r="O73" i="41"/>
  <c r="P65" i="41"/>
  <c r="P68" i="41"/>
  <c r="P73" i="41"/>
  <c r="V65" i="41"/>
  <c r="V68" i="41"/>
  <c r="V73" i="41"/>
  <c r="W65" i="41"/>
  <c r="W68" i="41"/>
  <c r="W73" i="41"/>
  <c r="G65" i="41"/>
  <c r="G68" i="41"/>
  <c r="G73" i="41"/>
  <c r="Z65" i="41"/>
  <c r="Z68" i="41"/>
  <c r="Z73" i="41"/>
  <c r="Y65" i="41"/>
  <c r="Y68" i="41"/>
  <c r="Y73" i="41"/>
  <c r="E65" i="41"/>
  <c r="E68" i="41"/>
  <c r="E73" i="41"/>
  <c r="X65" i="41"/>
  <c r="X68" i="41"/>
  <c r="X73" i="41"/>
  <c r="L53" i="41"/>
  <c r="AC53" i="41"/>
  <c r="L47" i="41"/>
  <c r="AC47" i="41"/>
  <c r="L42" i="41"/>
  <c r="AC42" i="41"/>
  <c r="L39" i="41"/>
  <c r="AC39" i="41"/>
  <c r="L36" i="41"/>
  <c r="AC36" i="41"/>
  <c r="L33" i="41"/>
  <c r="AC33" i="41"/>
  <c r="L14" i="41"/>
  <c r="AC14" i="41"/>
  <c r="L9" i="41"/>
  <c r="AC9" i="41"/>
  <c r="L13" i="41"/>
  <c r="L11" i="41"/>
  <c r="AC11" i="41"/>
  <c r="N67" i="38"/>
  <c r="N70" i="38"/>
  <c r="N75" i="38"/>
  <c r="O67" i="38"/>
  <c r="O70" i="38"/>
  <c r="O75" i="38"/>
  <c r="P67" i="38"/>
  <c r="P70" i="38"/>
  <c r="P75" i="38"/>
  <c r="Q67" i="38"/>
  <c r="Q70" i="38"/>
  <c r="Q75" i="38"/>
  <c r="R67" i="38"/>
  <c r="R70" i="38"/>
  <c r="R75" i="38"/>
  <c r="S67" i="38"/>
  <c r="S70" i="38"/>
  <c r="S75" i="38"/>
  <c r="T67" i="38"/>
  <c r="T70" i="38"/>
  <c r="T75" i="38"/>
  <c r="U67" i="38"/>
  <c r="U70" i="38"/>
  <c r="U75" i="38"/>
  <c r="O67" i="37"/>
  <c r="O70" i="37"/>
  <c r="O75" i="37"/>
  <c r="P67" i="37"/>
  <c r="Q67" i="37"/>
  <c r="Q70" i="37"/>
  <c r="Q75" i="37"/>
  <c r="R67" i="37"/>
  <c r="R70" i="37"/>
  <c r="R75" i="37"/>
  <c r="S67" i="37"/>
  <c r="S70" i="37"/>
  <c r="S75" i="37"/>
  <c r="T67" i="37"/>
  <c r="T70" i="37"/>
  <c r="T75" i="37"/>
  <c r="U67" i="37"/>
  <c r="U70" i="37"/>
  <c r="U75" i="37"/>
  <c r="V67" i="37"/>
  <c r="V70" i="37"/>
  <c r="V75" i="37"/>
  <c r="W67" i="37"/>
  <c r="W70" i="37"/>
  <c r="W75" i="37"/>
  <c r="X67" i="37"/>
  <c r="X70" i="37"/>
  <c r="X75" i="37"/>
  <c r="Y67" i="37"/>
  <c r="Y70" i="37"/>
  <c r="Y75" i="37"/>
  <c r="Z67" i="37"/>
  <c r="AA67" i="37"/>
  <c r="AA70" i="37"/>
  <c r="AA75" i="37"/>
  <c r="P70" i="37"/>
  <c r="P75" i="37"/>
  <c r="Z70" i="37"/>
  <c r="Z75" i="37"/>
  <c r="M67" i="38"/>
  <c r="M70" i="38"/>
  <c r="M75" i="38"/>
  <c r="E67" i="38"/>
  <c r="F67" i="38"/>
  <c r="F70" i="38"/>
  <c r="F75" i="38"/>
  <c r="G67" i="38"/>
  <c r="G70" i="38"/>
  <c r="G75" i="38"/>
  <c r="H67" i="38"/>
  <c r="H70" i="38"/>
  <c r="H75" i="38"/>
  <c r="I67" i="38"/>
  <c r="I70" i="38"/>
  <c r="I75" i="38"/>
  <c r="J67" i="38"/>
  <c r="J70" i="38"/>
  <c r="J75" i="38"/>
  <c r="K67" i="38"/>
  <c r="K70" i="38"/>
  <c r="K75" i="38"/>
  <c r="L67" i="38"/>
  <c r="L70" i="38"/>
  <c r="L75" i="38"/>
  <c r="M67" i="37"/>
  <c r="M70" i="37"/>
  <c r="M75" i="37"/>
  <c r="N67" i="37"/>
  <c r="N70" i="37"/>
  <c r="N75" i="37"/>
  <c r="E67" i="37"/>
  <c r="E70" i="37"/>
  <c r="E75" i="37"/>
  <c r="AA65" i="41"/>
  <c r="AA68" i="41"/>
  <c r="AA73" i="41"/>
  <c r="N65" i="41"/>
  <c r="N68" i="41"/>
  <c r="N73" i="41"/>
  <c r="M65" i="41"/>
  <c r="M68" i="41"/>
  <c r="M73" i="41"/>
  <c r="K65" i="41"/>
  <c r="K68" i="41"/>
  <c r="K73" i="41"/>
  <c r="J65" i="41"/>
  <c r="J68" i="41"/>
  <c r="J73" i="41"/>
  <c r="I65" i="41"/>
  <c r="I68" i="41"/>
  <c r="I73" i="41"/>
  <c r="H65" i="41"/>
  <c r="H68" i="41"/>
  <c r="H73" i="41"/>
  <c r="F65" i="41"/>
  <c r="F68" i="41"/>
  <c r="F73" i="41"/>
  <c r="D65" i="41"/>
  <c r="D68" i="41"/>
  <c r="D73" i="41"/>
  <c r="C65" i="41"/>
  <c r="C68" i="41"/>
  <c r="C73" i="41"/>
  <c r="B65" i="41"/>
  <c r="V67" i="38"/>
  <c r="V70" i="38"/>
  <c r="V75" i="38"/>
  <c r="D67" i="38"/>
  <c r="D70" i="38"/>
  <c r="D75" i="38"/>
  <c r="C67" i="38"/>
  <c r="C70" i="38"/>
  <c r="C75" i="38"/>
  <c r="B67" i="38"/>
  <c r="B70" i="38"/>
  <c r="AB67" i="37"/>
  <c r="AB70" i="37"/>
  <c r="AB75" i="37"/>
  <c r="L67" i="37"/>
  <c r="L70" i="37"/>
  <c r="L75" i="37"/>
  <c r="K67" i="37"/>
  <c r="K70" i="37"/>
  <c r="K75" i="37"/>
  <c r="J67" i="37"/>
  <c r="J70" i="37"/>
  <c r="J75" i="37"/>
  <c r="I67" i="37"/>
  <c r="I70" i="37"/>
  <c r="I75" i="37"/>
  <c r="H67" i="37"/>
  <c r="H70" i="37"/>
  <c r="H75" i="37"/>
  <c r="G67" i="37"/>
  <c r="G70" i="37"/>
  <c r="G75" i="37"/>
  <c r="F67" i="37"/>
  <c r="F70" i="37"/>
  <c r="F75" i="37"/>
  <c r="D67" i="37"/>
  <c r="D70" i="37"/>
  <c r="D75" i="37"/>
  <c r="C67" i="37"/>
  <c r="B67" i="37"/>
  <c r="B70" i="37"/>
  <c r="L70" i="34"/>
  <c r="L75" i="34"/>
  <c r="L67" i="34"/>
  <c r="E67" i="31"/>
  <c r="E70" i="31"/>
  <c r="E75" i="31"/>
  <c r="F67" i="31"/>
  <c r="F70" i="31"/>
  <c r="F75" i="31"/>
  <c r="O75" i="31"/>
  <c r="O70" i="31"/>
  <c r="O67" i="31"/>
  <c r="P67" i="31"/>
  <c r="P70" i="31"/>
  <c r="P75" i="31"/>
  <c r="L75" i="31"/>
  <c r="L70" i="31"/>
  <c r="L67" i="31"/>
  <c r="O67" i="34"/>
  <c r="O70" i="34"/>
  <c r="O75" i="34"/>
  <c r="P67" i="34"/>
  <c r="P70" i="34"/>
  <c r="P75" i="34"/>
  <c r="F75" i="34"/>
  <c r="F70" i="34"/>
  <c r="F67" i="34"/>
  <c r="D67" i="34"/>
  <c r="D70" i="34"/>
  <c r="D75" i="34"/>
  <c r="F67" i="36"/>
  <c r="F70" i="36"/>
  <c r="F75" i="36"/>
  <c r="E70" i="36"/>
  <c r="E75" i="36"/>
  <c r="E67" i="36"/>
  <c r="N67" i="36"/>
  <c r="N70" i="36"/>
  <c r="N75" i="36"/>
  <c r="N67" i="34"/>
  <c r="N70" i="34"/>
  <c r="N75" i="34"/>
  <c r="P11" i="36"/>
  <c r="P12" i="36"/>
  <c r="P13" i="36"/>
  <c r="P14" i="36"/>
  <c r="P15" i="36"/>
  <c r="P16" i="36"/>
  <c r="P17" i="36"/>
  <c r="P18" i="36"/>
  <c r="P19" i="36"/>
  <c r="P20" i="36"/>
  <c r="P21" i="36"/>
  <c r="P22" i="36"/>
  <c r="P23" i="36"/>
  <c r="P24" i="36"/>
  <c r="P25" i="36"/>
  <c r="P26" i="36"/>
  <c r="P27" i="36"/>
  <c r="P28" i="36"/>
  <c r="P29" i="36"/>
  <c r="P30" i="36"/>
  <c r="P31" i="36"/>
  <c r="P32" i="36"/>
  <c r="P33" i="36"/>
  <c r="P34" i="36"/>
  <c r="P35" i="36"/>
  <c r="P36" i="36"/>
  <c r="P37" i="36"/>
  <c r="P38" i="36"/>
  <c r="P39" i="36"/>
  <c r="P40" i="36"/>
  <c r="P41" i="36"/>
  <c r="P42" i="36"/>
  <c r="P43" i="36"/>
  <c r="P44" i="36"/>
  <c r="P45" i="36"/>
  <c r="P46" i="36"/>
  <c r="P47" i="36"/>
  <c r="P48" i="36"/>
  <c r="P49" i="36"/>
  <c r="P50" i="36"/>
  <c r="P51" i="36"/>
  <c r="P52" i="36"/>
  <c r="P53" i="36"/>
  <c r="P54" i="36"/>
  <c r="P55" i="36"/>
  <c r="P56" i="36"/>
  <c r="P57" i="36"/>
  <c r="P58" i="36"/>
  <c r="P59" i="36"/>
  <c r="P60" i="36"/>
  <c r="P61" i="36"/>
  <c r="P62" i="36"/>
  <c r="P63" i="36"/>
  <c r="P64" i="36"/>
  <c r="P65" i="36"/>
  <c r="P10" i="36"/>
  <c r="I67" i="36"/>
  <c r="I70" i="36"/>
  <c r="I75" i="36"/>
  <c r="P74" i="36"/>
  <c r="P73" i="36"/>
  <c r="P72" i="36"/>
  <c r="P71" i="36"/>
  <c r="P69" i="36"/>
  <c r="P68" i="36"/>
  <c r="O67" i="36"/>
  <c r="O70" i="36"/>
  <c r="O75" i="36"/>
  <c r="M67" i="36"/>
  <c r="M70" i="36"/>
  <c r="M75" i="36"/>
  <c r="L67" i="36"/>
  <c r="L70" i="36"/>
  <c r="L75" i="36"/>
  <c r="K67" i="36"/>
  <c r="K70" i="36"/>
  <c r="K75" i="36"/>
  <c r="J67" i="36"/>
  <c r="J70" i="36"/>
  <c r="H67" i="36"/>
  <c r="H70" i="36"/>
  <c r="H75" i="36"/>
  <c r="G67" i="36"/>
  <c r="G70" i="36"/>
  <c r="G75" i="36"/>
  <c r="D67" i="36"/>
  <c r="D70" i="36"/>
  <c r="D75" i="36"/>
  <c r="C67" i="36"/>
  <c r="C70" i="36"/>
  <c r="C75" i="36"/>
  <c r="B67" i="36"/>
  <c r="B70" i="36"/>
  <c r="R74" i="34"/>
  <c r="R73" i="34"/>
  <c r="R72" i="34"/>
  <c r="R71" i="34"/>
  <c r="R69" i="34"/>
  <c r="R68" i="34"/>
  <c r="Q67" i="34"/>
  <c r="Q70" i="34"/>
  <c r="Q75" i="34"/>
  <c r="M67" i="34"/>
  <c r="M70" i="34"/>
  <c r="M75" i="34"/>
  <c r="K67" i="34"/>
  <c r="K70" i="34"/>
  <c r="K75" i="34"/>
  <c r="J67" i="34"/>
  <c r="J70" i="34"/>
  <c r="J75" i="34"/>
  <c r="I67" i="34"/>
  <c r="I70" i="34"/>
  <c r="I75" i="34"/>
  <c r="H67" i="34"/>
  <c r="H70" i="34"/>
  <c r="G67" i="34"/>
  <c r="G70" i="34"/>
  <c r="G75" i="34"/>
  <c r="E67" i="34"/>
  <c r="E70" i="34"/>
  <c r="E75" i="34"/>
  <c r="C67" i="34"/>
  <c r="C70" i="34"/>
  <c r="C75" i="34"/>
  <c r="B67" i="34"/>
  <c r="R65" i="34"/>
  <c r="R64" i="34"/>
  <c r="R63" i="34"/>
  <c r="R62" i="34"/>
  <c r="R61" i="34"/>
  <c r="R60" i="34"/>
  <c r="R59" i="34"/>
  <c r="R58" i="34"/>
  <c r="R57" i="34"/>
  <c r="R56" i="34"/>
  <c r="R55" i="34"/>
  <c r="R54" i="34"/>
  <c r="R53" i="34"/>
  <c r="R52" i="34"/>
  <c r="R51" i="34"/>
  <c r="R50" i="34"/>
  <c r="R49" i="34"/>
  <c r="R48" i="34"/>
  <c r="R47" i="34"/>
  <c r="R46" i="34"/>
  <c r="R45" i="34"/>
  <c r="R44" i="34"/>
  <c r="R43" i="34"/>
  <c r="R42" i="34"/>
  <c r="R41" i="34"/>
  <c r="R40" i="34"/>
  <c r="R39" i="34"/>
  <c r="R38" i="34"/>
  <c r="R37" i="34"/>
  <c r="R36" i="34"/>
  <c r="R35" i="34"/>
  <c r="R34" i="34"/>
  <c r="R33" i="34"/>
  <c r="R32" i="34"/>
  <c r="R31" i="34"/>
  <c r="R30" i="34"/>
  <c r="R29" i="34"/>
  <c r="R28" i="34"/>
  <c r="R27" i="34"/>
  <c r="R26" i="34"/>
  <c r="R25" i="34"/>
  <c r="R24" i="34"/>
  <c r="R23" i="34"/>
  <c r="R22" i="34"/>
  <c r="R21" i="34"/>
  <c r="R20" i="34"/>
  <c r="R19" i="34"/>
  <c r="R18" i="34"/>
  <c r="R17" i="34"/>
  <c r="R16" i="34"/>
  <c r="R15" i="34"/>
  <c r="R14" i="34"/>
  <c r="R13" i="34"/>
  <c r="R12" i="34"/>
  <c r="R11" i="34"/>
  <c r="R10" i="34"/>
  <c r="R67" i="27"/>
  <c r="R70" i="27"/>
  <c r="R73" i="27"/>
  <c r="D67" i="27"/>
  <c r="D70" i="27"/>
  <c r="D73" i="27"/>
  <c r="D67" i="29"/>
  <c r="D70" i="29"/>
  <c r="D75" i="29"/>
  <c r="R67" i="29"/>
  <c r="R70" i="29"/>
  <c r="R75" i="29"/>
  <c r="Q70" i="29"/>
  <c r="Q75" i="29"/>
  <c r="Q67" i="29"/>
  <c r="Q70" i="27"/>
  <c r="Q73" i="27"/>
  <c r="Q67" i="27"/>
  <c r="R66" i="26"/>
  <c r="P71" i="26"/>
  <c r="P74" i="26"/>
  <c r="P67" i="26"/>
  <c r="P67" i="29"/>
  <c r="P70" i="29"/>
  <c r="P75" i="29"/>
  <c r="M67" i="29"/>
  <c r="M70" i="29"/>
  <c r="M75" i="29"/>
  <c r="R68" i="31"/>
  <c r="R74" i="31"/>
  <c r="R73" i="31"/>
  <c r="R72" i="31"/>
  <c r="R71" i="31"/>
  <c r="R69" i="31"/>
  <c r="Q67" i="31"/>
  <c r="Q70" i="31"/>
  <c r="Q75" i="31"/>
  <c r="N67" i="31"/>
  <c r="N70" i="31"/>
  <c r="N75" i="31"/>
  <c r="M67" i="31"/>
  <c r="M70" i="31"/>
  <c r="M75" i="31"/>
  <c r="K67" i="31"/>
  <c r="K70" i="31"/>
  <c r="J67" i="31"/>
  <c r="J70" i="31"/>
  <c r="J75" i="31"/>
  <c r="I67" i="31"/>
  <c r="I70" i="31"/>
  <c r="I75" i="31"/>
  <c r="H67" i="31"/>
  <c r="H70" i="31"/>
  <c r="H75" i="31"/>
  <c r="G67" i="31"/>
  <c r="G70" i="31"/>
  <c r="G75" i="31"/>
  <c r="D67" i="31"/>
  <c r="D70" i="31"/>
  <c r="D75" i="31"/>
  <c r="C67" i="31"/>
  <c r="C70" i="31"/>
  <c r="C75" i="31"/>
  <c r="B67" i="31"/>
  <c r="B70" i="31"/>
  <c r="B75" i="31"/>
  <c r="R65" i="31"/>
  <c r="R64" i="31"/>
  <c r="R63" i="31"/>
  <c r="R62" i="31"/>
  <c r="R61" i="31"/>
  <c r="R60" i="31"/>
  <c r="R59" i="31"/>
  <c r="R58" i="31"/>
  <c r="R57" i="31"/>
  <c r="R56" i="31"/>
  <c r="R55" i="31"/>
  <c r="R54" i="31"/>
  <c r="R53" i="31"/>
  <c r="R52" i="31"/>
  <c r="R51" i="31"/>
  <c r="R50" i="31"/>
  <c r="R49" i="31"/>
  <c r="R48" i="31"/>
  <c r="R47" i="31"/>
  <c r="R46" i="31"/>
  <c r="R45" i="31"/>
  <c r="R44" i="31"/>
  <c r="R43" i="31"/>
  <c r="R42" i="31"/>
  <c r="R41" i="31"/>
  <c r="R40" i="31"/>
  <c r="R39" i="31"/>
  <c r="R38" i="31"/>
  <c r="R37" i="31"/>
  <c r="R36" i="31"/>
  <c r="R35" i="31"/>
  <c r="R34" i="31"/>
  <c r="R33" i="31"/>
  <c r="R32" i="31"/>
  <c r="R31" i="31"/>
  <c r="R30" i="31"/>
  <c r="R29" i="31"/>
  <c r="R28" i="31"/>
  <c r="R27" i="31"/>
  <c r="R26" i="31"/>
  <c r="R25" i="31"/>
  <c r="R24" i="31"/>
  <c r="R23" i="31"/>
  <c r="R22" i="31"/>
  <c r="R21" i="31"/>
  <c r="R20" i="31"/>
  <c r="R19" i="31"/>
  <c r="R18" i="31"/>
  <c r="R17" i="31"/>
  <c r="R16" i="31"/>
  <c r="R15" i="31"/>
  <c r="R14" i="31"/>
  <c r="R13" i="31"/>
  <c r="R12" i="31"/>
  <c r="R11" i="31"/>
  <c r="R10" i="31"/>
  <c r="P72" i="25"/>
  <c r="P71" i="25"/>
  <c r="P69" i="25"/>
  <c r="P68" i="25"/>
  <c r="O67" i="25"/>
  <c r="O70" i="25"/>
  <c r="O73" i="25"/>
  <c r="P12" i="25"/>
  <c r="P13" i="25"/>
  <c r="P14" i="25"/>
  <c r="P15" i="25"/>
  <c r="P16" i="25"/>
  <c r="P17" i="25"/>
  <c r="P18" i="25"/>
  <c r="P19" i="25"/>
  <c r="P20" i="25"/>
  <c r="P21" i="25"/>
  <c r="P22" i="25"/>
  <c r="P23" i="25"/>
  <c r="P24" i="25"/>
  <c r="P25" i="25"/>
  <c r="P26" i="25"/>
  <c r="P27" i="25"/>
  <c r="P28" i="25"/>
  <c r="P29" i="25"/>
  <c r="P30" i="25"/>
  <c r="P31" i="25"/>
  <c r="P32" i="25"/>
  <c r="P33" i="25"/>
  <c r="P34" i="25"/>
  <c r="P35" i="25"/>
  <c r="P36" i="25"/>
  <c r="P37" i="25"/>
  <c r="P38" i="25"/>
  <c r="P39" i="25"/>
  <c r="P40" i="25"/>
  <c r="P41" i="25"/>
  <c r="P42" i="25"/>
  <c r="P43" i="25"/>
  <c r="P44" i="25"/>
  <c r="P45" i="25"/>
  <c r="P46" i="25"/>
  <c r="P47" i="25"/>
  <c r="P48" i="25"/>
  <c r="P49" i="25"/>
  <c r="P50" i="25"/>
  <c r="P51" i="25"/>
  <c r="P52" i="25"/>
  <c r="P53" i="25"/>
  <c r="P54" i="25"/>
  <c r="P55" i="25"/>
  <c r="P56" i="25"/>
  <c r="P57" i="25"/>
  <c r="P58" i="25"/>
  <c r="P59" i="25"/>
  <c r="P60" i="25"/>
  <c r="P61" i="25"/>
  <c r="P62" i="25"/>
  <c r="P63" i="25"/>
  <c r="P64" i="25"/>
  <c r="P65" i="25"/>
  <c r="P10" i="25"/>
  <c r="R73" i="26"/>
  <c r="R72" i="26"/>
  <c r="R70" i="26"/>
  <c r="R69" i="26"/>
  <c r="Q67" i="26"/>
  <c r="Q71" i="26"/>
  <c r="Q74" i="26"/>
  <c r="R11" i="26"/>
  <c r="R12" i="26"/>
  <c r="R13" i="26"/>
  <c r="R14" i="26"/>
  <c r="R17" i="26"/>
  <c r="R18" i="26"/>
  <c r="R19" i="26"/>
  <c r="R21" i="26"/>
  <c r="R22" i="26"/>
  <c r="R23" i="26"/>
  <c r="R24" i="26"/>
  <c r="R26" i="26"/>
  <c r="R27" i="26"/>
  <c r="R28" i="26"/>
  <c r="R29" i="26"/>
  <c r="R30" i="26"/>
  <c r="R31" i="26"/>
  <c r="R32" i="26"/>
  <c r="R33" i="26"/>
  <c r="R34" i="26"/>
  <c r="R35" i="26"/>
  <c r="R36" i="26"/>
  <c r="R37" i="26"/>
  <c r="R38" i="26"/>
  <c r="R39" i="26"/>
  <c r="R40" i="26"/>
  <c r="R41" i="26"/>
  <c r="R42" i="26"/>
  <c r="R43" i="26"/>
  <c r="R44" i="26"/>
  <c r="R45" i="26"/>
  <c r="R46" i="26"/>
  <c r="R47" i="26"/>
  <c r="R48" i="26"/>
  <c r="R49" i="26"/>
  <c r="R51" i="26"/>
  <c r="R52" i="26"/>
  <c r="R53" i="26"/>
  <c r="R54" i="26"/>
  <c r="R55" i="26"/>
  <c r="R56" i="26"/>
  <c r="R58" i="26"/>
  <c r="R59" i="26"/>
  <c r="R60" i="26"/>
  <c r="R61" i="26"/>
  <c r="R63" i="26"/>
  <c r="R64" i="26"/>
  <c r="R65" i="26"/>
  <c r="R10" i="26"/>
  <c r="T72" i="27"/>
  <c r="T71" i="27"/>
  <c r="T69" i="27"/>
  <c r="T68" i="27"/>
  <c r="S67" i="27"/>
  <c r="S70" i="27"/>
  <c r="S73" i="27"/>
  <c r="T11" i="27"/>
  <c r="T12" i="27"/>
  <c r="T13" i="27"/>
  <c r="T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57" i="27"/>
  <c r="T58" i="27"/>
  <c r="T59" i="27"/>
  <c r="T60" i="27"/>
  <c r="T61" i="27"/>
  <c r="T62" i="27"/>
  <c r="T63" i="27"/>
  <c r="T64" i="27"/>
  <c r="T65" i="27"/>
  <c r="T10" i="27"/>
  <c r="T74" i="29"/>
  <c r="T73" i="29"/>
  <c r="T72" i="29"/>
  <c r="T71" i="29"/>
  <c r="T69" i="29"/>
  <c r="T68" i="29"/>
  <c r="S67" i="29"/>
  <c r="S70" i="29"/>
  <c r="S75" i="29"/>
  <c r="T11" i="29"/>
  <c r="T12" i="29"/>
  <c r="T13" i="29"/>
  <c r="T14" i="29"/>
  <c r="T15" i="29"/>
  <c r="T16" i="29"/>
  <c r="T17" i="29"/>
  <c r="T18" i="29"/>
  <c r="T19" i="29"/>
  <c r="T20" i="29"/>
  <c r="T21" i="29"/>
  <c r="T22" i="29"/>
  <c r="T23" i="29"/>
  <c r="T24" i="29"/>
  <c r="T25" i="29"/>
  <c r="T26" i="29"/>
  <c r="T27" i="29"/>
  <c r="T28" i="29"/>
  <c r="T29"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10" i="29"/>
  <c r="O67" i="29"/>
  <c r="O70" i="29"/>
  <c r="O75" i="29"/>
  <c r="N67" i="29"/>
  <c r="N70" i="29"/>
  <c r="N75" i="29"/>
  <c r="L67" i="29"/>
  <c r="L70" i="29"/>
  <c r="L75" i="29"/>
  <c r="K67" i="29"/>
  <c r="K70" i="29"/>
  <c r="K75" i="29"/>
  <c r="J67" i="29"/>
  <c r="J70" i="29"/>
  <c r="J75" i="29"/>
  <c r="I67" i="29"/>
  <c r="I70" i="29"/>
  <c r="I75" i="29"/>
  <c r="H67" i="29"/>
  <c r="T67" i="29"/>
  <c r="H70" i="29"/>
  <c r="H75" i="29"/>
  <c r="G67" i="29"/>
  <c r="G70" i="29"/>
  <c r="G75" i="29"/>
  <c r="F67" i="29"/>
  <c r="F70" i="29"/>
  <c r="F75" i="29"/>
  <c r="E67" i="29"/>
  <c r="E70" i="29"/>
  <c r="E75" i="29"/>
  <c r="C67" i="29"/>
  <c r="B67" i="29"/>
  <c r="B70" i="29"/>
  <c r="B75" i="29"/>
  <c r="M67" i="26"/>
  <c r="M71" i="26"/>
  <c r="M74" i="26"/>
  <c r="N67" i="27"/>
  <c r="N70" i="27"/>
  <c r="N73" i="27"/>
  <c r="P67" i="27"/>
  <c r="P70" i="27"/>
  <c r="P73" i="27"/>
  <c r="O67" i="27"/>
  <c r="O70" i="27"/>
  <c r="O73" i="27"/>
  <c r="M67" i="27"/>
  <c r="M70" i="27"/>
  <c r="M73" i="27"/>
  <c r="K67" i="27"/>
  <c r="K70" i="27"/>
  <c r="K73" i="27"/>
  <c r="J67" i="27"/>
  <c r="J70" i="27"/>
  <c r="J73" i="27"/>
  <c r="F73" i="27"/>
  <c r="C67" i="27"/>
  <c r="C70" i="27"/>
  <c r="E67" i="27"/>
  <c r="E70" i="27"/>
  <c r="E73" i="27"/>
  <c r="I67" i="27"/>
  <c r="I70" i="27"/>
  <c r="I73" i="27"/>
  <c r="B67" i="27"/>
  <c r="B70" i="27"/>
  <c r="G67" i="27"/>
  <c r="G70" i="27"/>
  <c r="G73" i="27"/>
  <c r="L67" i="27"/>
  <c r="L70" i="27"/>
  <c r="L73" i="27"/>
  <c r="F67" i="27"/>
  <c r="F70" i="27"/>
  <c r="H67" i="27"/>
  <c r="H70" i="27"/>
  <c r="H73" i="27"/>
  <c r="O67" i="26"/>
  <c r="O71" i="26"/>
  <c r="O74" i="26"/>
  <c r="N67" i="26"/>
  <c r="L67" i="26"/>
  <c r="L71" i="26"/>
  <c r="L74" i="26"/>
  <c r="K67" i="26"/>
  <c r="J67" i="26"/>
  <c r="I67" i="26"/>
  <c r="I71" i="26"/>
  <c r="I74" i="26"/>
  <c r="H67" i="26"/>
  <c r="H71" i="26"/>
  <c r="H74" i="26"/>
  <c r="G67" i="26"/>
  <c r="E67" i="26"/>
  <c r="E71" i="26"/>
  <c r="E74" i="26"/>
  <c r="D67" i="26"/>
  <c r="D71" i="26"/>
  <c r="D74" i="26"/>
  <c r="C67" i="26"/>
  <c r="C71" i="26"/>
  <c r="C74" i="26"/>
  <c r="B67" i="26"/>
  <c r="F62" i="26"/>
  <c r="R62" i="26"/>
  <c r="F57" i="26"/>
  <c r="R57" i="26"/>
  <c r="F50" i="26"/>
  <c r="R50" i="26"/>
  <c r="F25" i="26"/>
  <c r="R25" i="26"/>
  <c r="F20" i="26"/>
  <c r="R20" i="26"/>
  <c r="F16" i="26"/>
  <c r="F15" i="26"/>
  <c r="R15" i="26"/>
  <c r="H70" i="25"/>
  <c r="H73" i="25"/>
  <c r="N67" i="25"/>
  <c r="N70" i="25"/>
  <c r="N73" i="25"/>
  <c r="M67" i="25"/>
  <c r="M70" i="25"/>
  <c r="M73" i="25"/>
  <c r="K67" i="25"/>
  <c r="K70" i="25"/>
  <c r="K73" i="25"/>
  <c r="J67" i="25"/>
  <c r="J70" i="25"/>
  <c r="J73" i="25"/>
  <c r="I67" i="25"/>
  <c r="I70" i="25"/>
  <c r="I73" i="25"/>
  <c r="H67" i="25"/>
  <c r="G67" i="25"/>
  <c r="G70" i="25"/>
  <c r="G73" i="25"/>
  <c r="F67" i="25"/>
  <c r="F70" i="25"/>
  <c r="F73" i="25"/>
  <c r="E67" i="25"/>
  <c r="D67" i="25"/>
  <c r="D70" i="25"/>
  <c r="D73" i="25"/>
  <c r="C67" i="25"/>
  <c r="C70" i="25"/>
  <c r="C73" i="25"/>
  <c r="B67" i="25"/>
  <c r="B70" i="25"/>
  <c r="B73" i="25"/>
  <c r="P11" i="25"/>
  <c r="T69" i="22"/>
  <c r="T66" i="22"/>
  <c r="T65" i="22"/>
  <c r="S64" i="22"/>
  <c r="S67" i="22"/>
  <c r="S70" i="22"/>
  <c r="R64" i="22"/>
  <c r="R67" i="22"/>
  <c r="R70" i="22"/>
  <c r="Q64" i="22"/>
  <c r="Q67" i="22"/>
  <c r="Q70" i="22"/>
  <c r="P64" i="22"/>
  <c r="P67" i="22"/>
  <c r="P70" i="22"/>
  <c r="O64" i="22"/>
  <c r="O67" i="22"/>
  <c r="O70" i="22"/>
  <c r="N64" i="22"/>
  <c r="N67" i="22"/>
  <c r="N70" i="22"/>
  <c r="M64" i="22"/>
  <c r="M67" i="22"/>
  <c r="M70" i="22"/>
  <c r="L64" i="22"/>
  <c r="L67" i="22"/>
  <c r="L70" i="22"/>
  <c r="J64" i="22"/>
  <c r="J67" i="22"/>
  <c r="J70" i="22"/>
  <c r="I64" i="22"/>
  <c r="I67" i="22"/>
  <c r="I70" i="22"/>
  <c r="H64" i="22"/>
  <c r="H67" i="22"/>
  <c r="H70" i="22"/>
  <c r="G64" i="22"/>
  <c r="G67" i="22"/>
  <c r="G70" i="22"/>
  <c r="F64" i="22"/>
  <c r="F67" i="22"/>
  <c r="F70" i="22"/>
  <c r="E64" i="22"/>
  <c r="E67" i="22"/>
  <c r="E70" i="22"/>
  <c r="D64" i="22"/>
  <c r="D67" i="22"/>
  <c r="D70" i="22"/>
  <c r="C64" i="22"/>
  <c r="C67" i="22"/>
  <c r="C70" i="22"/>
  <c r="B64" i="22"/>
  <c r="B67" i="22"/>
  <c r="T63" i="22"/>
  <c r="T62" i="22"/>
  <c r="T61" i="22"/>
  <c r="T60" i="22"/>
  <c r="T59" i="22"/>
  <c r="T58" i="22"/>
  <c r="T57" i="22"/>
  <c r="T56" i="22"/>
  <c r="T55" i="22"/>
  <c r="K54" i="22"/>
  <c r="T54" i="22"/>
  <c r="T53" i="22"/>
  <c r="T52" i="22"/>
  <c r="T51" i="22"/>
  <c r="T50" i="22"/>
  <c r="T49" i="22"/>
  <c r="T48" i="22"/>
  <c r="K48" i="22"/>
  <c r="K64" i="22"/>
  <c r="K67" i="22"/>
  <c r="K70" i="22"/>
  <c r="T47" i="22"/>
  <c r="T46" i="22"/>
  <c r="T45" i="22"/>
  <c r="T44" i="22"/>
  <c r="T43" i="22"/>
  <c r="T42" i="22"/>
  <c r="T41" i="22"/>
  <c r="T40" i="22"/>
  <c r="T39" i="22"/>
  <c r="T38" i="22"/>
  <c r="T37" i="22"/>
  <c r="T36" i="22"/>
  <c r="T35" i="22"/>
  <c r="T34" i="22"/>
  <c r="T33" i="22"/>
  <c r="T32" i="22"/>
  <c r="T31" i="22"/>
  <c r="T30" i="22"/>
  <c r="T29" i="22"/>
  <c r="T28" i="22"/>
  <c r="T27" i="22"/>
  <c r="T26" i="22"/>
  <c r="T25" i="22"/>
  <c r="T24" i="22"/>
  <c r="T23" i="22"/>
  <c r="T22" i="22"/>
  <c r="T21" i="22"/>
  <c r="T20" i="22"/>
  <c r="T19" i="22"/>
  <c r="T18" i="22"/>
  <c r="T17" i="22"/>
  <c r="T16" i="22"/>
  <c r="T15" i="22"/>
  <c r="T14" i="22"/>
  <c r="T13" i="22"/>
  <c r="T12" i="22"/>
  <c r="T11" i="22"/>
  <c r="T10" i="22"/>
  <c r="T9" i="22"/>
  <c r="T8" i="22"/>
  <c r="T7" i="22"/>
  <c r="Q35" i="21"/>
  <c r="S8" i="18"/>
  <c r="S9" i="18"/>
  <c r="S10" i="18"/>
  <c r="S11" i="18"/>
  <c r="S12" i="18"/>
  <c r="S13" i="18"/>
  <c r="S14" i="18"/>
  <c r="S15" i="18"/>
  <c r="S16" i="18"/>
  <c r="S17" i="18"/>
  <c r="S18" i="18"/>
  <c r="S19" i="18"/>
  <c r="S20" i="18"/>
  <c r="S21" i="18"/>
  <c r="S22" i="18"/>
  <c r="S23" i="18"/>
  <c r="S24" i="18"/>
  <c r="S25" i="18"/>
  <c r="S26" i="18"/>
  <c r="S27" i="18"/>
  <c r="S28" i="18"/>
  <c r="S29" i="18"/>
  <c r="S30" i="18"/>
  <c r="S31" i="18"/>
  <c r="S32" i="18"/>
  <c r="S33" i="18"/>
  <c r="S34" i="18"/>
  <c r="S35" i="18"/>
  <c r="S36" i="18"/>
  <c r="S37" i="18"/>
  <c r="S38" i="18"/>
  <c r="S39" i="18"/>
  <c r="S40" i="18"/>
  <c r="S41" i="18"/>
  <c r="S42" i="18"/>
  <c r="S43" i="18"/>
  <c r="S44" i="18"/>
  <c r="S45" i="18"/>
  <c r="S46" i="18"/>
  <c r="S47" i="18"/>
  <c r="S48" i="18"/>
  <c r="S49" i="18"/>
  <c r="S50" i="18"/>
  <c r="S51" i="18"/>
  <c r="S52" i="18"/>
  <c r="S53" i="18"/>
  <c r="S54" i="18"/>
  <c r="S55" i="18"/>
  <c r="S56" i="18"/>
  <c r="S57" i="18"/>
  <c r="S58" i="18"/>
  <c r="S59" i="18"/>
  <c r="S60" i="18"/>
  <c r="S61" i="18"/>
  <c r="S62" i="18"/>
  <c r="S63" i="18"/>
  <c r="S65" i="18"/>
  <c r="S7" i="18"/>
  <c r="Q68" i="21"/>
  <c r="Q65" i="21"/>
  <c r="Q64" i="21"/>
  <c r="P63" i="21"/>
  <c r="P66" i="21"/>
  <c r="P69" i="21"/>
  <c r="O63" i="21"/>
  <c r="Q63" i="21"/>
  <c r="H63" i="21"/>
  <c r="H66" i="21"/>
  <c r="H69" i="21"/>
  <c r="G63" i="21"/>
  <c r="G66" i="21"/>
  <c r="G69" i="21"/>
  <c r="F63" i="21"/>
  <c r="F66" i="21"/>
  <c r="F69" i="21"/>
  <c r="E63" i="21"/>
  <c r="E66" i="21"/>
  <c r="E69" i="21"/>
  <c r="D63" i="21"/>
  <c r="D66" i="21"/>
  <c r="C63" i="21"/>
  <c r="C66" i="21"/>
  <c r="C69" i="21"/>
  <c r="B63" i="21"/>
  <c r="B66" i="21"/>
  <c r="B69" i="21"/>
  <c r="Q62" i="21"/>
  <c r="Q61" i="21"/>
  <c r="Q60" i="21"/>
  <c r="Q59" i="21"/>
  <c r="Q58" i="21"/>
  <c r="Q57" i="21"/>
  <c r="Q56" i="21"/>
  <c r="Q55" i="21"/>
  <c r="Q54" i="21"/>
  <c r="Q53" i="21"/>
  <c r="Q52" i="21"/>
  <c r="Q51" i="21"/>
  <c r="Q50" i="21"/>
  <c r="Q49" i="21"/>
  <c r="Q47" i="21"/>
  <c r="Q46" i="21"/>
  <c r="Q45" i="21"/>
  <c r="Q44" i="21"/>
  <c r="Q43" i="21"/>
  <c r="Q42" i="21"/>
  <c r="Q41" i="21"/>
  <c r="Q40" i="21"/>
  <c r="Q39" i="21"/>
  <c r="Q38" i="21"/>
  <c r="Q37" i="21"/>
  <c r="Q36" i="21"/>
  <c r="Q34" i="21"/>
  <c r="Q33" i="21"/>
  <c r="Q32" i="21"/>
  <c r="Q30" i="21"/>
  <c r="Q29" i="21"/>
  <c r="Q28" i="21"/>
  <c r="Q27" i="21"/>
  <c r="Q26" i="21"/>
  <c r="Q25" i="21"/>
  <c r="Q24" i="21"/>
  <c r="Q22" i="21"/>
  <c r="Q21" i="21"/>
  <c r="Q20" i="21"/>
  <c r="Q19" i="21"/>
  <c r="Q18" i="21"/>
  <c r="Q16" i="21"/>
  <c r="Q15" i="21"/>
  <c r="Q14" i="21"/>
  <c r="Q11" i="21"/>
  <c r="Q10" i="21"/>
  <c r="Q9" i="21"/>
  <c r="Q7" i="21"/>
  <c r="O64" i="15"/>
  <c r="O66" i="15"/>
  <c r="O71"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7" i="15"/>
  <c r="O64" i="16"/>
  <c r="O66" i="16"/>
  <c r="O71" i="16"/>
  <c r="P8" i="16"/>
  <c r="P9" i="16"/>
  <c r="P10" i="16"/>
  <c r="P11" i="16"/>
  <c r="P13" i="16"/>
  <c r="P14" i="16"/>
  <c r="P15" i="16"/>
  <c r="P16" i="16"/>
  <c r="P17" i="16"/>
  <c r="P18" i="16"/>
  <c r="P19" i="16"/>
  <c r="P20" i="16"/>
  <c r="P21" i="16"/>
  <c r="P23" i="16"/>
  <c r="P24" i="16"/>
  <c r="P25" i="16"/>
  <c r="P26" i="16"/>
  <c r="P27" i="16"/>
  <c r="P28" i="16"/>
  <c r="P29" i="16"/>
  <c r="P30" i="16"/>
  <c r="P31" i="16"/>
  <c r="P32" i="16"/>
  <c r="P33" i="16"/>
  <c r="P34" i="16"/>
  <c r="P35" i="16"/>
  <c r="P36" i="16"/>
  <c r="P37" i="16"/>
  <c r="P38" i="16"/>
  <c r="P39" i="16"/>
  <c r="P40" i="16"/>
  <c r="P41" i="16"/>
  <c r="P43" i="16"/>
  <c r="P44" i="16"/>
  <c r="P45" i="16"/>
  <c r="P46" i="16"/>
  <c r="P47" i="16"/>
  <c r="P48" i="16"/>
  <c r="P49" i="16"/>
  <c r="P50" i="16"/>
  <c r="P51" i="16"/>
  <c r="P52" i="16"/>
  <c r="P53" i="16"/>
  <c r="P54" i="16"/>
  <c r="P55" i="16"/>
  <c r="P56" i="16"/>
  <c r="P57" i="16"/>
  <c r="P58" i="16"/>
  <c r="P59" i="16"/>
  <c r="P60" i="16"/>
  <c r="P61" i="16"/>
  <c r="P62" i="16"/>
  <c r="P63" i="16"/>
  <c r="P7" i="16"/>
  <c r="O64" i="17"/>
  <c r="O66" i="17"/>
  <c r="O71" i="17"/>
  <c r="P8" i="17"/>
  <c r="P9" i="17"/>
  <c r="P10" i="17"/>
  <c r="P11" i="17"/>
  <c r="P12" i="17"/>
  <c r="P13" i="17"/>
  <c r="P14" i="17"/>
  <c r="P15" i="17"/>
  <c r="P16" i="17"/>
  <c r="P17" i="17"/>
  <c r="P18" i="17"/>
  <c r="P19" i="17"/>
  <c r="P20" i="17"/>
  <c r="P21" i="17"/>
  <c r="P23" i="17"/>
  <c r="P24" i="17"/>
  <c r="P25" i="17"/>
  <c r="P26" i="17"/>
  <c r="P27" i="17"/>
  <c r="P28" i="17"/>
  <c r="P29" i="17"/>
  <c r="P30" i="17"/>
  <c r="P31" i="17"/>
  <c r="P32" i="17"/>
  <c r="P33" i="17"/>
  <c r="P34" i="17"/>
  <c r="P35" i="17"/>
  <c r="P36" i="17"/>
  <c r="P37" i="17"/>
  <c r="P38" i="17"/>
  <c r="P39" i="17"/>
  <c r="P40" i="17"/>
  <c r="P41" i="17"/>
  <c r="P42" i="17"/>
  <c r="P43" i="17"/>
  <c r="P44" i="17"/>
  <c r="P45" i="17"/>
  <c r="P46" i="17"/>
  <c r="P47" i="17"/>
  <c r="P48" i="17"/>
  <c r="P49" i="17"/>
  <c r="P50" i="17"/>
  <c r="P51" i="17"/>
  <c r="P52" i="17"/>
  <c r="P53" i="17"/>
  <c r="P54" i="17"/>
  <c r="P55" i="17"/>
  <c r="P56" i="17"/>
  <c r="P57" i="17"/>
  <c r="P58" i="17"/>
  <c r="P59" i="17"/>
  <c r="P60" i="17"/>
  <c r="P61" i="17"/>
  <c r="P62" i="17"/>
  <c r="P7" i="17"/>
  <c r="R64" i="18"/>
  <c r="R66" i="18"/>
  <c r="R69" i="18"/>
  <c r="S64" i="19"/>
  <c r="S67" i="19"/>
  <c r="S70" i="19"/>
  <c r="R64" i="19"/>
  <c r="R67" i="19"/>
  <c r="R70" i="19"/>
  <c r="K53" i="19"/>
  <c r="K64" i="19"/>
  <c r="K67" i="19"/>
  <c r="K70" i="19"/>
  <c r="M64" i="18"/>
  <c r="M66" i="18"/>
  <c r="M69" i="18"/>
  <c r="M64" i="19"/>
  <c r="M67" i="19"/>
  <c r="M70" i="19"/>
  <c r="N64" i="19"/>
  <c r="N67" i="19"/>
  <c r="N70" i="19"/>
  <c r="N64" i="18"/>
  <c r="N66" i="18"/>
  <c r="N69" i="18"/>
  <c r="O64" i="19"/>
  <c r="O67" i="19"/>
  <c r="O70" i="19"/>
  <c r="O64" i="18"/>
  <c r="O66" i="18"/>
  <c r="O69" i="18"/>
  <c r="I64" i="19"/>
  <c r="I67" i="19"/>
  <c r="I70" i="19"/>
  <c r="T69" i="19"/>
  <c r="T65" i="19"/>
  <c r="Q64" i="19"/>
  <c r="Q67" i="19"/>
  <c r="Q70" i="19"/>
  <c r="P64" i="19"/>
  <c r="P67" i="19"/>
  <c r="P70" i="19"/>
  <c r="L64" i="19"/>
  <c r="L67" i="19"/>
  <c r="L70" i="19"/>
  <c r="J64" i="19"/>
  <c r="J67" i="19"/>
  <c r="J70" i="19"/>
  <c r="H64" i="19"/>
  <c r="H67" i="19"/>
  <c r="H70" i="19"/>
  <c r="G64" i="19"/>
  <c r="G67" i="19"/>
  <c r="G70" i="19"/>
  <c r="F64" i="19"/>
  <c r="F67" i="19"/>
  <c r="F70" i="19"/>
  <c r="E64" i="19"/>
  <c r="E67" i="19"/>
  <c r="E70" i="19"/>
  <c r="D64" i="19"/>
  <c r="D67" i="19"/>
  <c r="D70" i="19"/>
  <c r="C64" i="19"/>
  <c r="C67" i="19"/>
  <c r="C70" i="19"/>
  <c r="B64" i="19"/>
  <c r="B67" i="19"/>
  <c r="B70" i="19"/>
  <c r="T63" i="19"/>
  <c r="T62" i="19"/>
  <c r="T61" i="19"/>
  <c r="T60" i="19"/>
  <c r="T59" i="19"/>
  <c r="T58" i="19"/>
  <c r="T57" i="19"/>
  <c r="T56" i="19"/>
  <c r="T55" i="19"/>
  <c r="T54" i="19"/>
  <c r="T53" i="19"/>
  <c r="T52" i="19"/>
  <c r="T51" i="19"/>
  <c r="T50" i="19"/>
  <c r="T49" i="19"/>
  <c r="T48" i="19"/>
  <c r="T47" i="19"/>
  <c r="T46" i="19"/>
  <c r="T45" i="19"/>
  <c r="T44" i="19"/>
  <c r="T43" i="19"/>
  <c r="T42" i="19"/>
  <c r="T41" i="19"/>
  <c r="T40" i="19"/>
  <c r="T39" i="19"/>
  <c r="T38" i="19"/>
  <c r="T37" i="19"/>
  <c r="T36" i="19"/>
  <c r="T35" i="19"/>
  <c r="T34" i="19"/>
  <c r="T33" i="19"/>
  <c r="T32" i="19"/>
  <c r="T31" i="19"/>
  <c r="T30" i="19"/>
  <c r="T29" i="19"/>
  <c r="T28" i="19"/>
  <c r="T27" i="19"/>
  <c r="T26" i="19"/>
  <c r="T25" i="19"/>
  <c r="T24" i="19"/>
  <c r="T23" i="19"/>
  <c r="T22" i="19"/>
  <c r="T21" i="19"/>
  <c r="T20" i="19"/>
  <c r="T19" i="19"/>
  <c r="T18" i="19"/>
  <c r="T17" i="19"/>
  <c r="T16" i="19"/>
  <c r="T15" i="19"/>
  <c r="T14" i="19"/>
  <c r="T13" i="19"/>
  <c r="T12" i="19"/>
  <c r="T11" i="19"/>
  <c r="T10" i="19"/>
  <c r="T9" i="19"/>
  <c r="T8" i="19"/>
  <c r="T7" i="19"/>
  <c r="I93" i="18"/>
  <c r="I87" i="18"/>
  <c r="Q64" i="18"/>
  <c r="Q66" i="18"/>
  <c r="Q69" i="18"/>
  <c r="P64" i="18"/>
  <c r="P66" i="18"/>
  <c r="P69" i="18"/>
  <c r="L64" i="18"/>
  <c r="L66" i="18"/>
  <c r="L69" i="18"/>
  <c r="K64" i="18"/>
  <c r="K66" i="18"/>
  <c r="K69" i="18"/>
  <c r="J64" i="18"/>
  <c r="J66" i="18"/>
  <c r="J69" i="18"/>
  <c r="I64" i="18"/>
  <c r="S64" i="18"/>
  <c r="S66" i="18"/>
  <c r="S69" i="18"/>
  <c r="H64" i="18"/>
  <c r="H66" i="18"/>
  <c r="H69" i="18"/>
  <c r="G64" i="18"/>
  <c r="G66" i="18"/>
  <c r="G69" i="18"/>
  <c r="F64" i="18"/>
  <c r="F66" i="18"/>
  <c r="F69" i="18"/>
  <c r="E64" i="18"/>
  <c r="E66" i="18"/>
  <c r="E69" i="18"/>
  <c r="D64" i="18"/>
  <c r="D66" i="18"/>
  <c r="D69" i="18"/>
  <c r="C64" i="18"/>
  <c r="C66" i="18"/>
  <c r="C69" i="18"/>
  <c r="B64" i="18"/>
  <c r="I22" i="17"/>
  <c r="P22" i="17"/>
  <c r="I63" i="17"/>
  <c r="I64" i="17"/>
  <c r="P63" i="17"/>
  <c r="I12" i="16"/>
  <c r="P12" i="16"/>
  <c r="P64" i="16"/>
  <c r="P66" i="16"/>
  <c r="P71" i="16"/>
  <c r="I42" i="16"/>
  <c r="P42" i="16"/>
  <c r="B64" i="17"/>
  <c r="B66" i="17"/>
  <c r="B71" i="17"/>
  <c r="C64" i="17"/>
  <c r="C66" i="17"/>
  <c r="D64" i="17"/>
  <c r="D66" i="17"/>
  <c r="E64" i="17"/>
  <c r="E66" i="17"/>
  <c r="E71" i="17"/>
  <c r="F64" i="17"/>
  <c r="F66" i="17"/>
  <c r="F71" i="17"/>
  <c r="G64" i="17"/>
  <c r="G66" i="17"/>
  <c r="G71" i="17"/>
  <c r="H64" i="17"/>
  <c r="H66" i="17"/>
  <c r="H71" i="17"/>
  <c r="J64" i="17"/>
  <c r="J66" i="17"/>
  <c r="J71" i="17"/>
  <c r="K64" i="17"/>
  <c r="K66" i="17"/>
  <c r="K71" i="17"/>
  <c r="L64" i="17"/>
  <c r="L66" i="17"/>
  <c r="M64" i="17"/>
  <c r="M66" i="17"/>
  <c r="M71" i="17"/>
  <c r="N64" i="17"/>
  <c r="N66" i="17"/>
  <c r="N71" i="17"/>
  <c r="B65" i="17"/>
  <c r="P65" i="17"/>
  <c r="D71" i="17"/>
  <c r="P69" i="17"/>
  <c r="C71" i="17"/>
  <c r="L71" i="17"/>
  <c r="I92" i="17"/>
  <c r="I98" i="17"/>
  <c r="I22" i="16"/>
  <c r="P22" i="16"/>
  <c r="B64" i="16"/>
  <c r="B66" i="16"/>
  <c r="B71" i="16"/>
  <c r="C64" i="16"/>
  <c r="D64" i="16"/>
  <c r="D66" i="16"/>
  <c r="D71" i="16"/>
  <c r="E64" i="16"/>
  <c r="E66" i="16"/>
  <c r="E71" i="16"/>
  <c r="F64" i="16"/>
  <c r="F66" i="16"/>
  <c r="F71" i="16"/>
  <c r="G64" i="16"/>
  <c r="H64" i="16"/>
  <c r="H66" i="16"/>
  <c r="H71" i="16"/>
  <c r="I64" i="16"/>
  <c r="I66" i="16"/>
  <c r="I71" i="16"/>
  <c r="J64" i="16"/>
  <c r="J66" i="16"/>
  <c r="J71" i="16"/>
  <c r="K64" i="16"/>
  <c r="L64" i="16"/>
  <c r="L66" i="16"/>
  <c r="M64" i="16"/>
  <c r="M66" i="16"/>
  <c r="M71" i="16"/>
  <c r="N64" i="16"/>
  <c r="N66" i="16"/>
  <c r="N71" i="16"/>
  <c r="P65" i="16"/>
  <c r="C66" i="16"/>
  <c r="G66" i="16"/>
  <c r="G71" i="16"/>
  <c r="K66" i="16"/>
  <c r="K71" i="16"/>
  <c r="L71" i="16"/>
  <c r="P69" i="16"/>
  <c r="C71" i="16"/>
  <c r="B64" i="15"/>
  <c r="B66" i="15"/>
  <c r="B71" i="15"/>
  <c r="C64" i="15"/>
  <c r="C66" i="15"/>
  <c r="C71" i="15"/>
  <c r="D64" i="15"/>
  <c r="D66" i="15"/>
  <c r="D71" i="15"/>
  <c r="E64" i="15"/>
  <c r="F64" i="15"/>
  <c r="F66" i="15"/>
  <c r="F71" i="15"/>
  <c r="G64" i="15"/>
  <c r="G66" i="15"/>
  <c r="G71" i="15"/>
  <c r="H64" i="15"/>
  <c r="H66" i="15"/>
  <c r="H71" i="15"/>
  <c r="I64" i="15"/>
  <c r="I66" i="15"/>
  <c r="J64" i="15"/>
  <c r="J66" i="15"/>
  <c r="J71" i="15"/>
  <c r="K64" i="15"/>
  <c r="K66" i="15"/>
  <c r="K71" i="15"/>
  <c r="L64" i="15"/>
  <c r="L66" i="15"/>
  <c r="L71" i="15"/>
  <c r="M64" i="15"/>
  <c r="N64" i="15"/>
  <c r="N66" i="15"/>
  <c r="N71" i="15"/>
  <c r="P65" i="15"/>
  <c r="E66" i="15"/>
  <c r="E71" i="15"/>
  <c r="I71" i="15"/>
  <c r="M66" i="15"/>
  <c r="M71" i="15"/>
  <c r="P8" i="14"/>
  <c r="B9" i="14"/>
  <c r="P9" i="14"/>
  <c r="P10" i="14"/>
  <c r="P11" i="14"/>
  <c r="P12" i="14"/>
  <c r="P13" i="14"/>
  <c r="P14" i="14"/>
  <c r="P15" i="14"/>
  <c r="P16" i="14"/>
  <c r="K17" i="14"/>
  <c r="P17" i="14"/>
  <c r="P18" i="14"/>
  <c r="P19" i="14"/>
  <c r="P20" i="14"/>
  <c r="P21" i="14"/>
  <c r="P22" i="14"/>
  <c r="P23" i="14"/>
  <c r="P24" i="14"/>
  <c r="P25" i="14"/>
  <c r="P26" i="14"/>
  <c r="P27" i="14"/>
  <c r="P28" i="14"/>
  <c r="P29" i="14"/>
  <c r="P30" i="14"/>
  <c r="P31" i="14"/>
  <c r="P32" i="14"/>
  <c r="F33" i="14"/>
  <c r="P33" i="14"/>
  <c r="P34" i="14"/>
  <c r="P35" i="14"/>
  <c r="P36" i="14"/>
  <c r="P37" i="14"/>
  <c r="P38" i="14"/>
  <c r="P39" i="14"/>
  <c r="P40" i="14"/>
  <c r="P41" i="14"/>
  <c r="P42" i="14"/>
  <c r="H43" i="14"/>
  <c r="P43" i="14"/>
  <c r="P44" i="14"/>
  <c r="P45" i="14"/>
  <c r="P46" i="14"/>
  <c r="P47" i="14"/>
  <c r="P48" i="14"/>
  <c r="P49" i="14"/>
  <c r="P50" i="14"/>
  <c r="P51" i="14"/>
  <c r="P52" i="14"/>
  <c r="P53" i="14"/>
  <c r="P54" i="14"/>
  <c r="P55" i="14"/>
  <c r="P56" i="14"/>
  <c r="P57" i="14"/>
  <c r="P58" i="14"/>
  <c r="P59" i="14"/>
  <c r="P60" i="14"/>
  <c r="P61" i="14"/>
  <c r="P62" i="14"/>
  <c r="P63" i="14"/>
  <c r="K64" i="14"/>
  <c r="P64" i="14"/>
  <c r="D65" i="14"/>
  <c r="D67" i="14"/>
  <c r="D72" i="14"/>
  <c r="E65" i="14"/>
  <c r="E67" i="14"/>
  <c r="E72" i="14"/>
  <c r="H65" i="14"/>
  <c r="H67" i="14"/>
  <c r="H72" i="14"/>
  <c r="I65" i="14"/>
  <c r="I67" i="14"/>
  <c r="I72" i="14"/>
  <c r="J65" i="14"/>
  <c r="J67" i="14"/>
  <c r="J72" i="14"/>
  <c r="K65" i="14"/>
  <c r="K67" i="14"/>
  <c r="K72" i="14"/>
  <c r="M65" i="14"/>
  <c r="N65" i="14"/>
  <c r="N67" i="14"/>
  <c r="N72" i="14"/>
  <c r="O65" i="14"/>
  <c r="O67" i="14"/>
  <c r="O72" i="14"/>
  <c r="B66" i="14"/>
  <c r="P66" i="14"/>
  <c r="M67" i="14"/>
  <c r="M72" i="14"/>
  <c r="V70" i="8"/>
  <c r="V77" i="8"/>
  <c r="J17" i="13"/>
  <c r="F13" i="13"/>
  <c r="O13" i="13"/>
  <c r="G43" i="13"/>
  <c r="B67" i="13"/>
  <c r="B9" i="13"/>
  <c r="F65" i="13"/>
  <c r="F69" i="13"/>
  <c r="F76" i="13"/>
  <c r="O63" i="13"/>
  <c r="O10" i="13"/>
  <c r="O11" i="13"/>
  <c r="O12" i="13"/>
  <c r="O14" i="13"/>
  <c r="O15"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9" i="13"/>
  <c r="O8" i="13"/>
  <c r="J65" i="13"/>
  <c r="J69" i="13"/>
  <c r="J76" i="13"/>
  <c r="L65" i="13"/>
  <c r="L69" i="13"/>
  <c r="L76" i="13"/>
  <c r="M65" i="13"/>
  <c r="M69" i="13"/>
  <c r="M76" i="13"/>
  <c r="I65" i="13"/>
  <c r="I69" i="13"/>
  <c r="I76" i="13"/>
  <c r="H65" i="13"/>
  <c r="H69" i="13"/>
  <c r="H76" i="13"/>
  <c r="O67" i="13"/>
  <c r="N65" i="13"/>
  <c r="N69" i="13"/>
  <c r="N76" i="13"/>
  <c r="G65" i="13"/>
  <c r="G69" i="13"/>
  <c r="G76" i="13"/>
  <c r="E65" i="13"/>
  <c r="E69" i="13"/>
  <c r="E76" i="13"/>
  <c r="D65" i="13"/>
  <c r="D69" i="13"/>
  <c r="D76" i="13"/>
  <c r="B65" i="13"/>
  <c r="B69" i="13"/>
  <c r="B76" i="13"/>
  <c r="T64" i="19"/>
  <c r="T67" i="19"/>
  <c r="T70" i="19"/>
  <c r="B65" i="14"/>
  <c r="B67" i="14"/>
  <c r="B72" i="14"/>
  <c r="I66" i="17"/>
  <c r="I71" i="17"/>
  <c r="T64" i="22"/>
  <c r="J71" i="26"/>
  <c r="J74" i="26"/>
  <c r="N71" i="26"/>
  <c r="N74" i="26"/>
  <c r="K71" i="26"/>
  <c r="K74" i="26"/>
  <c r="B71" i="26"/>
  <c r="B74" i="26"/>
  <c r="G71" i="26"/>
  <c r="G74" i="26"/>
  <c r="R16" i="26"/>
  <c r="C73" i="27"/>
  <c r="B66" i="18"/>
  <c r="B69" i="18"/>
  <c r="P64" i="17"/>
  <c r="P66" i="17"/>
  <c r="P71" i="17"/>
  <c r="F65" i="14"/>
  <c r="F67" i="14"/>
  <c r="F72" i="14"/>
  <c r="C70" i="29"/>
  <c r="C75" i="29"/>
  <c r="T70" i="29"/>
  <c r="T75" i="29"/>
  <c r="B75" i="36"/>
  <c r="P67" i="36"/>
  <c r="H75" i="34"/>
  <c r="R67" i="31"/>
  <c r="Q12" i="21"/>
  <c r="Q17" i="21"/>
  <c r="Q48" i="21"/>
  <c r="Q13" i="21"/>
  <c r="Q8" i="21"/>
  <c r="Q23" i="21"/>
  <c r="Q31" i="21"/>
  <c r="P65" i="14"/>
  <c r="Q9" i="14"/>
  <c r="K75" i="31"/>
  <c r="R70" i="31"/>
  <c r="R75" i="31"/>
  <c r="D69" i="21"/>
  <c r="Q66" i="21"/>
  <c r="Q69" i="21"/>
  <c r="O65" i="13"/>
  <c r="O69" i="13"/>
  <c r="O76" i="13"/>
  <c r="T70" i="27"/>
  <c r="T73" i="27"/>
  <c r="B73" i="27"/>
  <c r="B70" i="22"/>
  <c r="T67" i="22"/>
  <c r="T70" i="22"/>
  <c r="J75" i="36"/>
  <c r="P70" i="36"/>
  <c r="P75" i="36"/>
  <c r="I66" i="18"/>
  <c r="I69" i="18"/>
  <c r="O66" i="21"/>
  <c r="O69" i="21"/>
  <c r="F67" i="26"/>
  <c r="T67" i="27"/>
  <c r="P64" i="15"/>
  <c r="P66" i="15"/>
  <c r="P71" i="15"/>
  <c r="B70" i="34"/>
  <c r="R67" i="34"/>
  <c r="Q41" i="14"/>
  <c r="Q33" i="14"/>
  <c r="Q20" i="14"/>
  <c r="Q39" i="14"/>
  <c r="Q48" i="14"/>
  <c r="Q23" i="14"/>
  <c r="Q57" i="14"/>
  <c r="Q11" i="14"/>
  <c r="P67" i="14"/>
  <c r="P72" i="14"/>
  <c r="Q37" i="14"/>
  <c r="Q58" i="14"/>
  <c r="Q50" i="14"/>
  <c r="Q8" i="14"/>
  <c r="Q36" i="14"/>
  <c r="Q14" i="14"/>
  <c r="Q46" i="14"/>
  <c r="Q26" i="14"/>
  <c r="Q59" i="14"/>
  <c r="Q54" i="14"/>
  <c r="Q19" i="14"/>
  <c r="Q56" i="14"/>
  <c r="Q49" i="14"/>
  <c r="Q13" i="14"/>
  <c r="Q53" i="14"/>
  <c r="Q38" i="14"/>
  <c r="Q31" i="14"/>
  <c r="Q63" i="14"/>
  <c r="Q21" i="14"/>
  <c r="Q44" i="14"/>
  <c r="Q24" i="14"/>
  <c r="Q40" i="14"/>
  <c r="Q28" i="14"/>
  <c r="Q12" i="14"/>
  <c r="Q10" i="14"/>
  <c r="Q29" i="14"/>
  <c r="Q18" i="14"/>
  <c r="Q32" i="14"/>
  <c r="Q47" i="14"/>
  <c r="Q16" i="14"/>
  <c r="Q51" i="14"/>
  <c r="Q35" i="14"/>
  <c r="Q52" i="14"/>
  <c r="Q55" i="14"/>
  <c r="Q60" i="14"/>
  <c r="Q34" i="14"/>
  <c r="Q64" i="14"/>
  <c r="Q42" i="14"/>
  <c r="Q30" i="14"/>
  <c r="Q62" i="14"/>
  <c r="Q45" i="14"/>
  <c r="Q61" i="14"/>
  <c r="B75" i="34"/>
  <c r="R70" i="34"/>
  <c r="R75" i="34"/>
  <c r="R67" i="26"/>
  <c r="R71" i="26"/>
  <c r="R74" i="26"/>
  <c r="F71" i="26"/>
  <c r="F74" i="26"/>
  <c r="Q27" i="14"/>
  <c r="Q15" i="14"/>
  <c r="Q17" i="14"/>
  <c r="Q43" i="14"/>
  <c r="Q22" i="14"/>
  <c r="Q25" i="14"/>
  <c r="Q65" i="14"/>
  <c r="E70" i="38"/>
  <c r="E75" i="38"/>
  <c r="L67" i="25"/>
  <c r="P67" i="25"/>
  <c r="P70" i="25"/>
  <c r="P73" i="25"/>
  <c r="D68" i="45"/>
  <c r="D74" i="45"/>
  <c r="V65" i="45"/>
  <c r="V68" i="45"/>
  <c r="V74" i="45"/>
  <c r="X75" i="38"/>
  <c r="B75" i="38"/>
  <c r="B75" i="37"/>
  <c r="C70" i="37"/>
  <c r="C75" i="37"/>
  <c r="L68" i="43"/>
  <c r="B73" i="43"/>
  <c r="F68" i="45"/>
  <c r="F74" i="45"/>
  <c r="AC13" i="41"/>
  <c r="AC52" i="41"/>
  <c r="AC10" i="41"/>
  <c r="AC38" i="41"/>
  <c r="AC12" i="41"/>
  <c r="AC41" i="41"/>
  <c r="AC46" i="41"/>
  <c r="L65" i="41"/>
  <c r="AC65" i="41"/>
  <c r="B68" i="41"/>
  <c r="B73" i="41"/>
  <c r="L68" i="41"/>
  <c r="AC67" i="41"/>
  <c r="L73" i="41"/>
  <c r="AC72" i="41"/>
  <c r="AC68" i="41"/>
  <c r="AC73" i="41"/>
  <c r="AF65" i="43"/>
  <c r="Q68" i="43"/>
  <c r="AB65" i="45"/>
  <c r="AB68" i="45"/>
  <c r="E74" i="45"/>
  <c r="AB74" i="45"/>
  <c r="AF68" i="43"/>
  <c r="Q73" i="43"/>
  <c r="AF73" i="43"/>
  <c r="L65" i="47" l="1"/>
  <c r="L68" i="47" s="1"/>
  <c r="L74" i="47" s="1"/>
  <c r="AB8" i="47"/>
  <c r="J65" i="47"/>
  <c r="J68" i="47" s="1"/>
  <c r="J74" i="47" s="1"/>
  <c r="AB65" i="47" l="1"/>
  <c r="AB68" i="47"/>
  <c r="AB7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USDOT User</author>
  </authors>
  <commentList>
    <comment ref="I66" authorId="0" shapeId="0" xr:uid="{00000000-0006-0000-0B00-000001000000}">
      <text>
        <r>
          <rPr>
            <b/>
            <sz val="9"/>
            <color indexed="81"/>
            <rFont val="Tahoma"/>
            <family val="2"/>
          </rPr>
          <t>USDOT User:</t>
        </r>
        <r>
          <rPr>
            <sz val="9"/>
            <color indexed="81"/>
            <rFont val="Tahoma"/>
            <family val="2"/>
          </rPr>
          <t xml:space="preserve">
Combination of Discretionary and Earmarks.   Discretionary Allolcations could include prior year funds.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 User</author>
  </authors>
  <commentList>
    <comment ref="I67" authorId="0" shapeId="0" xr:uid="{00000000-0006-0000-0C00-000001000000}">
      <text>
        <r>
          <rPr>
            <b/>
            <sz val="9"/>
            <color indexed="81"/>
            <rFont val="Tahoma"/>
            <family val="2"/>
          </rPr>
          <t>USDOT User:</t>
        </r>
        <r>
          <rPr>
            <sz val="9"/>
            <color indexed="81"/>
            <rFont val="Tahoma"/>
            <family val="2"/>
          </rPr>
          <t xml:space="preserve">
Discretionary Allolcations could include prior year funds.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 User</author>
  </authors>
  <commentList>
    <comment ref="I67" authorId="0" shapeId="0" xr:uid="{00000000-0006-0000-0D00-000001000000}">
      <text>
        <r>
          <rPr>
            <b/>
            <sz val="9"/>
            <color indexed="81"/>
            <rFont val="Tahoma"/>
            <family val="2"/>
          </rPr>
          <t>USDOT User:</t>
        </r>
        <r>
          <rPr>
            <sz val="9"/>
            <color indexed="81"/>
            <rFont val="Tahoma"/>
            <family val="2"/>
          </rPr>
          <t xml:space="preserve">
test: 2011 - primarily allocated via discretionary competitions - SGR, BLIV, Veteran's, and 5 Clean Fuels projects in attainmentareas. Also included 2010 contract authority. 
Only earmarks were 2011 Ferry Boat projects. </t>
        </r>
      </text>
    </comment>
  </commentList>
</comments>
</file>

<file path=xl/sharedStrings.xml><?xml version="1.0" encoding="utf-8"?>
<sst xmlns="http://schemas.openxmlformats.org/spreadsheetml/2006/main" count="3129" uniqueCount="558">
  <si>
    <t>Section 5310</t>
  </si>
  <si>
    <t>Section 5309</t>
  </si>
  <si>
    <t>Metropolitan</t>
  </si>
  <si>
    <t>Section 5307</t>
  </si>
  <si>
    <t>Section 5311</t>
  </si>
  <si>
    <t>Elderly &amp; Persons</t>
  </si>
  <si>
    <t xml:space="preserve">Fixed Guideway </t>
  </si>
  <si>
    <t>Planning</t>
  </si>
  <si>
    <t>RTAP</t>
  </si>
  <si>
    <t>State Total</t>
  </si>
  <si>
    <t>Urbanized Area</t>
  </si>
  <si>
    <t>with Disabilities</t>
  </si>
  <si>
    <t>New Starts</t>
  </si>
  <si>
    <t>Modernization</t>
  </si>
  <si>
    <t>Bus Allocation</t>
  </si>
  <si>
    <t>Section 5303</t>
  </si>
  <si>
    <t xml:space="preserve">  Selected FTA Programs</t>
  </si>
  <si>
    <t>Alaska</t>
  </si>
  <si>
    <t>Alabama</t>
  </si>
  <si>
    <t>Arkansas</t>
  </si>
  <si>
    <t>American Samoa</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</si>
  <si>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</si>
  <si>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</si>
  <si>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</si>
  <si>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</si>
  <si>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</si>
  <si>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</si>
  <si>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</si>
  <si>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</si>
  <si>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</si>
  <si>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</si>
  <si>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</si>
  <si>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</si>
  <si>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</si>
  <si>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</si>
  <si>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</si>
  <si>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</si>
  <si>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</si>
  <si>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</si>
  <si>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</si>
  <si>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</si>
  <si>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</si>
  <si>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</si>
  <si>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</si>
  <si>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</si>
  <si>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</si>
  <si>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</si>
  <si>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</si>
  <si>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</si>
  <si>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</si>
  <si>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</si>
  <si>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</si>
  <si>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</si>
  <si>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</si>
  <si>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</si>
  <si>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</si>
  <si>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</si>
  <si>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</si>
  <si>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</si>
  <si>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</si>
  <si>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</si>
  <si>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</si>
  <si>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</si>
  <si>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</si>
  <si>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</si>
  <si>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</si>
  <si>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Virgin Islands</t>
  </si>
  <si>
    <t>Vermont</t>
  </si>
  <si>
    <t>Washington</t>
  </si>
  <si>
    <t>Wisconsin</t>
  </si>
  <si>
    <t>West Virginia</t>
  </si>
  <si>
    <t>Wyoming</t>
  </si>
  <si>
    <t xml:space="preserve">Section 5309 </t>
  </si>
  <si>
    <t>State</t>
  </si>
  <si>
    <t>Alabama……………………………..</t>
  </si>
  <si>
    <t>Alaska………………………………..</t>
  </si>
  <si>
    <t>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</si>
  <si>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</si>
  <si>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</si>
  <si>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</si>
  <si>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</si>
  <si>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</si>
  <si>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</si>
  <si>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</si>
  <si>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</si>
  <si>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</si>
  <si>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</si>
  <si>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</si>
  <si>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</si>
  <si>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</si>
  <si>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</si>
  <si>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</si>
  <si>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</si>
  <si>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</si>
  <si>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</si>
  <si>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</si>
  <si>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</si>
  <si>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</si>
  <si>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</si>
  <si>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</si>
  <si>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</si>
  <si>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</si>
  <si>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</si>
  <si>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</si>
  <si>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</si>
  <si>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</si>
  <si>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</si>
  <si>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</si>
  <si>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</si>
  <si>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</si>
  <si>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</si>
  <si>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</si>
  <si>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Northern Marianas…………………</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</si>
  <si>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</si>
  <si>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</si>
  <si>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</si>
  <si>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</si>
  <si>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</si>
  <si>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</si>
  <si>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</si>
  <si>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</si>
  <si>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</si>
  <si>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</si>
  <si>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</si>
  <si>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</si>
  <si>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</si>
  <si>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</si>
  <si>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</si>
  <si>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</si>
  <si>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</si>
  <si>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</si>
  <si>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Subtotal…………….</t>
  </si>
  <si>
    <t>Oversight……………………………</t>
  </si>
  <si>
    <t xml:space="preserve">Total…………………  </t>
  </si>
  <si>
    <t>b/</t>
  </si>
  <si>
    <t>c/</t>
  </si>
  <si>
    <t>d/</t>
  </si>
  <si>
    <t>e/</t>
  </si>
  <si>
    <t>f/</t>
  </si>
  <si>
    <t>g/</t>
  </si>
  <si>
    <t>h/</t>
  </si>
  <si>
    <t>Over-the-Road Bus Accessibility</t>
  </si>
  <si>
    <t>Grand Total………………………….</t>
  </si>
  <si>
    <t>a/  Includes $4,834,264 in funds appropriated for the Alaska Railroad improvements to passenger operations.</t>
  </si>
  <si>
    <t>b/  Includes $4,589,012 in reapportioned recoveries.</t>
  </si>
  <si>
    <t>c/  Includes $1,174,760 in reapportioned recoveries.</t>
  </si>
  <si>
    <t>d/  Includes $2,272 in reapportioned recoveries.</t>
  </si>
  <si>
    <t>e/  Includes $975,000 of reprogrammed funds.  Does not include $4,850,000 for fuel cell powered transit bus program.</t>
  </si>
  <si>
    <t>f/  Includes $125,587 in reapportioned funds.</t>
  </si>
  <si>
    <t>g/  Includes $222,086 in reapportioned funds.</t>
  </si>
  <si>
    <t>h/  Includes $178,778 in reapportioned funds.</t>
  </si>
  <si>
    <t xml:space="preserve">State          </t>
  </si>
  <si>
    <t xml:space="preserve">State Total     </t>
  </si>
  <si>
    <t xml:space="preserve">Planning     </t>
  </si>
  <si>
    <t xml:space="preserve">Selected       </t>
  </si>
  <si>
    <t>Section 5313(b)</t>
  </si>
  <si>
    <t>FTA Programs</t>
  </si>
  <si>
    <t>Unallocated.………………………..</t>
  </si>
  <si>
    <t>Total………………..</t>
  </si>
  <si>
    <t>Oversight………………..</t>
  </si>
  <si>
    <t>a/  Includes $4,825,700 appropriated for the Alaska Railroad</t>
  </si>
  <si>
    <t>I/</t>
  </si>
  <si>
    <t xml:space="preserve">  </t>
  </si>
  <si>
    <t>a/  Includes $4,825,700 in funds appropriated for the Alaska Railroad improvements to passenger operations.</t>
  </si>
  <si>
    <t>c/  Includes $72,481 in reapportioned recoveries.</t>
  </si>
  <si>
    <t>d/  Includes $39,614 in reapportioned recoveries.</t>
  </si>
  <si>
    <t>e/  Includes a reduction of $11,197,429 as part of P.L. 106-113.</t>
  </si>
  <si>
    <t>f/  Includes $1,199,750 of reallocated bus funds as part of P.L. 106-69; and a net reduction of $6,206,385 as part of P.L. 106-113.</t>
  </si>
  <si>
    <t>g/  Includes $75,180 in reapportioned funds.  $525,000 takedown for RTAP National Program.</t>
  </si>
  <si>
    <t>h/  Includes $10,128 in reapportioned funds.</t>
  </si>
  <si>
    <t>i/  Includes $6,946 in reapportioned funds.</t>
  </si>
  <si>
    <t xml:space="preserve"> f/</t>
  </si>
  <si>
    <t>American Samoa………..</t>
  </si>
  <si>
    <t>Guam………………………</t>
  </si>
  <si>
    <t>Northern Marianas………</t>
  </si>
  <si>
    <t>Virgin Islands…………….</t>
  </si>
  <si>
    <t>i/</t>
  </si>
  <si>
    <t>j/</t>
  </si>
  <si>
    <t>k/</t>
  </si>
  <si>
    <t>l/</t>
  </si>
  <si>
    <t>2002 Winter Olympic Games</t>
  </si>
  <si>
    <t>a/  Includes $4,815,084 for the Alaska Railroad.</t>
  </si>
  <si>
    <t>b/  Includes $4,735,805 in reapportioned funds.</t>
  </si>
  <si>
    <t>c/  $1,000,000 transferred from PMO funds to OIG.</t>
  </si>
  <si>
    <t>d/  Includes $1,501,792 in reapportioned funds.</t>
  </si>
  <si>
    <t>e/  Includes $319,909 in reapportioned funds.</t>
  </si>
  <si>
    <t>f/  Amount for Alaska/Hawaii Ferries distributed one-half to Alaska and one-half to Hawaii.</t>
  </si>
  <si>
    <t>g/  Includes $26,994,048 in reallocated funds and new funding made available under Pub. L. 106-554 for Newark, NJ and Dallas, TX projects.</t>
  </si>
  <si>
    <t>h/  Includes $289,758 in reapportioned funds.</t>
  </si>
  <si>
    <t>i/  Includes new funding made available under Pub. L. 106-554 for Alabama A&amp;M University buses and bus facilities project.</t>
  </si>
  <si>
    <t>j/  Includes $279,980 in reapportioned funds.</t>
  </si>
  <si>
    <t>k/  Includes $76,320 in reapportioned funds.</t>
  </si>
  <si>
    <t>l/  Includes $165,890 in reapportioned funds.</t>
  </si>
  <si>
    <t>m/  Set-aside from the formula grants program for the 2002 Winter Olympic Games in Salt Lake City, Utah</t>
  </si>
  <si>
    <t xml:space="preserve"> e/</t>
  </si>
  <si>
    <t>Northern Marianas</t>
  </si>
  <si>
    <t>Subtotal</t>
  </si>
  <si>
    <t>Oversight</t>
  </si>
  <si>
    <t xml:space="preserve">Total  </t>
  </si>
  <si>
    <t>VIII Paralympaid for the Disabled</t>
  </si>
  <si>
    <t>Grand Total</t>
  </si>
  <si>
    <t>a/  Includes $4,825,700 for the Alaska Railroad</t>
  </si>
  <si>
    <t>b/  Includes $7,092,285 in reapportioned funds</t>
  </si>
  <si>
    <t>c/  Includes $2,977,622 in reapportioned funds</t>
  </si>
  <si>
    <t>d/  Includes $325,448 in reapportioned funds</t>
  </si>
  <si>
    <t>e/  Amount for Alaska/Hawaii Ferries distributed one-half to Alaska and one-half to Hawaii</t>
  </si>
  <si>
    <t>f/  Includes $1,488,840 in reallocated funds</t>
  </si>
  <si>
    <t>g/  Includes $547,205 in reapportioned funds</t>
  </si>
  <si>
    <t>h/  Includes 1,733,658 supplemental funds made available</t>
  </si>
  <si>
    <t>i/  Includes $240,571 in reapportioned funds</t>
  </si>
  <si>
    <t>j/  Includes $121,048 in reapportioned funds</t>
  </si>
  <si>
    <t>k/  Includes $20,729 in reapportioned funds</t>
  </si>
  <si>
    <t>l/  Set-aside from the formula grants program for the VIII Paralympiad for the Disabled in Salt Lake City, Utah</t>
  </si>
  <si>
    <t>FEDERAL TRANSIT ADMINISTRATION</t>
  </si>
  <si>
    <t>America Samoa</t>
  </si>
  <si>
    <t>a/  Includes $4,794,333 to Alaska Railroad for improvements to passenger operations.</t>
  </si>
  <si>
    <t>b/  Includes $5,479,136 in reapportioned funds.</t>
  </si>
  <si>
    <t>c/  Includes $1,106,083 in reapportioned funds.</t>
  </si>
  <si>
    <t>d/  Includes $102,835 in reapportioned funds.</t>
  </si>
  <si>
    <t>e/  Includes funds transferred from JARC in Pub. L. 108-7.</t>
  </si>
  <si>
    <t>f/  Includes $84,033 in reapportioned funds.</t>
  </si>
  <si>
    <t>g/  Includes funds transferred from Cleans Fuels and $4,567,156 in reallocated funds.</t>
  </si>
  <si>
    <t>h/  Includes $450,340 in reapportioned funds.</t>
  </si>
  <si>
    <t>i/  Includes $110,889 in reapportioned funds.</t>
  </si>
  <si>
    <t>j/  Includes $1,000 in reapportioned funds.</t>
  </si>
  <si>
    <t>Commute</t>
  </si>
  <si>
    <t>Job Access</t>
  </si>
  <si>
    <t>and Reverse</t>
  </si>
  <si>
    <t>Selected FTA</t>
  </si>
  <si>
    <t>m/</t>
  </si>
  <si>
    <t>j/ includes $3,538,724 in 1999 Job Access allocated funds</t>
  </si>
  <si>
    <t>m/ Includes prior year allocated resources</t>
  </si>
  <si>
    <t>Fixed Guideway</t>
  </si>
  <si>
    <t xml:space="preserve">Section 5310 </t>
  </si>
  <si>
    <t xml:space="preserve"> Section 5307</t>
  </si>
  <si>
    <t xml:space="preserve">Section  </t>
  </si>
  <si>
    <t>5311(b)(2)</t>
  </si>
  <si>
    <t xml:space="preserve">  RTAP      </t>
  </si>
  <si>
    <t>Urbanized Areas</t>
  </si>
  <si>
    <t>Elderly and Persons</t>
  </si>
  <si>
    <t xml:space="preserve">with Disabilities  </t>
  </si>
  <si>
    <t xml:space="preserve">New Starts  </t>
  </si>
  <si>
    <t xml:space="preserve">Section </t>
  </si>
  <si>
    <t xml:space="preserve">Nonurbanized  </t>
  </si>
  <si>
    <t>Areas</t>
  </si>
  <si>
    <t>5313(b)</t>
  </si>
  <si>
    <t xml:space="preserve">State Planning   </t>
  </si>
  <si>
    <t xml:space="preserve">Programs  </t>
  </si>
  <si>
    <t xml:space="preserve">State Total   </t>
  </si>
  <si>
    <t>Section  5311</t>
  </si>
  <si>
    <t xml:space="preserve">Non-Urbanized  </t>
  </si>
  <si>
    <t>Area</t>
  </si>
  <si>
    <t xml:space="preserve">Section   </t>
  </si>
  <si>
    <t>5311(b)</t>
  </si>
  <si>
    <t>Northern Marianas……….</t>
  </si>
  <si>
    <t>b/ Includes $59,598 in reapportioned recoveries</t>
  </si>
  <si>
    <t>c/ Includes $98,848 in reapportioned recoveries</t>
  </si>
  <si>
    <t>d/ Includes $151,831 in reapportioned recoveries</t>
  </si>
  <si>
    <t>e/ Includes $5,055,703 in reapportioned recoveries</t>
  </si>
  <si>
    <t>f/ Includes $822,682 in reapportioned recoveries</t>
  </si>
  <si>
    <t>g/ Includes $100,621 in reapportioned recoveries</t>
  </si>
  <si>
    <t xml:space="preserve">FISCAL YEAR 1998 APPORTIONMENTS AND ALLOCATIONS </t>
  </si>
  <si>
    <t xml:space="preserve"> FISCAL YEAR 1999 APPORTIONMENTS AND ALLOCATIONS</t>
  </si>
  <si>
    <t>FISCAL YEAR 2000 APPORTIONMENTS AND ALLOCATIONS</t>
  </si>
  <si>
    <t xml:space="preserve"> FISCAL YEAR 2001 APPORTIONMENTS AND ALLOCATIONS</t>
  </si>
  <si>
    <t xml:space="preserve"> FISCAL YEAR 2002 APPORTIONMENTS AND ALLOCATIONS </t>
  </si>
  <si>
    <t xml:space="preserve"> FISCAL YEAR 2003 APPORTIONMENTS AND ALLOCATIONS </t>
  </si>
  <si>
    <t xml:space="preserve">State </t>
  </si>
  <si>
    <t>FY 2003 Enacted</t>
  </si>
  <si>
    <t>Job Access/</t>
  </si>
  <si>
    <t>Non-urbanized Area</t>
  </si>
  <si>
    <t>Bus and Bus-Related</t>
  </si>
  <si>
    <t>Reverse Commute</t>
  </si>
  <si>
    <t>Section 5313</t>
  </si>
  <si>
    <t>1/</t>
  </si>
  <si>
    <t>2/</t>
  </si>
  <si>
    <t>N. Mariana Islands</t>
  </si>
  <si>
    <t>1/  Includes $4,797,228 to Alaska Railroad for improvements to passenger operations.</t>
  </si>
  <si>
    <t>2/ Includes $298,230 for technical assistance.</t>
  </si>
  <si>
    <t xml:space="preserve"> FISCAL YEAR 2004 APPORTIONMENTS/ALLOCATIONS</t>
  </si>
  <si>
    <t>(ADJUSTED FOR GOVERNMENT-WIDE RESCISSION UNDER P.L. 108-199)</t>
  </si>
  <si>
    <t xml:space="preserve">(ADJUSTED FOR GOVERNMENT-WIDE RESCISSION UNDER P. L. 108-7) </t>
  </si>
  <si>
    <t xml:space="preserve">(ADJUSTED FOR GOVERNMENT-WIDE RESCISSION AND NEW FUNDING UNDER P. L. 106-554) </t>
  </si>
  <si>
    <t xml:space="preserve"> FISCAL YEAR 2005 APPORTIONMENTS/ALLOCATIONS -- BY STATE</t>
  </si>
  <si>
    <t>FY 2005 Enacted</t>
  </si>
  <si>
    <t>State %</t>
  </si>
  <si>
    <t>of Total</t>
  </si>
  <si>
    <t>3/</t>
  </si>
  <si>
    <t>Unallocated</t>
  </si>
  <si>
    <t>1/  Includes $4,787,094 to Alaska Railroad for improvements to passenger operations.</t>
  </si>
  <si>
    <t>2/  Includes $3,591,548 in reallocated funds from New Starts projects funded under P.L. 106-346; and  $22,554,144 in reallocated funds from Bus projects funded under P.L. 107-87.</t>
  </si>
  <si>
    <t>3/  Includes $297,600 for technical assistance support for performance reviews of the JARC program.</t>
  </si>
  <si>
    <t>FISCAL YEAR 2006 APPORTIONMENTS/ALLOCATIONS BY STATE FOR SELECTED FTA PROGRAMS</t>
  </si>
  <si>
    <t xml:space="preserve"> Nonurbanized Areas</t>
  </si>
  <si>
    <t>Formula</t>
  </si>
  <si>
    <t xml:space="preserve">Special Need for </t>
  </si>
  <si>
    <t>Bus and</t>
  </si>
  <si>
    <t>Alternative</t>
  </si>
  <si>
    <t>State Planning</t>
  </si>
  <si>
    <t>(5307 and 5340)</t>
  </si>
  <si>
    <t>(5311 and 5340)</t>
  </si>
  <si>
    <t xml:space="preserve">RTAP    </t>
  </si>
  <si>
    <t>JARC</t>
  </si>
  <si>
    <t>Elderly &amp; Disabled</t>
  </si>
  <si>
    <t>New Freedom</t>
  </si>
  <si>
    <t>Bus Facility</t>
  </si>
  <si>
    <t>Clean Fuels</t>
  </si>
  <si>
    <t>Analysis</t>
  </si>
  <si>
    <t>Section 5304</t>
  </si>
  <si>
    <t>Alabama……………………………………..</t>
  </si>
  <si>
    <t>Alaska……………………………………….</t>
  </si>
  <si>
    <t>American Samoa…………………………….</t>
  </si>
  <si>
    <t>Arizona……………………………………….</t>
  </si>
  <si>
    <t>Arkansas…………………………………….</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</si>
  <si>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</si>
  <si>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</si>
  <si>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</si>
  <si>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</si>
  <si>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</si>
  <si>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</si>
  <si>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</si>
  <si>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</si>
  <si>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</si>
  <si>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</si>
  <si>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</si>
  <si>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</si>
  <si>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</si>
  <si>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</si>
  <si>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</si>
  <si>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</si>
  <si>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</si>
  <si>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</si>
  <si>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</si>
  <si>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</si>
  <si>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</si>
  <si>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</si>
  <si>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</si>
  <si>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</si>
  <si>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 Mariana Islands………………………….</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</si>
  <si>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</si>
  <si>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</si>
  <si>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</si>
  <si>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</si>
  <si>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</si>
  <si>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</si>
  <si>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</si>
  <si>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</si>
  <si>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</si>
  <si>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</si>
  <si>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</si>
  <si>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</si>
  <si>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</si>
  <si>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</si>
  <si>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</si>
  <si>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</si>
  <si>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</si>
  <si>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</si>
  <si>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</si>
  <si>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</si>
  <si>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</si>
  <si>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</si>
  <si>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</si>
  <si>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</si>
  <si>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</si>
  <si>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</si>
  <si>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Unallocated……………….</t>
  </si>
  <si>
    <t>Total</t>
  </si>
  <si>
    <t>Tribal Transit Program</t>
  </si>
  <si>
    <t>National RTAP</t>
  </si>
  <si>
    <t>Over-the-Road Bus</t>
  </si>
  <si>
    <t>FISCAL YEAR 2007 APPORTIONMENTS/ALLOCATIONS BY STATE FOR SELECTED FTA PROGRAMS</t>
  </si>
  <si>
    <t>Bus Facility 1/</t>
  </si>
  <si>
    <t>1/ includes $24,893,251 of unallocated FY 2006 funds.</t>
  </si>
  <si>
    <t>rev_1 (8-28-07):  updated Bus and Bus Facility Progam to reallocate Fuel Cell Bus Program funds to CA, GA, and MA.  In the original table funds these funds were allocated to the District of Columbia.</t>
  </si>
  <si>
    <t xml:space="preserve">rev_2 (9-27-07):  updated New Starts Program to show allocation of Small Starts awards.  </t>
  </si>
  <si>
    <t>rev_3 (10-5-07):  updated to included UPA awards ($438 million) under the Bus and Bus Facility Program.</t>
  </si>
  <si>
    <t>revision-1:  Bus programs updated to include allocation of conference report earmarks.  AA program conference report allocations added.</t>
  </si>
  <si>
    <t>revision-2:  A.  New Starts state allocations confirmed by C.Oliver.  B.  Updated 5307 and 5340 state totals.  Previous version used estimates based on FY07 allocation percentages.  New figures based on actual 08 data and more accurately reflect allocatio</t>
  </si>
  <si>
    <t xml:space="preserve">revision-3:  Corrected CT and IL Bus allocations to reflect a project mis-coded as CT.  </t>
  </si>
  <si>
    <r>
      <t>FISCAL YEAR 2008 APPORTIONMENTS/ALLOCATIONS BY STATE FOR SELECTED FTA PROGRAMS_</t>
    </r>
    <r>
      <rPr>
        <b/>
        <i/>
        <sz val="10"/>
        <color indexed="16"/>
        <rFont val="Arial"/>
        <family val="2"/>
      </rPr>
      <t>revised 2-12-08</t>
    </r>
  </si>
  <si>
    <t xml:space="preserve">revised 05-07-08:  Bus and Bus Facility updated to redirect NY UPA funds to Los Angeles.  </t>
  </si>
  <si>
    <t xml:space="preserve">revised 05-07-08:  Bus and Bus Facility updated to allocate 10% of unallocated funds to Chicago.  </t>
  </si>
  <si>
    <t>rev_4 (5-7-08):    updated to redirect NY UPA funds to Los Angeles.</t>
  </si>
  <si>
    <t>revision-4:  updated to allocate 10% of Bus discretionary funds to Chicago.</t>
  </si>
  <si>
    <t>FISCAL YEAR 2009 APPORTIONMENTS/ALLOCATIONS BY STATE FOR SELECTED FTA PROGRAMS_7-21-2010</t>
  </si>
  <si>
    <t>FISCAL YEAR 2010 APPORTIONMENTS/ALLOCATIONS BY STATE FOR SELECTED FTA PROGRAMS_07-09-10</t>
  </si>
  <si>
    <t>*Allocations for UZAs that are within multiple-states are split between the applicable states.</t>
  </si>
  <si>
    <t>FISCAL YEAR 2011 APPORTIONMENTS/ALLOCATIONS BY STATE FOR SELECTED FTA PROGRAMS_05-23-11</t>
  </si>
  <si>
    <t>FY 2010 Contract Authority Oversight</t>
  </si>
  <si>
    <t>Over-the-Road</t>
  </si>
  <si>
    <t>Bus</t>
  </si>
  <si>
    <t>Tribal</t>
  </si>
  <si>
    <t>Transit</t>
  </si>
  <si>
    <t>Paul S. Sarbanes</t>
  </si>
  <si>
    <t>Transit in Parks</t>
  </si>
  <si>
    <t>Contract Authority</t>
  </si>
  <si>
    <t>TIGGER II</t>
  </si>
  <si>
    <t>Research</t>
  </si>
  <si>
    <t xml:space="preserve">FISCAL YEAR 2012 APPORTIONMENTS/ALLOCATIONS BY STATE FOR FTA FORMULA AND DISCRETIONARY PROGRAMS </t>
  </si>
  <si>
    <t xml:space="preserve">Special Needs for </t>
  </si>
  <si>
    <t>Section 5309 Bus and Bus Facilities*</t>
  </si>
  <si>
    <t>OTRB</t>
  </si>
  <si>
    <t>ATPL</t>
  </si>
  <si>
    <t>FY 2011 Contract Authority Oversight</t>
  </si>
  <si>
    <t>*Section 5309 Bus and Bus Facilities Allocations includes allocations for the State of Good Repair, Livability, and Veterans Transportation and Community Living Initiative</t>
  </si>
  <si>
    <t xml:space="preserve">No allocations for Alternatives Analysis were made in FY  2012 </t>
  </si>
  <si>
    <t>MAP - 21</t>
  </si>
  <si>
    <t>Section 5307 + 5340</t>
  </si>
  <si>
    <t>Section 5311 + 5340</t>
  </si>
  <si>
    <t>Section 5311(b)(3)</t>
  </si>
  <si>
    <t>Section 5311(c)(2)</t>
  </si>
  <si>
    <t>Section 5311(c)(1)</t>
  </si>
  <si>
    <t>Section 5337</t>
  </si>
  <si>
    <t>Section 5339</t>
  </si>
  <si>
    <t>Statewide</t>
  </si>
  <si>
    <t>Enhanced Mobility for</t>
  </si>
  <si>
    <t xml:space="preserve"> Nonurbanized Area</t>
  </si>
  <si>
    <t>Appalachian Dev. Public</t>
  </si>
  <si>
    <t>Indian Reserv.</t>
  </si>
  <si>
    <t>State of Good</t>
  </si>
  <si>
    <t>Bus and Bus</t>
  </si>
  <si>
    <t>Older Adults and People with Disabilities</t>
  </si>
  <si>
    <t>Trans. Assist. Program</t>
  </si>
  <si>
    <t>Repair</t>
  </si>
  <si>
    <t>Facilities Formula</t>
  </si>
  <si>
    <t>Ferry discretionary Program</t>
  </si>
  <si>
    <t xml:space="preserve">    Tribal discretionary Program</t>
  </si>
  <si>
    <t xml:space="preserve">    National RTAP</t>
  </si>
  <si>
    <t>The information in this table include allocations for formula programs apportioned via FTA's Supplemental Apportionment Notice Published on May 13, 2013 as well as Discretionary Program allocations announced in Federal Register Announcements in 2013 For allocations under the Public Transportation Emergency Relief Program, Please Contact the FTA Office of Program Management at 202-366-4020</t>
  </si>
  <si>
    <t xml:space="preserve">Section 5307 </t>
  </si>
  <si>
    <t>Section 5311(j)</t>
  </si>
  <si>
    <t>Passenger Ferry</t>
  </si>
  <si>
    <t>Fixed Guideway Capital</t>
  </si>
  <si>
    <t xml:space="preserve">Indian Reserv. </t>
  </si>
  <si>
    <t xml:space="preserve">Grants </t>
  </si>
  <si>
    <t>Investment Grants</t>
  </si>
  <si>
    <t xml:space="preserve">Discretionary </t>
  </si>
  <si>
    <t>FISCAL YEAR 2013 APPORTIONMENTS/ALLOCATIONS BY STATE FOR SELECTED FTA PROGRAMS</t>
  </si>
  <si>
    <t>FISCAL YEAR 2014 APPORTIONMENTS/ALLOCATIONS BY STATE FOR SELECTED FTA PROGRAMS</t>
  </si>
  <si>
    <t>The information in this table include allocations for formula programs apportioned via FTA's Apportionment Notice Published on March 10, 2014 as well as Discretionary Program allocations announced in Federal Register Announcements in 2014. For allocations under the Public Transportation Emergency Relief Program, Please Contact the FTA Office of Program Management at 202-366-4020</t>
  </si>
  <si>
    <t>Bus and Bus Facilities</t>
  </si>
  <si>
    <t>Discretionary Grants</t>
  </si>
  <si>
    <t>FISCAL YEAR 2015 APPORTIONMENTS/ALLOCATIONS BY STATE FOR SELECTED FTA PROGRAMS</t>
  </si>
  <si>
    <t>FISCAL YEAR 2016 APPORTIONMENTS/ALLOCATIONS BY STATE FOR SELECTED FTA PROGRAMS</t>
  </si>
  <si>
    <t>FAST</t>
  </si>
  <si>
    <t>Pilot Program for Enhanced Mobility</t>
  </si>
  <si>
    <t>Section 5329</t>
  </si>
  <si>
    <t xml:space="preserve">State Safety </t>
  </si>
  <si>
    <t>The information in this table include allocations for formula programs apportioned via FTA's Apportionment Notice Published on February 9, 2015 as well as Discretionary Program allocations announced in Federal Register Announcements in 2014 and 2015.  For allocations under the Public Transportation Emergency Relief Program, Please Contact the FTA Office of Program Management at 202-366-4020.</t>
  </si>
  <si>
    <t>Low or No Emission</t>
  </si>
  <si>
    <t>Vehicle Deployment</t>
  </si>
  <si>
    <t>Mobility on Demand</t>
  </si>
  <si>
    <t xml:space="preserve">Sandbox Program </t>
  </si>
  <si>
    <t xml:space="preserve">Transit Oriented </t>
  </si>
  <si>
    <t>Development (TOD)</t>
  </si>
  <si>
    <t>Safety Research</t>
  </si>
  <si>
    <t>and Demonstration</t>
  </si>
  <si>
    <t>The information in this table include allocations for formula programs apportioned via FTA's Apportionment Notice Published on February 16, 2016 as well as Discretionary Program allocations announced in Federal Register Announcements in 2016.  For allocations under the Research Programs, TIGER program, Public Transportation Emergency Relief Program, Please Contact the FTA Office of Program Management at 202-366-4020.</t>
  </si>
  <si>
    <t>The information in this table include allocations for formula programs apportioned via FTA's Apportionment Notice Published on July 10, 2017. Discretionary program allocations will be included once the allocations are published in the Federal Register.  For allocations under the Research Program, TIGER Program and Public Transportation Emergency Relief Program, Please Contact the FTA Office of Program Management at 202-366-4020.</t>
  </si>
  <si>
    <t>FISCAL YEAR 2017  APPORTIONMENTS/ALLOCATIONS BY STATE FOR SELECTED FTA PROGRAMS</t>
  </si>
  <si>
    <t>FISCAL YEAR 2018 FULL YEAR APPORTIONMENTS/ALLOCATIONS BY STATE FOR SELECTED FTA PROGRAMS</t>
  </si>
  <si>
    <t>The information in this table include allocations for formula programs published on May 7, 2018. Discretionary program allocations will be included once the allocations are published in the Federal Register.  For allocations under the Research Program, TIGER Program and Public Transportation Emergency Relief Program, Please Contact the FTA Office of Program Management at 202-366-4020.</t>
  </si>
  <si>
    <t>FISCAL YEAR 2019 FULL YEAR APPORTIONMENTS/ALLOCATIONS BY STATE FOR SELECTED FTA PROGRAMS</t>
  </si>
  <si>
    <t>The information in this table include allocations for formula programs published on March 14, 2019. Discretionary program allocations will be included once the allocations are published in the Federal Register.  For allocations under the Research Program, TIGER Program and Public Transportation Emergency Relief Program, Please Contact the FTA Office of Program Management at 202-366-4020.</t>
  </si>
  <si>
    <t>FISCAL YEAR 2020 FULL YEAR APPORTIONMENTS/ALLOCATIONS BY STATE FOR SELECTED FTA PROGRAMS</t>
  </si>
  <si>
    <t>The information in this table include allocations for formula programs published on February 03, 2020. Discretionary program allocations will be included once the allocations are published in the Federal Register.  For allocations under the Research Program, TIGER Program and Public Transportation Emergency Relief Program, Please Contact the FTA Office of Program Management at 202-366-4020.</t>
  </si>
  <si>
    <t>FISCAL YEAR 2021 FULL YEAR APPORTIONMENTS/ALLOCATIONS BY STATE FOR SELECTED FTA PROGRAMS</t>
  </si>
  <si>
    <t>Reapportioned Funds</t>
  </si>
  <si>
    <t>The information in this table include allocations for formula programs published on December 27, 2020. Discretionary program allocations will be included once the allocations are published in the Federal Register.  For allocations under the Research Program, TIGER Program and Public Transportation Emergency Relief Program, Please Contact the FTA Office of Program Management at 202-366-4020.</t>
  </si>
  <si>
    <t>Section 5311(c)(3)</t>
  </si>
  <si>
    <t>FISCAL YEAR 2022 FULL YEAR APPORTIONMENTS/ALLOCATIONS BY STATE FOR SELECTED FTA PROGRAMS</t>
  </si>
  <si>
    <t>Facilities Discretionary</t>
  </si>
  <si>
    <t>Innovative Coordinated 
Access and Mobility</t>
  </si>
  <si>
    <t>Integrated Mobility
Innovation Program</t>
  </si>
  <si>
    <t>Accelerating Innovative Mobility Program</t>
  </si>
  <si>
    <t>Safety Research and Demonstration (SRD) Program</t>
  </si>
  <si>
    <t>Bus Operator Compartment Redesign (BCP) Program</t>
  </si>
  <si>
    <t>Mobility Innovation Demonstration Programs Evaluation</t>
  </si>
  <si>
    <t>Ferry</t>
  </si>
  <si>
    <t>Transit Oriented Development</t>
  </si>
  <si>
    <t>Tribal Transit Competitive</t>
  </si>
  <si>
    <t>Technical Assistance &amp; Training</t>
  </si>
  <si>
    <t>Bus Testing</t>
  </si>
  <si>
    <t>Emergency Supplemental (2018 Disasters)</t>
  </si>
  <si>
    <t>State Safety</t>
  </si>
  <si>
    <t>Public Transportation COVID19 RDG Program</t>
  </si>
  <si>
    <t>Real-Time Transit Infrastructure and Rolling Stock Condition Assessment Research and Demo Program</t>
  </si>
  <si>
    <t>Technical Assistance, Standards &amp; Training</t>
  </si>
  <si>
    <t>Bipartisan Infrastructure Law</t>
  </si>
  <si>
    <t>Section 5307(h)</t>
  </si>
  <si>
    <t>Grants for Buses and Bus Facilities Competitive</t>
  </si>
  <si>
    <t>Section 5311(c)(1)(B)</t>
  </si>
  <si>
    <t>Section 5311 (c)(1)(A)</t>
  </si>
  <si>
    <t>The information in this table include allocations for formula programs published on April 5, 2022. Discretionary program allocations will be included once the allocations are published in the Federal Register or on FTA’s website.  For allocations under the Research Program, TIGER/BUILD/RAISE Program, Community Projects/Congressionally Directed Spending, and Public Transportation Emergency Relief Program, Please Contact the FTA Office of Program Management at 202-366-4020.</t>
  </si>
  <si>
    <t>Section 5312</t>
  </si>
  <si>
    <t>Section 5314</t>
  </si>
  <si>
    <t>FAST 3006 (b)</t>
  </si>
  <si>
    <t>Capital Investment Grants</t>
  </si>
  <si>
    <t>Bus Exportable Power System (BEPS) Standards Program</t>
  </si>
  <si>
    <t>Bus Low/No Competitive Program</t>
  </si>
  <si>
    <t>Route Restoration Planning Program</t>
  </si>
  <si>
    <t>Areas of Persistent Poverty</t>
  </si>
  <si>
    <t>FISCAL YEAR 2023 FULL YEAR APPORTIONMENTS/ALLOCATIONS BY STATE FOR SELECTED FTA PROGRAMS</t>
  </si>
  <si>
    <t>IIJA Division J</t>
  </si>
  <si>
    <t>IIJA § 71103</t>
  </si>
  <si>
    <t>IIJA § 71102</t>
  </si>
  <si>
    <t>Metropolitan Planning</t>
  </si>
  <si>
    <t>Enhanced Mobility for Older Adults and People with Disabilities</t>
  </si>
  <si>
    <t>Innovative Coordinated Access and Mobility</t>
  </si>
  <si>
    <t>Nonurbanized Area Formula</t>
  </si>
  <si>
    <t>Appalachian Dev. Public Trans. Assist. Program</t>
  </si>
  <si>
    <t>Indian Reserv. Formula</t>
  </si>
  <si>
    <t>State of Good Repair</t>
  </si>
  <si>
    <t xml:space="preserve"> Bus and Bus Facilities Formula</t>
  </si>
  <si>
    <t>State Safety Oversight</t>
  </si>
  <si>
    <t>Rail Vehicle Replacement Program</t>
  </si>
  <si>
    <t xml:space="preserve">All Stations Accessibility Program </t>
  </si>
  <si>
    <t>Ferry Service for Rural Communities Program</t>
  </si>
  <si>
    <t>Electric or Low-Emitting Ferry Pilot Program</t>
  </si>
  <si>
    <t>The information in this table include apportionments for formula programs published on January 27, 2023. Discretionary program allocations reflect FTA program offices data as of September 30, 2023. For allocations under the Research Program, TIGER/BUILD/RAISE Program, Community Projects/Congressionally Directed Spending, and Public Transportation Emergency Relief Program, please contact the FTA Office of Program Management at 202-366-4020.</t>
  </si>
  <si>
    <t>Commonwealth of the Northern Mariana Islands</t>
  </si>
  <si>
    <t>District Of Columbia</t>
  </si>
  <si>
    <t xml:space="preserve">    Rail Replacement Competitive Grants</t>
  </si>
  <si>
    <t>Metropolitan Transportation Planning Program</t>
  </si>
  <si>
    <t xml:space="preserve">Statewide Transportation Planning Program </t>
  </si>
  <si>
    <t>Urbanized Area Formula Program</t>
  </si>
  <si>
    <t>Passenger Ferry Grant Program</t>
  </si>
  <si>
    <t>State Safety Oversight Program</t>
  </si>
  <si>
    <t>Enhanced Mobility of Seniors and Individuals with Disabilities</t>
  </si>
  <si>
    <t>Pilot Program for Innovative Coordinated Access and Mobility</t>
  </si>
  <si>
    <t>Appalachian Development Public Transportation Assistance Program</t>
  </si>
  <si>
    <t>Public Transportation on Indian Reservations Formula</t>
  </si>
  <si>
    <t>Public Transportation on Indian Reservations Competitive</t>
  </si>
  <si>
    <t>Buses and Bus Facilities Formula</t>
  </si>
  <si>
    <t>Formula Grants for Rural Areas</t>
  </si>
  <si>
    <t>State of Good Repair Formula</t>
  </si>
  <si>
    <t>Rural Transit Assistance Program (RTAP)</t>
  </si>
  <si>
    <t>The information in this table includes apportionments for formula programs as of September 30, 2024. Discretionary program allocations will be included once the allocations are published in the Federal Register or on FTA’s website. For allocations under the Research Program, RAISE Program, Community Projects/Congressionally Directed Spending, and Public Transportation Emergency Relief Program, please contact the FTA Office of Program Management at 202-366-4020.</t>
  </si>
  <si>
    <t xml:space="preserve">FY 2024 FULL YEAR APPORTIONMENTS/ALLOCATIONS BY STATE FOR SELECTED FTA PROGRAMS THROUGH SEPTEMBER 30, 2024. </t>
  </si>
  <si>
    <t>Washington Metropolitan Area Transit Authority (WMATA)</t>
  </si>
  <si>
    <t>Bus Testing Facilities</t>
  </si>
  <si>
    <t>Section 5318</t>
  </si>
  <si>
    <t>Section 5339 (a)</t>
  </si>
  <si>
    <t>Section 5339 (b)</t>
  </si>
  <si>
    <t>Section 5339 ©</t>
  </si>
  <si>
    <t xml:space="preserve">Section 5339 (c) </t>
  </si>
  <si>
    <t>Sectin 5339 (b)</t>
  </si>
  <si>
    <t>Urbanized Area Formula</t>
  </si>
  <si>
    <t>Statewide Planning</t>
  </si>
  <si>
    <t>Section 5339 (c)</t>
  </si>
  <si>
    <t>Section 3006(b)</t>
  </si>
  <si>
    <t xml:space="preserve">Innovative Coordinated  Access and Mobility </t>
  </si>
  <si>
    <t>Section 20005 (b)</t>
  </si>
  <si>
    <t xml:space="preserve">Pilot for Transit Oriented Development Planning </t>
  </si>
  <si>
    <t xml:space="preserve">Section 5337 </t>
  </si>
  <si>
    <t xml:space="preserve">FY 2025 FULL YEAR APPORTIONMENTS/ALLOCATIONS BY STATE FOR SELECTED FTA PROGRAMS THROUGH SEPTEMBER 30, 2025. </t>
  </si>
  <si>
    <t>Infrastructure Investment and Jobs Act</t>
  </si>
  <si>
    <t>The information in this table includes apportionments for formula programs as of May 1, 2025. Discretionary program allocations will be included once the allocations are published in the Federal Register or on FTA’s website. For allocations under the Research Program, RAISE Program, Community Projects/Congressionally Directed Spending, and Public Transportation Emergency Relief Program, please contact the FTA Office of Program Management at 202-366-4020.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</si>
</sst>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_(&quot;$&quot;* #,##0.000_);_(&quot;$&quot;* \(#,##0.000\);_(&quot;$&quot;* &quot;-&quot;??_);_(@_)"/>
    <numFmt numFmtId="167" formatCode="_(* #,##0_);_(* \(#,##0\);_(* &quot;-&quot;??_);_(@_)"/>
    <numFmt numFmtId="168" formatCode="dd\-mmm\-yy"/>
  </numFmts>
  <fonts count="34" x14ac:knownFonts="1">
    <font>
      <sz val="10"/>
      <name val="Arial"/>
    </font>
    <font>
      <sz val="10"/>
      <name val="Arial"/>
      <family val="2"/>
    </font>
    <font>
      <b/>
      <sz val="10"/>
      <name val="Arial"/>
      <family val="2"/>
    </font>
    <font>
      <b/>
      <sz val="9"/>
      <name val="Comic Sans MS"/>
      <family val="4"/>
    </font>
    <font>
      <b/>
      <sz val="9"/>
      <name val="Arial"/>
      <family val="2"/>
    </font>
    <font>
      <sz val="9"/>
      <name val="Arial"/>
      <family val="2"/>
    </font>
    <font>
      <b/>
      <u/>
      <sz val="9"/>
      <name val="Arial"/>
      <family val="2"/>
    </font>
    <font>
      <b/>
      <sz val="8"/>
      <name val="Arial"/>
      <family val="2"/>
    </font>
    <font>
      <b/>
      <sz val="14"/>
      <name val="Arial"/>
      <family val="2"/>
    </font>
    <font>
      <b/>
      <sz val="9"/>
      <name val="Lucida Handwriting"/>
      <family val="4"/>
    </font>
    <font>
      <sz val="14"/>
      <name val="Arial"/>
      <family val="2"/>
    </font>
    <font>
      <b/>
      <sz val="9"/>
      <color indexed="8"/>
      <name val="Arial"/>
      <family val="2"/>
    </font>
    <font>
      <sz val="8"/>
      <name val="Arial"/>
      <family val="2"/>
    </font>
    <font>
      <b/>
      <i/>
      <sz val="9"/>
      <name val="Times New Roman"/>
      <family val="1"/>
    </font>
    <font>
      <b/>
      <u/>
      <sz val="10"/>
      <name val="Arial"/>
      <family val="2"/>
    </font>
    <font>
      <sz val="9"/>
      <color indexed="8"/>
      <name val="Arial"/>
      <family val="2"/>
    </font>
    <font>
      <b/>
      <i/>
      <sz val="10"/>
      <color indexed="12"/>
      <name val="Arial"/>
      <family val="2"/>
    </font>
    <font>
      <b/>
      <u/>
      <sz val="8"/>
      <name val="Arial"/>
      <family val="2"/>
    </font>
    <font>
      <sz val="8"/>
      <color indexed="8"/>
      <name val="Arial"/>
      <family val="2"/>
    </font>
    <font>
      <sz val="12"/>
      <name val="Arial"/>
      <family val="2"/>
    </font>
    <font>
      <i/>
      <sz val="9"/>
      <name val="Times New Roman"/>
      <family val="1"/>
    </font>
    <font>
      <u/>
      <sz val="9"/>
      <name val="Arial"/>
      <family val="2"/>
    </font>
    <font>
      <sz val="9"/>
      <name val="Arial"/>
      <family val="2"/>
    </font>
    <font>
      <b/>
      <i/>
      <sz val="9"/>
      <color indexed="12"/>
      <name val="Times New Roman"/>
      <family val="1"/>
    </font>
    <font>
      <b/>
      <i/>
      <sz val="10"/>
      <color indexed="16"/>
      <name val="Arial"/>
      <family val="2"/>
    </font>
    <font>
      <b/>
      <sz val="12"/>
      <name val="Arial"/>
      <family val="2"/>
    </font>
    <font>
      <sz val="9"/>
      <color indexed="16"/>
      <name val="Arial"/>
      <family val="2"/>
    </font>
    <font>
      <sz val="9"/>
      <color indexed="81"/>
      <name val="Tahoma"/>
      <family val="2"/>
    </font>
    <font>
      <b/>
      <sz val="9"/>
      <color indexed="81"/>
      <name val="Tahoma"/>
      <family val="2"/>
    </font>
    <font>
      <sz val="10"/>
      <name val="Arial"/>
      <family val="2"/>
    </font>
    <font>
      <sz val="8"/>
      <name val="Arial"/>
      <family val="2"/>
    </font>
    <font>
      <sz val="11"/>
      <color theme="1"/>
      <name val="Calibri"/>
      <family val="2"/>
      <scheme val="minor"/>
    </font>
    <font>
      <sz val="11"/>
      <name val="Calibri"/>
      <family val="2"/>
      <scheme val="minor"/>
    </font>
    <font>
      <sz val="9"/>
      <color theme="1"/>
      <name val="Times New Roman"/>
      <family val="1"/>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theme="0" tint="-0.249977111117893"/>
        <bgColor indexed="64"/>
      </patternFill>
    </fill>
    <fill>
      <patternFill patternType="solid">
        <fgColor theme="0"/>
        <bgColor indexed="64"/>
      </patternFill>
    </fill>
    <fill>
      <patternFill patternType="solid">
        <fgColor theme="5" tint="0.79998168889431442"/>
        <bgColor indexed="64"/>
      </patternFill>
    </fill>
  </fills>
  <borders count="18">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style="thin">
        <color indexed="22"/>
      </right>
      <top/>
      <bottom style="thin">
        <color indexed="22"/>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31" fillId="0" borderId="0"/>
    <xf numFmtId="164" fontId="1" fillId="0" borderId="0"/>
    <xf numFmtId="164" fontId="1" fillId="0" borderId="0"/>
    <xf numFmtId="164" fontId="1" fillId="0" borderId="0"/>
    <xf numFmtId="164" fontId="1" fillId="0" borderId="0"/>
    <xf numFmtId="164" fontId="1" fillId="0" borderId="0"/>
    <xf numFmtId="9" fontId="1" fillId="0" borderId="0" applyFont="0" applyFill="0" applyBorder="0" applyAlignment="0" applyProtection="0"/>
  </cellStyleXfs>
  <cellXfs count="518">
    <xf numFmtId="0" fontId="0" fillId="0" borderId="0" xfId="0"/>
    <xf numFmtId="0" fontId="0" fillId="0" borderId="0" xfId="0" applyBorder="1"/>
    <xf numFmtId="0" fontId="4" fillId="0" borderId="0" xfId="0" applyFont="1"/>
    <xf numFmtId="0" fontId="5" fillId="0" borderId="0" xfId="0" applyFont="1" applyFill="1"/>
    <xf numFmtId="0" fontId="4" fillId="0" borderId="0" xfId="0" applyFont="1" applyFill="1" applyAlignment="1">
      <alignment horizontal="right"/>
    </xf>
    <xf numFmtId="0" fontId="4" fillId="0" borderId="0" xfId="0" applyFont="1" applyFill="1"/>
    <xf numFmtId="0" fontId="4" fillId="0" borderId="0" xfId="0" applyFont="1" applyFill="1" applyAlignment="1">
      <alignment horizontal="center"/>
    </xf>
    <xf numFmtId="0" fontId="5" fillId="0" borderId="0" xfId="0" applyFont="1"/>
    <xf numFmtId="0" fontId="6" fillId="0" borderId="0" xfId="0" applyFont="1"/>
    <xf numFmtId="0" fontId="4" fillId="0" borderId="0" xfId="0" applyFont="1" applyFill="1" applyBorder="1" applyAlignment="1">
      <alignment horizontal="right"/>
    </xf>
    <xf numFmtId="0" fontId="4" fillId="0" borderId="0" xfId="0"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right"/>
    </xf>
    <xf numFmtId="0" fontId="2" fillId="0" borderId="0" xfId="0" applyFont="1" applyFill="1"/>
    <xf numFmtId="0" fontId="0" fillId="0" borderId="0" xfId="0" applyFill="1"/>
    <xf numFmtId="0" fontId="9" fillId="0" borderId="1" xfId="0" applyFont="1" applyBorder="1" applyAlignment="1">
      <alignment horizontal="center"/>
    </xf>
    <xf numFmtId="0" fontId="0" fillId="0" borderId="1" xfId="0" applyBorder="1" applyAlignment="1">
      <alignment horizontal="left"/>
    </xf>
    <xf numFmtId="0" fontId="0" fillId="0" borderId="1" xfId="0" applyBorder="1" applyAlignment="1">
      <alignment horizontal="center"/>
    </xf>
    <xf numFmtId="0" fontId="9" fillId="0" borderId="0" xfId="0" applyFont="1" applyBorder="1" applyAlignment="1">
      <alignment horizontal="center"/>
    </xf>
    <xf numFmtId="0" fontId="0" fillId="0" borderId="0" xfId="0" applyFill="1" applyBorder="1" applyAlignment="1">
      <alignment horizontal="center"/>
    </xf>
    <xf numFmtId="0" fontId="9" fillId="0" borderId="0" xfId="0" applyFont="1" applyFill="1" applyBorder="1" applyAlignment="1">
      <alignment horizontal="center"/>
    </xf>
    <xf numFmtId="0" fontId="4" fillId="0" borderId="0" xfId="0" quotePrefix="1" applyFont="1" applyFill="1" applyBorder="1" applyAlignment="1">
      <alignment horizontal="right"/>
    </xf>
    <xf numFmtId="0" fontId="4" fillId="0" borderId="0" xfId="0" applyFont="1" applyAlignment="1">
      <alignment horizontal="center"/>
    </xf>
    <xf numFmtId="0" fontId="2" fillId="0" borderId="0" xfId="0" applyFont="1"/>
    <xf numFmtId="0" fontId="4" fillId="0" borderId="0" xfId="0" applyFont="1" applyProtection="1"/>
    <xf numFmtId="164" fontId="4" fillId="0" borderId="0" xfId="0" applyNumberFormat="1" applyFont="1" applyProtection="1"/>
    <xf numFmtId="3" fontId="4" fillId="0" borderId="0" xfId="0" quotePrefix="1" applyNumberFormat="1" applyFont="1" applyAlignment="1" applyProtection="1">
      <alignment horizontal="right" vertical="top"/>
    </xf>
    <xf numFmtId="3" fontId="4" fillId="0" borderId="0" xfId="0" applyNumberFormat="1" applyFont="1" applyProtection="1"/>
    <xf numFmtId="3" fontId="4" fillId="0" borderId="0" xfId="0" applyNumberFormat="1" applyFont="1" applyAlignment="1" applyProtection="1">
      <alignment horizontal="center"/>
    </xf>
    <xf numFmtId="3" fontId="4" fillId="0" borderId="0" xfId="0" applyNumberFormat="1" applyFont="1" applyAlignment="1" applyProtection="1">
      <alignment horizontal="right" vertical="top"/>
    </xf>
    <xf numFmtId="3" fontId="4" fillId="0" borderId="0" xfId="0" applyNumberFormat="1" applyFont="1" applyAlignment="1" applyProtection="1">
      <alignment horizontal="center" vertical="top"/>
    </xf>
    <xf numFmtId="3" fontId="4" fillId="0" borderId="0" xfId="0" applyNumberFormat="1" applyFont="1"/>
    <xf numFmtId="3" fontId="4" fillId="0" borderId="0" xfId="0" applyNumberFormat="1" applyFont="1" applyAlignment="1" applyProtection="1">
      <alignment horizontal="left" vertical="top"/>
    </xf>
    <xf numFmtId="3" fontId="4" fillId="0" borderId="0" xfId="0" applyNumberFormat="1" applyFont="1" applyFill="1" applyProtection="1"/>
    <xf numFmtId="3" fontId="4" fillId="0" borderId="0" xfId="0" applyNumberFormat="1" applyFont="1" applyFill="1" applyAlignment="1" applyProtection="1">
      <alignment horizontal="right" vertical="top"/>
    </xf>
    <xf numFmtId="3" fontId="4" fillId="0" borderId="0" xfId="0" applyNumberFormat="1" applyFont="1" applyFill="1" applyAlignment="1" applyProtection="1">
      <alignment horizontal="right"/>
    </xf>
    <xf numFmtId="3" fontId="4" fillId="0" borderId="1" xfId="0" applyNumberFormat="1" applyFont="1" applyBorder="1" applyProtection="1"/>
    <xf numFmtId="3" fontId="4" fillId="0" borderId="1" xfId="0" quotePrefix="1" applyNumberFormat="1" applyFont="1" applyBorder="1" applyAlignment="1" applyProtection="1">
      <alignment horizontal="right"/>
    </xf>
    <xf numFmtId="3" fontId="4" fillId="0" borderId="1" xfId="0" quotePrefix="1" applyNumberFormat="1" applyFont="1" applyBorder="1" applyAlignment="1" applyProtection="1">
      <alignment horizontal="right" vertical="top"/>
    </xf>
    <xf numFmtId="3" fontId="4" fillId="0" borderId="1" xfId="0" applyNumberFormat="1" applyFont="1" applyBorder="1"/>
    <xf numFmtId="3" fontId="4" fillId="0" borderId="0" xfId="0" quotePrefix="1" applyNumberFormat="1" applyFont="1" applyBorder="1" applyAlignment="1" applyProtection="1">
      <alignment horizontal="right" vertical="top"/>
    </xf>
    <xf numFmtId="3" fontId="4" fillId="0" borderId="0" xfId="0" applyNumberFormat="1" applyFont="1" applyBorder="1" applyProtection="1"/>
    <xf numFmtId="3" fontId="4" fillId="0" borderId="0" xfId="0" applyNumberFormat="1" applyFont="1" applyBorder="1"/>
    <xf numFmtId="0" fontId="4" fillId="0" borderId="0" xfId="0" applyFont="1" applyAlignment="1" applyProtection="1">
      <alignment horizontal="center"/>
    </xf>
    <xf numFmtId="3" fontId="4" fillId="0" borderId="0" xfId="0" applyNumberFormat="1" applyFont="1" applyAlignment="1" applyProtection="1">
      <alignment horizontal="right"/>
    </xf>
    <xf numFmtId="3" fontId="5" fillId="0" borderId="0" xfId="0" applyNumberFormat="1" applyFont="1"/>
    <xf numFmtId="3" fontId="4" fillId="0" borderId="1" xfId="0" quotePrefix="1" applyNumberFormat="1" applyFont="1" applyBorder="1" applyAlignment="1">
      <alignment horizontal="right"/>
    </xf>
    <xf numFmtId="0" fontId="4" fillId="0" borderId="0" xfId="0" quotePrefix="1" applyFont="1"/>
    <xf numFmtId="3" fontId="4" fillId="0" borderId="2" xfId="0" applyNumberFormat="1" applyFont="1" applyBorder="1"/>
    <xf numFmtId="3" fontId="4" fillId="0" borderId="2" xfId="0" applyNumberFormat="1" applyFont="1" applyBorder="1" applyAlignment="1" applyProtection="1">
      <alignment horizontal="center"/>
    </xf>
    <xf numFmtId="3" fontId="4" fillId="0" borderId="2" xfId="0" applyNumberFormat="1" applyFont="1" applyBorder="1" applyAlignment="1">
      <alignment horizontal="center"/>
    </xf>
    <xf numFmtId="3" fontId="4" fillId="0" borderId="2" xfId="0" applyNumberFormat="1" applyFont="1" applyBorder="1" applyAlignment="1" applyProtection="1">
      <alignment horizontal="right" vertical="top"/>
    </xf>
    <xf numFmtId="3" fontId="4" fillId="0" borderId="2" xfId="0" applyNumberFormat="1" applyFont="1" applyBorder="1" applyProtection="1"/>
    <xf numFmtId="3" fontId="4" fillId="0" borderId="1" xfId="0" quotePrefix="1" applyNumberFormat="1" applyFont="1" applyBorder="1" applyAlignment="1" applyProtection="1">
      <alignment horizontal="right" vertical="center"/>
    </xf>
    <xf numFmtId="164" fontId="4" fillId="0" borderId="0" xfId="0" quotePrefix="1" applyNumberFormat="1" applyFont="1" applyAlignment="1" applyProtection="1">
      <alignment horizontal="right" vertical="top"/>
    </xf>
    <xf numFmtId="0" fontId="7" fillId="0" borderId="0" xfId="0" applyFont="1"/>
    <xf numFmtId="164" fontId="4" fillId="0" borderId="0" xfId="0" applyNumberFormat="1" applyFont="1"/>
    <xf numFmtId="0" fontId="7" fillId="0" borderId="0" xfId="0" applyFont="1" applyFill="1"/>
    <xf numFmtId="0" fontId="2" fillId="0" borderId="0" xfId="0" applyFont="1" applyBorder="1"/>
    <xf numFmtId="166" fontId="1" fillId="0" borderId="0" xfId="2" applyNumberFormat="1"/>
    <xf numFmtId="0" fontId="2" fillId="0" borderId="1" xfId="0" applyFont="1" applyBorder="1"/>
    <xf numFmtId="164" fontId="2" fillId="0" borderId="1" xfId="0" applyNumberFormat="1" applyFont="1" applyBorder="1"/>
    <xf numFmtId="164" fontId="4" fillId="0" borderId="0" xfId="0" applyNumberFormat="1" applyFont="1" applyFill="1"/>
    <xf numFmtId="164" fontId="4" fillId="0" borderId="0" xfId="0" applyNumberFormat="1" applyFont="1" applyFill="1" applyAlignment="1">
      <alignment horizontal="right"/>
    </xf>
    <xf numFmtId="0" fontId="4" fillId="0" borderId="0" xfId="0" applyFont="1" applyAlignment="1">
      <alignment horizontal="right"/>
    </xf>
    <xf numFmtId="166" fontId="5" fillId="0" borderId="0" xfId="2" applyNumberFormat="1" applyFont="1"/>
    <xf numFmtId="0" fontId="4" fillId="0" borderId="0" xfId="0" applyFont="1" applyBorder="1" applyAlignment="1">
      <alignment horizontal="right"/>
    </xf>
    <xf numFmtId="0" fontId="4" fillId="0" borderId="1" xfId="0" applyFont="1" applyBorder="1" applyAlignment="1">
      <alignment horizontal="right"/>
    </xf>
    <xf numFmtId="164" fontId="4" fillId="0" borderId="1" xfId="0" applyNumberFormat="1" applyFont="1" applyFill="1" applyBorder="1" applyAlignment="1">
      <alignment horizontal="right"/>
    </xf>
    <xf numFmtId="0" fontId="4" fillId="0" borderId="0" xfId="0" quotePrefix="1" applyFont="1" applyAlignment="1" applyProtection="1">
      <alignment horizontal="right"/>
    </xf>
    <xf numFmtId="3" fontId="4" fillId="0" borderId="0" xfId="0" applyNumberFormat="1" applyFont="1" applyFill="1" applyBorder="1" applyAlignment="1">
      <alignment vertical="top"/>
    </xf>
    <xf numFmtId="164" fontId="0" fillId="0" borderId="0" xfId="0" applyNumberFormat="1"/>
    <xf numFmtId="3" fontId="4" fillId="0" borderId="0" xfId="0" applyNumberFormat="1" applyFont="1" applyBorder="1" applyAlignment="1" applyProtection="1">
      <alignment horizontal="right"/>
    </xf>
    <xf numFmtId="164" fontId="4" fillId="0" borderId="0" xfId="0" applyNumberFormat="1" applyFont="1" applyBorder="1" applyAlignment="1" applyProtection="1">
      <alignment horizontal="right"/>
    </xf>
    <xf numFmtId="164" fontId="4" fillId="0" borderId="2" xfId="0" quotePrefix="1" applyNumberFormat="1" applyFont="1" applyBorder="1" applyAlignment="1" applyProtection="1">
      <alignment horizontal="right" vertical="top"/>
    </xf>
    <xf numFmtId="164" fontId="4" fillId="0" borderId="2" xfId="0" applyNumberFormat="1" applyFont="1" applyBorder="1"/>
    <xf numFmtId="164" fontId="2" fillId="0" borderId="0" xfId="0" applyNumberFormat="1" applyFont="1"/>
    <xf numFmtId="0" fontId="0" fillId="0" borderId="0" xfId="0" applyBorder="1" applyAlignment="1">
      <alignment horizontal="center"/>
    </xf>
    <xf numFmtId="0" fontId="4" fillId="0" borderId="0" xfId="0" applyFont="1" applyBorder="1" applyAlignment="1">
      <alignment horizontal="center"/>
    </xf>
    <xf numFmtId="3" fontId="4" fillId="0" borderId="2" xfId="0" quotePrefix="1" applyNumberFormat="1" applyFont="1" applyBorder="1" applyProtection="1"/>
    <xf numFmtId="3" fontId="4" fillId="0" borderId="1" xfId="0" applyNumberFormat="1" applyFont="1" applyBorder="1" applyAlignment="1" applyProtection="1">
      <alignment horizontal="right" vertical="center"/>
    </xf>
    <xf numFmtId="0" fontId="3" fillId="0" borderId="1" xfId="0" applyFont="1" applyFill="1" applyBorder="1" applyAlignment="1">
      <alignment horizontal="center"/>
    </xf>
    <xf numFmtId="164" fontId="4" fillId="0" borderId="0" xfId="2" applyNumberFormat="1" applyFont="1" applyProtection="1"/>
    <xf numFmtId="167" fontId="4" fillId="0" borderId="0" xfId="1" applyNumberFormat="1" applyFont="1" applyProtection="1"/>
    <xf numFmtId="3" fontId="4" fillId="0" borderId="0" xfId="0" applyNumberFormat="1" applyFont="1" applyAlignment="1"/>
    <xf numFmtId="3" fontId="4" fillId="0" borderId="0" xfId="2" applyNumberFormat="1" applyFont="1"/>
    <xf numFmtId="3" fontId="4" fillId="0" borderId="0" xfId="0" applyNumberFormat="1" applyFont="1" applyFill="1"/>
    <xf numFmtId="37" fontId="11" fillId="0" borderId="0" xfId="0" applyNumberFormat="1" applyFont="1" applyFill="1" applyProtection="1"/>
    <xf numFmtId="3" fontId="11" fillId="0" borderId="0" xfId="0" applyNumberFormat="1" applyFont="1" applyFill="1" applyProtection="1"/>
    <xf numFmtId="3" fontId="4" fillId="0" borderId="1" xfId="0" applyNumberFormat="1" applyFont="1" applyBorder="1" applyAlignment="1"/>
    <xf numFmtId="0" fontId="4" fillId="0" borderId="0" xfId="0" applyFont="1" applyBorder="1"/>
    <xf numFmtId="0" fontId="2" fillId="0" borderId="0" xfId="0" applyFont="1" applyAlignment="1"/>
    <xf numFmtId="0" fontId="0" fillId="0" borderId="0" xfId="0" applyAlignment="1"/>
    <xf numFmtId="0" fontId="2" fillId="0" borderId="0" xfId="0" applyFont="1" applyBorder="1" applyAlignment="1"/>
    <xf numFmtId="0" fontId="0" fillId="0" borderId="0" xfId="0" applyBorder="1" applyAlignment="1"/>
    <xf numFmtId="0" fontId="4" fillId="0" borderId="0" xfId="0" applyFont="1" applyAlignment="1"/>
    <xf numFmtId="0" fontId="5" fillId="0" borderId="0" xfId="0" applyFont="1" applyAlignment="1"/>
    <xf numFmtId="0" fontId="6" fillId="0" borderId="0" xfId="0" applyFont="1" applyAlignment="1"/>
    <xf numFmtId="0" fontId="4" fillId="0" borderId="0" xfId="0" applyFont="1" applyAlignment="1" applyProtection="1"/>
    <xf numFmtId="3" fontId="4" fillId="0" borderId="0" xfId="0" applyNumberFormat="1" applyFont="1" applyAlignment="1" applyProtection="1"/>
    <xf numFmtId="164" fontId="4" fillId="0" borderId="0" xfId="0" applyNumberFormat="1" applyFont="1" applyAlignment="1" applyProtection="1"/>
    <xf numFmtId="164" fontId="4" fillId="0" borderId="0" xfId="0" applyNumberFormat="1" applyFont="1" applyAlignment="1"/>
    <xf numFmtId="164" fontId="4" fillId="0" borderId="0" xfId="2" applyNumberFormat="1" applyFont="1" applyAlignment="1" applyProtection="1"/>
    <xf numFmtId="37" fontId="11" fillId="0" borderId="0" xfId="0" applyNumberFormat="1" applyFont="1" applyFill="1" applyAlignment="1" applyProtection="1"/>
    <xf numFmtId="3" fontId="5" fillId="0" borderId="0" xfId="0" applyNumberFormat="1" applyFont="1" applyAlignment="1"/>
    <xf numFmtId="3" fontId="4" fillId="0" borderId="0" xfId="0" applyNumberFormat="1" applyFont="1" applyFill="1" applyAlignment="1"/>
    <xf numFmtId="3" fontId="4" fillId="0" borderId="1" xfId="0" applyNumberFormat="1" applyFont="1" applyBorder="1" applyAlignment="1" applyProtection="1"/>
    <xf numFmtId="3" fontId="4" fillId="0" borderId="0" xfId="0" applyNumberFormat="1" applyFont="1" applyBorder="1" applyAlignment="1"/>
    <xf numFmtId="0" fontId="4" fillId="0" borderId="1" xfId="0" applyFont="1" applyBorder="1" applyAlignment="1"/>
    <xf numFmtId="0" fontId="4" fillId="0" borderId="0" xfId="0" quotePrefix="1" applyFont="1" applyAlignment="1"/>
    <xf numFmtId="3" fontId="4" fillId="0" borderId="2" xfId="0" applyNumberFormat="1" applyFont="1" applyBorder="1" applyAlignment="1"/>
    <xf numFmtId="0" fontId="7" fillId="0" borderId="0" xfId="0" applyFont="1" applyFill="1" applyAlignment="1"/>
    <xf numFmtId="0" fontId="0" fillId="0" borderId="0" xfId="0"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3" fontId="11" fillId="0" borderId="0" xfId="0" applyNumberFormat="1" applyFont="1" applyFill="1" applyAlignment="1">
      <alignment horizontal="right"/>
    </xf>
    <xf numFmtId="3" fontId="4" fillId="0" borderId="0" xfId="0" applyNumberFormat="1" applyFont="1" applyFill="1" applyAlignment="1">
      <alignment horizontal="right"/>
    </xf>
    <xf numFmtId="3" fontId="11" fillId="0" borderId="1" xfId="0" applyNumberFormat="1" applyFont="1" applyFill="1" applyBorder="1" applyAlignment="1">
      <alignment horizontal="right"/>
    </xf>
    <xf numFmtId="164" fontId="4" fillId="0" borderId="0" xfId="0" applyNumberFormat="1" applyFont="1" applyAlignment="1" applyProtection="1">
      <alignment horizontal="right"/>
    </xf>
    <xf numFmtId="3" fontId="0" fillId="0" borderId="0" xfId="0" applyNumberFormat="1"/>
    <xf numFmtId="3" fontId="4" fillId="0" borderId="3" xfId="0" applyNumberFormat="1" applyFont="1" applyBorder="1" applyAlignment="1" applyProtection="1">
      <alignment horizontal="right"/>
    </xf>
    <xf numFmtId="3" fontId="4" fillId="0" borderId="0" xfId="0" applyNumberFormat="1" applyFont="1" applyAlignment="1">
      <alignment vertical="center"/>
    </xf>
    <xf numFmtId="164" fontId="4" fillId="0" borderId="0" xfId="0" applyNumberFormat="1" applyFont="1" applyAlignment="1">
      <alignment vertical="center"/>
    </xf>
    <xf numFmtId="3" fontId="4" fillId="0" borderId="0" xfId="0" applyNumberFormat="1" applyFont="1" applyAlignment="1">
      <alignment vertical="top"/>
    </xf>
    <xf numFmtId="3" fontId="4" fillId="0" borderId="2" xfId="0" applyNumberFormat="1" applyFont="1" applyBorder="1" applyAlignment="1" applyProtection="1">
      <alignment horizontal="right"/>
    </xf>
    <xf numFmtId="3" fontId="2" fillId="0" borderId="0" xfId="0" applyNumberFormat="1" applyFont="1"/>
    <xf numFmtId="3" fontId="2" fillId="0" borderId="0" xfId="0" applyNumberFormat="1" applyFont="1" applyAlignment="1"/>
    <xf numFmtId="164" fontId="4" fillId="0" borderId="0" xfId="0" applyNumberFormat="1" applyFont="1" applyFill="1" applyAlignment="1">
      <alignment horizontal="center"/>
    </xf>
    <xf numFmtId="164" fontId="4" fillId="0" borderId="1" xfId="0" applyNumberFormat="1" applyFont="1" applyFill="1" applyBorder="1" applyAlignment="1">
      <alignment horizontal="center"/>
    </xf>
    <xf numFmtId="3" fontId="4" fillId="0" borderId="0" xfId="0" applyNumberFormat="1" applyFont="1" applyBorder="1" applyAlignment="1" applyProtection="1">
      <alignment horizontal="right" vertical="top"/>
    </xf>
    <xf numFmtId="0" fontId="7" fillId="0" borderId="0" xfId="0" applyFont="1" applyAlignment="1"/>
    <xf numFmtId="0" fontId="4" fillId="0" borderId="0" xfId="0" applyFont="1" applyBorder="1" applyAlignment="1">
      <alignment horizontal="center" vertical="center"/>
    </xf>
    <xf numFmtId="0" fontId="5" fillId="0" borderId="1" xfId="0" applyFont="1" applyBorder="1" applyAlignment="1">
      <alignment horizontal="center"/>
    </xf>
    <xf numFmtId="0" fontId="5" fillId="0" borderId="0" xfId="0" applyFont="1" applyBorder="1" applyAlignment="1">
      <alignment horizontal="center"/>
    </xf>
    <xf numFmtId="3" fontId="12" fillId="0" borderId="0" xfId="9" applyNumberFormat="1" applyFont="1"/>
    <xf numFmtId="164" fontId="7" fillId="0" borderId="0" xfId="0" applyNumberFormat="1" applyFont="1"/>
    <xf numFmtId="164" fontId="6" fillId="0" borderId="0" xfId="0" applyNumberFormat="1" applyFont="1"/>
    <xf numFmtId="6" fontId="11" fillId="0" borderId="4" xfId="0" applyNumberFormat="1" applyFont="1" applyBorder="1" applyAlignment="1">
      <alignment horizontal="right" vertical="top" wrapText="1"/>
    </xf>
    <xf numFmtId="6" fontId="11" fillId="0" borderId="0" xfId="0" applyNumberFormat="1" applyFont="1" applyBorder="1" applyAlignment="1">
      <alignment horizontal="right" vertical="top" wrapText="1"/>
    </xf>
    <xf numFmtId="6" fontId="4" fillId="0" borderId="0" xfId="0" applyNumberFormat="1" applyFont="1"/>
    <xf numFmtId="3" fontId="4" fillId="0" borderId="1" xfId="0" applyNumberFormat="1" applyFont="1" applyBorder="1" applyAlignment="1" applyProtection="1">
      <alignment horizontal="center"/>
    </xf>
    <xf numFmtId="3" fontId="11" fillId="0" borderId="0" xfId="0" applyNumberFormat="1" applyFont="1"/>
    <xf numFmtId="0" fontId="12" fillId="0" borderId="0" xfId="0" applyFont="1"/>
    <xf numFmtId="165" fontId="12" fillId="0" borderId="0" xfId="9" applyNumberFormat="1" applyFont="1"/>
    <xf numFmtId="0" fontId="5" fillId="0" borderId="0" xfId="0" applyFont="1" applyAlignment="1">
      <alignment horizontal="center"/>
    </xf>
    <xf numFmtId="0" fontId="4" fillId="0" borderId="1" xfId="0" applyFont="1" applyBorder="1" applyAlignment="1">
      <alignment horizontal="center"/>
    </xf>
    <xf numFmtId="0" fontId="6" fillId="0" borderId="0" xfId="0" applyFont="1" applyAlignment="1">
      <alignment horizontal="center"/>
    </xf>
    <xf numFmtId="0" fontId="5" fillId="0" borderId="0" xfId="0" applyFont="1" applyBorder="1"/>
    <xf numFmtId="164" fontId="1" fillId="0" borderId="0" xfId="4" applyAlignment="1">
      <alignment vertical="center"/>
    </xf>
    <xf numFmtId="164" fontId="1" fillId="0" borderId="0" xfId="4" applyBorder="1" applyAlignment="1">
      <alignment vertical="center"/>
    </xf>
    <xf numFmtId="164" fontId="4" fillId="0" borderId="0" xfId="4" applyFont="1"/>
    <xf numFmtId="164" fontId="5" fillId="0" borderId="0" xfId="4" applyFont="1" applyFill="1"/>
    <xf numFmtId="164" fontId="4" fillId="0" borderId="0" xfId="4" applyFont="1" applyFill="1" applyAlignment="1">
      <alignment horizontal="right"/>
    </xf>
    <xf numFmtId="164" fontId="4" fillId="0" borderId="0" xfId="4" applyFont="1" applyFill="1"/>
    <xf numFmtId="164" fontId="4" fillId="0" borderId="0" xfId="4" applyFont="1" applyFill="1" applyAlignment="1">
      <alignment horizontal="center"/>
    </xf>
    <xf numFmtId="164" fontId="4" fillId="0" borderId="0" xfId="4" applyFont="1" applyAlignment="1">
      <alignment horizontal="center"/>
    </xf>
    <xf numFmtId="164" fontId="5" fillId="0" borderId="0" xfId="4" applyFont="1"/>
    <xf numFmtId="164" fontId="6" fillId="0" borderId="0" xfId="4" applyFont="1"/>
    <xf numFmtId="164" fontId="4" fillId="0" borderId="0" xfId="4" applyFont="1" applyFill="1" applyBorder="1" applyAlignment="1">
      <alignment horizontal="right"/>
    </xf>
    <xf numFmtId="164" fontId="4" fillId="0" borderId="0" xfId="4" applyFont="1" applyFill="1" applyBorder="1" applyAlignment="1">
      <alignment horizontal="center"/>
    </xf>
    <xf numFmtId="164" fontId="4" fillId="0" borderId="0" xfId="4" applyFont="1" applyBorder="1" applyAlignment="1">
      <alignment horizontal="center"/>
    </xf>
    <xf numFmtId="164" fontId="4" fillId="0" borderId="1" xfId="4" applyFont="1" applyFill="1" applyBorder="1" applyAlignment="1">
      <alignment horizontal="center"/>
    </xf>
    <xf numFmtId="164" fontId="4" fillId="0" borderId="1" xfId="4" applyFont="1" applyFill="1" applyBorder="1" applyAlignment="1">
      <alignment horizontal="right"/>
    </xf>
    <xf numFmtId="164" fontId="4" fillId="0" borderId="1" xfId="4" applyFont="1" applyBorder="1" applyAlignment="1">
      <alignment horizontal="right"/>
    </xf>
    <xf numFmtId="164" fontId="14" fillId="0" borderId="0" xfId="4" applyFont="1"/>
    <xf numFmtId="164" fontId="7" fillId="0" borderId="0" xfId="4" applyFont="1" applyAlignment="1">
      <alignment horizontal="center"/>
    </xf>
    <xf numFmtId="164" fontId="1" fillId="0" borderId="0" xfId="4"/>
    <xf numFmtId="164" fontId="5" fillId="0" borderId="0" xfId="4" applyFont="1" applyProtection="1"/>
    <xf numFmtId="3" fontId="15" fillId="0" borderId="0" xfId="4" applyNumberFormat="1" applyFont="1" applyFill="1" applyAlignment="1">
      <alignment horizontal="right"/>
    </xf>
    <xf numFmtId="164" fontId="5" fillId="0" borderId="0" xfId="4" applyNumberFormat="1" applyFont="1" applyProtection="1"/>
    <xf numFmtId="3" fontId="5" fillId="0" borderId="0" xfId="4" applyNumberFormat="1" applyFont="1"/>
    <xf numFmtId="164" fontId="1" fillId="0" borderId="0" xfId="4" applyFont="1"/>
    <xf numFmtId="3" fontId="12" fillId="0" borderId="0" xfId="4" applyNumberFormat="1" applyFont="1" applyAlignment="1" applyProtection="1">
      <alignment horizontal="center"/>
    </xf>
    <xf numFmtId="3" fontId="5" fillId="0" borderId="0" xfId="4" applyNumberFormat="1" applyFont="1" applyProtection="1"/>
    <xf numFmtId="3" fontId="5" fillId="0" borderId="0" xfId="4" quotePrefix="1" applyNumberFormat="1" applyFont="1" applyAlignment="1" applyProtection="1">
      <alignment horizontal="right" vertical="top"/>
    </xf>
    <xf numFmtId="3" fontId="15" fillId="0" borderId="1" xfId="4" applyNumberFormat="1" applyFont="1" applyFill="1" applyBorder="1" applyAlignment="1">
      <alignment horizontal="right"/>
    </xf>
    <xf numFmtId="3" fontId="5" fillId="0" borderId="1" xfId="4" applyNumberFormat="1" applyFont="1" applyBorder="1" applyProtection="1"/>
    <xf numFmtId="3" fontId="5" fillId="0" borderId="1" xfId="4" applyNumberFormat="1" applyFont="1" applyBorder="1"/>
    <xf numFmtId="3" fontId="5" fillId="0" borderId="0" xfId="4" applyNumberFormat="1" applyFont="1" applyAlignment="1" applyProtection="1">
      <alignment horizontal="right"/>
    </xf>
    <xf numFmtId="164" fontId="5" fillId="0" borderId="0" xfId="4" applyFont="1" applyAlignment="1" applyProtection="1">
      <alignment horizontal="center"/>
    </xf>
    <xf numFmtId="164" fontId="5" fillId="0" borderId="0" xfId="4" applyNumberFormat="1" applyFont="1" applyAlignment="1" applyProtection="1">
      <alignment horizontal="right"/>
    </xf>
    <xf numFmtId="3" fontId="12" fillId="0" borderId="1" xfId="4" applyNumberFormat="1" applyFont="1" applyBorder="1" applyAlignment="1" applyProtection="1">
      <alignment horizontal="center"/>
    </xf>
    <xf numFmtId="3" fontId="5" fillId="0" borderId="1" xfId="4" quotePrefix="1" applyNumberFormat="1" applyFont="1" applyBorder="1" applyAlignment="1" applyProtection="1">
      <alignment horizontal="right" vertical="top"/>
    </xf>
    <xf numFmtId="3" fontId="5" fillId="0" borderId="1" xfId="4" quotePrefix="1" applyNumberFormat="1" applyFont="1" applyBorder="1" applyAlignment="1">
      <alignment horizontal="right"/>
    </xf>
    <xf numFmtId="164" fontId="5" fillId="0" borderId="0" xfId="4" quotePrefix="1" applyFont="1"/>
    <xf numFmtId="164" fontId="5" fillId="0" borderId="0" xfId="4" applyFont="1" applyAlignment="1">
      <alignment horizontal="center"/>
    </xf>
    <xf numFmtId="3" fontId="5" fillId="0" borderId="2" xfId="4" applyNumberFormat="1" applyFont="1" applyBorder="1"/>
    <xf numFmtId="3" fontId="5" fillId="0" borderId="0" xfId="4" applyNumberFormat="1" applyFont="1" applyBorder="1"/>
    <xf numFmtId="3" fontId="5" fillId="0" borderId="0" xfId="4" quotePrefix="1" applyNumberFormat="1" applyFont="1" applyBorder="1" applyAlignment="1" applyProtection="1">
      <alignment horizontal="right" vertical="top"/>
    </xf>
    <xf numFmtId="164" fontId="5" fillId="0" borderId="0" xfId="4" applyFont="1" applyBorder="1"/>
    <xf numFmtId="164" fontId="5" fillId="0" borderId="0" xfId="4" quotePrefix="1" applyNumberFormat="1" applyFont="1" applyAlignment="1" applyProtection="1">
      <alignment horizontal="right" vertical="top"/>
    </xf>
    <xf numFmtId="164" fontId="12" fillId="0" borderId="0" xfId="4" applyFont="1" applyFill="1"/>
    <xf numFmtId="164" fontId="12" fillId="0" borderId="0" xfId="4" applyFont="1"/>
    <xf numFmtId="168" fontId="13" fillId="0" borderId="0" xfId="4" applyNumberFormat="1" applyFont="1" applyFill="1" applyAlignment="1">
      <alignment horizontal="center"/>
    </xf>
    <xf numFmtId="164" fontId="2" fillId="0" borderId="0" xfId="5" applyFont="1" applyBorder="1" applyAlignment="1">
      <alignment vertical="center"/>
    </xf>
    <xf numFmtId="164" fontId="1" fillId="0" borderId="0" xfId="5" applyAlignment="1">
      <alignment vertical="center"/>
    </xf>
    <xf numFmtId="164" fontId="1" fillId="0" borderId="0" xfId="5" applyBorder="1" applyAlignment="1">
      <alignment horizontal="center" vertical="center"/>
    </xf>
    <xf numFmtId="164" fontId="1" fillId="0" borderId="0" xfId="5" applyBorder="1" applyAlignment="1">
      <alignment vertical="center"/>
    </xf>
    <xf numFmtId="168" fontId="13" fillId="2" borderId="0" xfId="5" applyNumberFormat="1" applyFont="1" applyFill="1" applyAlignment="1">
      <alignment horizontal="center"/>
    </xf>
    <xf numFmtId="164" fontId="4" fillId="0" borderId="0" xfId="5" applyFont="1"/>
    <xf numFmtId="164" fontId="5" fillId="0" borderId="0" xfId="5" applyFont="1" applyFill="1"/>
    <xf numFmtId="164" fontId="4" fillId="0" borderId="0" xfId="5" applyFont="1" applyFill="1" applyAlignment="1">
      <alignment horizontal="right"/>
    </xf>
    <xf numFmtId="164" fontId="4" fillId="0" borderId="0" xfId="5" applyFont="1" applyFill="1"/>
    <xf numFmtId="164" fontId="7" fillId="0" borderId="0" xfId="5" applyFont="1" applyFill="1" applyAlignment="1">
      <alignment horizontal="center"/>
    </xf>
    <xf numFmtId="164" fontId="4" fillId="0" borderId="0" xfId="5" applyFont="1" applyFill="1" applyAlignment="1">
      <alignment horizontal="center"/>
    </xf>
    <xf numFmtId="164" fontId="4" fillId="0" borderId="0" xfId="5" applyFont="1" applyAlignment="1">
      <alignment horizontal="center"/>
    </xf>
    <xf numFmtId="164" fontId="5" fillId="0" borderId="0" xfId="5" applyFont="1"/>
    <xf numFmtId="164" fontId="6" fillId="0" borderId="0" xfId="5" applyFont="1"/>
    <xf numFmtId="164" fontId="4" fillId="0" borderId="0" xfId="5" applyFont="1" applyFill="1" applyBorder="1" applyAlignment="1">
      <alignment horizontal="right"/>
    </xf>
    <xf numFmtId="164" fontId="4" fillId="0" borderId="0" xfId="5" applyFont="1" applyFill="1" applyBorder="1" applyAlignment="1">
      <alignment horizontal="center"/>
    </xf>
    <xf numFmtId="164" fontId="4" fillId="0" borderId="0" xfId="5" applyFont="1" applyBorder="1" applyAlignment="1">
      <alignment horizontal="center"/>
    </xf>
    <xf numFmtId="164" fontId="4" fillId="0" borderId="0" xfId="5" applyFont="1" applyBorder="1" applyAlignment="1">
      <alignment horizontal="right"/>
    </xf>
    <xf numFmtId="164" fontId="4" fillId="0" borderId="1" xfId="5" applyFont="1" applyFill="1" applyBorder="1" applyAlignment="1">
      <alignment horizontal="center"/>
    </xf>
    <xf numFmtId="164" fontId="4" fillId="0" borderId="1" xfId="5" applyFont="1" applyFill="1" applyBorder="1" applyAlignment="1">
      <alignment horizontal="right"/>
    </xf>
    <xf numFmtId="164" fontId="7" fillId="0" borderId="1" xfId="5" applyFont="1" applyFill="1" applyBorder="1" applyAlignment="1">
      <alignment horizontal="center"/>
    </xf>
    <xf numFmtId="164" fontId="4" fillId="0" borderId="1" xfId="5" applyFont="1" applyBorder="1" applyAlignment="1">
      <alignment horizontal="right"/>
    </xf>
    <xf numFmtId="164" fontId="14" fillId="0" borderId="0" xfId="5" applyFont="1"/>
    <xf numFmtId="164" fontId="17" fillId="0" borderId="0" xfId="5" applyFont="1" applyAlignment="1">
      <alignment horizontal="center"/>
    </xf>
    <xf numFmtId="164" fontId="7" fillId="0" borderId="0" xfId="5" applyFont="1" applyAlignment="1">
      <alignment horizontal="center"/>
    </xf>
    <xf numFmtId="164" fontId="2" fillId="0" borderId="0" xfId="5" applyFont="1"/>
    <xf numFmtId="164" fontId="1" fillId="0" borderId="0" xfId="5"/>
    <xf numFmtId="164" fontId="5" fillId="0" borderId="0" xfId="5" applyFont="1" applyProtection="1"/>
    <xf numFmtId="3" fontId="15" fillId="0" borderId="0" xfId="5" applyNumberFormat="1" applyFont="1" applyFill="1" applyAlignment="1">
      <alignment horizontal="right"/>
    </xf>
    <xf numFmtId="164" fontId="5" fillId="0" borderId="0" xfId="5" applyNumberFormat="1" applyFont="1" applyProtection="1"/>
    <xf numFmtId="3" fontId="18" fillId="0" borderId="0" xfId="5" applyNumberFormat="1" applyFont="1" applyFill="1" applyAlignment="1">
      <alignment horizontal="center"/>
    </xf>
    <xf numFmtId="3" fontId="5" fillId="0" borderId="0" xfId="5" applyNumberFormat="1" applyFont="1"/>
    <xf numFmtId="10" fontId="5" fillId="0" borderId="0" xfId="5" applyNumberFormat="1" applyFont="1"/>
    <xf numFmtId="164" fontId="1" fillId="0" borderId="0" xfId="5" applyFont="1"/>
    <xf numFmtId="3" fontId="12" fillId="0" borderId="0" xfId="5" applyNumberFormat="1" applyFont="1" applyAlignment="1" applyProtection="1">
      <alignment horizontal="center"/>
    </xf>
    <xf numFmtId="3" fontId="5" fillId="0" borderId="0" xfId="5" applyNumberFormat="1" applyFont="1" applyProtection="1"/>
    <xf numFmtId="3" fontId="5" fillId="0" borderId="0" xfId="5" quotePrefix="1" applyNumberFormat="1" applyFont="1" applyAlignment="1" applyProtection="1">
      <alignment horizontal="right" vertical="top"/>
    </xf>
    <xf numFmtId="167" fontId="15" fillId="0" borderId="0" xfId="1" applyNumberFormat="1" applyFont="1"/>
    <xf numFmtId="3" fontId="15" fillId="0" borderId="0" xfId="5" applyNumberFormat="1" applyFont="1" applyFill="1" applyBorder="1" applyAlignment="1">
      <alignment horizontal="right"/>
    </xf>
    <xf numFmtId="3" fontId="5" fillId="0" borderId="0" xfId="5" applyNumberFormat="1" applyFont="1" applyBorder="1" applyProtection="1"/>
    <xf numFmtId="3" fontId="5" fillId="0" borderId="0" xfId="5" applyNumberFormat="1" applyFont="1" applyBorder="1"/>
    <xf numFmtId="3" fontId="18" fillId="0" borderId="0" xfId="5" applyNumberFormat="1" applyFont="1" applyFill="1" applyBorder="1" applyAlignment="1">
      <alignment horizontal="center"/>
    </xf>
    <xf numFmtId="10" fontId="5" fillId="0" borderId="0" xfId="5" applyNumberFormat="1" applyFont="1" applyBorder="1"/>
    <xf numFmtId="3" fontId="15" fillId="0" borderId="1" xfId="5" applyNumberFormat="1" applyFont="1" applyFill="1" applyBorder="1" applyAlignment="1">
      <alignment horizontal="right"/>
    </xf>
    <xf numFmtId="3" fontId="5" fillId="0" borderId="1" xfId="5" applyNumberFormat="1" applyFont="1" applyBorder="1" applyProtection="1"/>
    <xf numFmtId="3" fontId="5" fillId="0" borderId="1" xfId="5" applyNumberFormat="1" applyFont="1" applyBorder="1"/>
    <xf numFmtId="3" fontId="18" fillId="0" borderId="1" xfId="5" applyNumberFormat="1" applyFont="1" applyFill="1" applyBorder="1" applyAlignment="1">
      <alignment horizontal="center"/>
    </xf>
    <xf numFmtId="10" fontId="5" fillId="0" borderId="1" xfId="5" applyNumberFormat="1" applyFont="1" applyBorder="1"/>
    <xf numFmtId="164" fontId="5" fillId="0" borderId="0" xfId="5" applyFont="1" applyAlignment="1" applyProtection="1">
      <alignment horizontal="center"/>
    </xf>
    <xf numFmtId="164" fontId="5" fillId="0" borderId="0" xfId="5" applyNumberFormat="1" applyFont="1" applyAlignment="1" applyProtection="1">
      <alignment horizontal="right"/>
    </xf>
    <xf numFmtId="164" fontId="12" fillId="0" borderId="0" xfId="5" applyNumberFormat="1" applyFont="1" applyAlignment="1" applyProtection="1">
      <alignment horizontal="center"/>
    </xf>
    <xf numFmtId="165" fontId="5" fillId="0" borderId="0" xfId="5" applyNumberFormat="1" applyFont="1"/>
    <xf numFmtId="164" fontId="5" fillId="0" borderId="0" xfId="5" applyFont="1" applyAlignment="1"/>
    <xf numFmtId="3" fontId="5" fillId="0" borderId="1" xfId="5" applyNumberFormat="1" applyFont="1" applyBorder="1" applyAlignment="1"/>
    <xf numFmtId="3" fontId="12" fillId="0" borderId="1" xfId="5" applyNumberFormat="1" applyFont="1" applyBorder="1" applyAlignment="1" applyProtection="1">
      <alignment horizontal="center"/>
    </xf>
    <xf numFmtId="3" fontId="5" fillId="0" borderId="1" xfId="5" quotePrefix="1" applyNumberFormat="1" applyFont="1" applyBorder="1" applyAlignment="1" applyProtection="1">
      <alignment horizontal="right"/>
    </xf>
    <xf numFmtId="3" fontId="5" fillId="0" borderId="1" xfId="5" quotePrefix="1" applyNumberFormat="1" applyFont="1" applyBorder="1" applyAlignment="1">
      <alignment horizontal="right"/>
    </xf>
    <xf numFmtId="3" fontId="12" fillId="0" borderId="1" xfId="5" quotePrefix="1" applyNumberFormat="1" applyFont="1" applyBorder="1" applyAlignment="1">
      <alignment horizontal="center"/>
    </xf>
    <xf numFmtId="164" fontId="5" fillId="0" borderId="1" xfId="5" applyFont="1" applyBorder="1" applyAlignment="1"/>
    <xf numFmtId="164" fontId="5" fillId="0" borderId="0" xfId="5" applyFont="1" applyAlignment="1">
      <alignment horizontal="center"/>
    </xf>
    <xf numFmtId="3" fontId="5" fillId="0" borderId="2" xfId="5" applyNumberFormat="1" applyFont="1" applyBorder="1"/>
    <xf numFmtId="3" fontId="12" fillId="0" borderId="2" xfId="5" applyNumberFormat="1" applyFont="1" applyBorder="1" applyAlignment="1">
      <alignment horizontal="center"/>
    </xf>
    <xf numFmtId="164" fontId="5" fillId="0" borderId="2" xfId="5" applyFont="1" applyBorder="1"/>
    <xf numFmtId="164" fontId="12" fillId="0" borderId="0" xfId="5" applyFont="1" applyAlignment="1">
      <alignment horizontal="center"/>
    </xf>
    <xf numFmtId="3" fontId="5" fillId="0" borderId="1" xfId="5" quotePrefix="1" applyNumberFormat="1" applyFont="1" applyBorder="1" applyAlignment="1" applyProtection="1">
      <alignment horizontal="right" vertical="top"/>
    </xf>
    <xf numFmtId="3" fontId="12" fillId="0" borderId="1" xfId="5" quotePrefix="1" applyNumberFormat="1" applyFont="1" applyBorder="1" applyAlignment="1" applyProtection="1">
      <alignment horizontal="center" vertical="top"/>
    </xf>
    <xf numFmtId="164" fontId="5" fillId="0" borderId="1" xfId="5" applyFont="1" applyBorder="1"/>
    <xf numFmtId="3" fontId="5" fillId="0" borderId="0" xfId="5" quotePrefix="1" applyNumberFormat="1" applyFont="1" applyBorder="1" applyAlignment="1" applyProtection="1">
      <alignment horizontal="right" vertical="top"/>
    </xf>
    <xf numFmtId="3" fontId="12" fillId="0" borderId="0" xfId="5" quotePrefix="1" applyNumberFormat="1" applyFont="1" applyBorder="1" applyAlignment="1" applyProtection="1">
      <alignment horizontal="center" vertical="top"/>
    </xf>
    <xf numFmtId="164" fontId="5" fillId="0" borderId="0" xfId="5" applyFont="1" applyBorder="1"/>
    <xf numFmtId="164" fontId="5" fillId="0" borderId="0" xfId="5" quotePrefix="1" applyNumberFormat="1" applyFont="1" applyAlignment="1" applyProtection="1">
      <alignment horizontal="right" vertical="top"/>
    </xf>
    <xf numFmtId="164" fontId="12" fillId="0" borderId="0" xfId="5" quotePrefix="1" applyNumberFormat="1" applyFont="1" applyAlignment="1" applyProtection="1">
      <alignment horizontal="center" vertical="top"/>
    </xf>
    <xf numFmtId="164" fontId="12" fillId="0" borderId="0" xfId="5" applyFont="1" applyFill="1"/>
    <xf numFmtId="164" fontId="12" fillId="0" borderId="0" xfId="5" applyFont="1" applyFill="1" applyAlignment="1"/>
    <xf numFmtId="167" fontId="1" fillId="0" borderId="0" xfId="1" applyNumberFormat="1"/>
    <xf numFmtId="167" fontId="12" fillId="0" borderId="0" xfId="1" applyNumberFormat="1" applyFont="1" applyAlignment="1">
      <alignment horizontal="center"/>
    </xf>
    <xf numFmtId="3" fontId="5" fillId="0" borderId="0" xfId="6" applyNumberFormat="1" applyFont="1" applyFill="1" applyAlignment="1">
      <alignment vertical="center"/>
    </xf>
    <xf numFmtId="3" fontId="5" fillId="0" borderId="0" xfId="6" applyNumberFormat="1" applyFont="1" applyFill="1" applyBorder="1" applyAlignment="1">
      <alignment vertical="center"/>
    </xf>
    <xf numFmtId="3" fontId="13" fillId="0" borderId="0" xfId="6" applyNumberFormat="1" applyFont="1" applyFill="1" applyBorder="1" applyAlignment="1">
      <alignment horizontal="left" vertical="center"/>
    </xf>
    <xf numFmtId="3" fontId="20" fillId="0" borderId="0" xfId="6" applyNumberFormat="1" applyFont="1" applyFill="1" applyAlignment="1">
      <alignment horizontal="center"/>
    </xf>
    <xf numFmtId="3" fontId="5" fillId="0" borderId="5" xfId="6" applyNumberFormat="1" applyFont="1" applyFill="1" applyBorder="1" applyAlignment="1">
      <alignment horizontal="right"/>
    </xf>
    <xf numFmtId="3" fontId="5" fillId="0" borderId="5" xfId="6" applyNumberFormat="1" applyFont="1" applyFill="1" applyBorder="1" applyAlignment="1">
      <alignment horizontal="center"/>
    </xf>
    <xf numFmtId="3" fontId="5" fillId="0" borderId="5" xfId="6" applyNumberFormat="1" applyFont="1" applyFill="1" applyBorder="1"/>
    <xf numFmtId="3" fontId="5" fillId="0" borderId="0" xfId="6" applyNumberFormat="1" applyFont="1" applyFill="1"/>
    <xf numFmtId="3" fontId="21" fillId="0" borderId="0" xfId="6" applyNumberFormat="1" applyFont="1" applyFill="1"/>
    <xf numFmtId="3" fontId="5" fillId="0" borderId="0" xfId="6" applyNumberFormat="1" applyFont="1" applyFill="1" applyBorder="1" applyAlignment="1">
      <alignment horizontal="right"/>
    </xf>
    <xf numFmtId="3" fontId="5" fillId="0" borderId="0" xfId="6" applyNumberFormat="1" applyFont="1" applyFill="1" applyAlignment="1">
      <alignment horizontal="right"/>
    </xf>
    <xf numFmtId="3" fontId="5" fillId="0" borderId="0" xfId="6" applyNumberFormat="1" applyFont="1" applyFill="1" applyBorder="1" applyAlignment="1">
      <alignment horizontal="center"/>
    </xf>
    <xf numFmtId="3" fontId="5" fillId="0" borderId="1" xfId="6" applyNumberFormat="1" applyFont="1" applyFill="1" applyBorder="1" applyAlignment="1">
      <alignment horizontal="center"/>
    </xf>
    <xf numFmtId="3" fontId="5" fillId="0" borderId="1" xfId="6" applyNumberFormat="1" applyFont="1" applyFill="1" applyBorder="1" applyAlignment="1">
      <alignment horizontal="right"/>
    </xf>
    <xf numFmtId="3" fontId="5" fillId="0" borderId="0" xfId="6" applyNumberFormat="1" applyFont="1" applyFill="1" applyProtection="1"/>
    <xf numFmtId="3" fontId="5" fillId="0" borderId="0" xfId="1" applyNumberFormat="1" applyFont="1" applyAlignment="1"/>
    <xf numFmtId="3" fontId="22" fillId="0" borderId="0" xfId="6" applyNumberFormat="1" applyFont="1"/>
    <xf numFmtId="3" fontId="5" fillId="0" borderId="0" xfId="1" applyNumberFormat="1" applyFont="1" applyFill="1"/>
    <xf numFmtId="3" fontId="5" fillId="0" borderId="0" xfId="1" applyNumberFormat="1" applyFont="1" applyBorder="1" applyAlignment="1"/>
    <xf numFmtId="3" fontId="5" fillId="0" borderId="1" xfId="1" applyNumberFormat="1" applyFont="1" applyBorder="1" applyAlignment="1"/>
    <xf numFmtId="3" fontId="5" fillId="0" borderId="1" xfId="1" applyNumberFormat="1" applyFont="1" applyFill="1" applyBorder="1"/>
    <xf numFmtId="3" fontId="5" fillId="0" borderId="0" xfId="6" applyNumberFormat="1" applyFont="1" applyFill="1" applyAlignment="1" applyProtection="1">
      <alignment horizontal="left" indent="1"/>
    </xf>
    <xf numFmtId="3" fontId="5" fillId="0" borderId="0" xfId="1" applyNumberFormat="1" applyFont="1" applyFill="1" applyAlignment="1"/>
    <xf numFmtId="3" fontId="5" fillId="0" borderId="0" xfId="1" applyNumberFormat="1" applyFont="1" applyFill="1" applyBorder="1"/>
    <xf numFmtId="3" fontId="15" fillId="0" borderId="1" xfId="1" applyNumberFormat="1" applyFont="1" applyFill="1" applyBorder="1" applyAlignment="1"/>
    <xf numFmtId="3" fontId="5" fillId="0" borderId="1" xfId="1" applyNumberFormat="1" applyFont="1" applyFill="1" applyBorder="1" applyAlignment="1" applyProtection="1">
      <alignment horizontal="right"/>
    </xf>
    <xf numFmtId="3" fontId="5" fillId="3" borderId="0" xfId="6" applyNumberFormat="1" applyFont="1" applyFill="1"/>
    <xf numFmtId="3" fontId="5" fillId="0" borderId="1" xfId="6" applyNumberFormat="1" applyFont="1" applyFill="1" applyBorder="1"/>
    <xf numFmtId="3" fontId="5" fillId="3" borderId="1" xfId="6" applyNumberFormat="1" applyFont="1" applyFill="1" applyBorder="1"/>
    <xf numFmtId="3" fontId="5" fillId="0" borderId="3" xfId="6" applyNumberFormat="1" applyFont="1" applyFill="1" applyBorder="1"/>
    <xf numFmtId="3" fontId="5" fillId="0" borderId="0" xfId="7" applyNumberFormat="1" applyFont="1" applyFill="1" applyAlignment="1">
      <alignment vertical="center"/>
    </xf>
    <xf numFmtId="3" fontId="5" fillId="0" borderId="0" xfId="7" applyNumberFormat="1" applyFont="1" applyFill="1" applyBorder="1" applyAlignment="1">
      <alignment vertical="center"/>
    </xf>
    <xf numFmtId="3" fontId="20" fillId="0" borderId="0" xfId="7" applyNumberFormat="1" applyFont="1" applyFill="1" applyAlignment="1">
      <alignment horizontal="center"/>
    </xf>
    <xf numFmtId="3" fontId="5" fillId="0" borderId="5" xfId="7" applyNumberFormat="1" applyFont="1" applyFill="1" applyBorder="1" applyAlignment="1">
      <alignment horizontal="right"/>
    </xf>
    <xf numFmtId="3" fontId="5" fillId="0" borderId="5" xfId="7" applyNumberFormat="1" applyFont="1" applyFill="1" applyBorder="1" applyAlignment="1">
      <alignment horizontal="center"/>
    </xf>
    <xf numFmtId="3" fontId="5" fillId="0" borderId="5" xfId="7" applyNumberFormat="1" applyFont="1" applyFill="1" applyBorder="1"/>
    <xf numFmtId="3" fontId="5" fillId="0" borderId="0" xfId="7" applyNumberFormat="1" applyFont="1" applyFill="1"/>
    <xf numFmtId="3" fontId="21" fillId="0" borderId="0" xfId="7" applyNumberFormat="1" applyFont="1" applyFill="1"/>
    <xf numFmtId="3" fontId="5" fillId="0" borderId="0" xfId="7" applyNumberFormat="1" applyFont="1" applyFill="1" applyBorder="1" applyAlignment="1">
      <alignment horizontal="center"/>
    </xf>
    <xf numFmtId="3" fontId="5" fillId="0" borderId="0" xfId="7" applyNumberFormat="1" applyFont="1" applyFill="1" applyAlignment="1">
      <alignment horizontal="center"/>
    </xf>
    <xf numFmtId="3" fontId="5" fillId="0" borderId="1" xfId="7" applyNumberFormat="1" applyFont="1" applyFill="1" applyBorder="1" applyAlignment="1">
      <alignment horizontal="center"/>
    </xf>
    <xf numFmtId="3" fontId="5" fillId="0" borderId="1" xfId="7" applyNumberFormat="1" applyFont="1" applyFill="1" applyBorder="1" applyAlignment="1">
      <alignment horizontal="right"/>
    </xf>
    <xf numFmtId="3" fontId="5" fillId="0" borderId="0" xfId="7" applyNumberFormat="1" applyFont="1" applyFill="1" applyProtection="1"/>
    <xf numFmtId="3" fontId="5" fillId="0" borderId="1" xfId="1" applyNumberFormat="1" applyFont="1" applyFill="1" applyBorder="1" applyAlignment="1"/>
    <xf numFmtId="3" fontId="5" fillId="0" borderId="0" xfId="7" applyNumberFormat="1" applyFont="1" applyFill="1" applyAlignment="1" applyProtection="1">
      <alignment horizontal="left" indent="1"/>
    </xf>
    <xf numFmtId="3" fontId="5" fillId="3" borderId="0" xfId="7" applyNumberFormat="1" applyFont="1" applyFill="1"/>
    <xf numFmtId="3" fontId="5" fillId="0" borderId="1" xfId="7" applyNumberFormat="1" applyFont="1" applyFill="1" applyBorder="1"/>
    <xf numFmtId="3" fontId="5" fillId="3" borderId="1" xfId="7" applyNumberFormat="1" applyFont="1" applyFill="1" applyBorder="1"/>
    <xf numFmtId="3" fontId="5" fillId="0" borderId="3" xfId="7" applyNumberFormat="1" applyFont="1" applyFill="1" applyBorder="1"/>
    <xf numFmtId="3" fontId="5" fillId="0" borderId="0" xfId="8" applyNumberFormat="1" applyFont="1" applyFill="1" applyAlignment="1">
      <alignment vertical="center"/>
    </xf>
    <xf numFmtId="3" fontId="5" fillId="0" borderId="0" xfId="8" applyNumberFormat="1" applyFont="1" applyFill="1" applyBorder="1" applyAlignment="1">
      <alignment vertical="center"/>
    </xf>
    <xf numFmtId="3" fontId="20" fillId="0" borderId="0" xfId="8" applyNumberFormat="1" applyFont="1" applyFill="1" applyAlignment="1">
      <alignment horizontal="center"/>
    </xf>
    <xf numFmtId="3" fontId="5" fillId="0" borderId="5" xfId="8" applyNumberFormat="1" applyFont="1" applyFill="1" applyBorder="1" applyAlignment="1">
      <alignment horizontal="right"/>
    </xf>
    <xf numFmtId="3" fontId="5" fillId="0" borderId="5" xfId="8" applyNumberFormat="1" applyFont="1" applyFill="1" applyBorder="1" applyAlignment="1">
      <alignment horizontal="center"/>
    </xf>
    <xf numFmtId="3" fontId="5" fillId="0" borderId="5" xfId="8" applyNumberFormat="1" applyFont="1" applyFill="1" applyBorder="1"/>
    <xf numFmtId="3" fontId="5" fillId="0" borderId="0" xfId="8" applyNumberFormat="1" applyFont="1" applyFill="1"/>
    <xf numFmtId="3" fontId="21" fillId="0" borderId="0" xfId="8" applyNumberFormat="1" applyFont="1" applyFill="1"/>
    <xf numFmtId="3" fontId="5" fillId="0" borderId="0" xfId="8" applyNumberFormat="1" applyFont="1" applyFill="1" applyBorder="1" applyAlignment="1">
      <alignment horizontal="center"/>
    </xf>
    <xf numFmtId="3" fontId="5" fillId="0" borderId="0" xfId="8" applyNumberFormat="1" applyFont="1" applyFill="1" applyAlignment="1">
      <alignment horizontal="center"/>
    </xf>
    <xf numFmtId="3" fontId="5" fillId="0" borderId="1" xfId="8" applyNumberFormat="1" applyFont="1" applyFill="1" applyBorder="1" applyAlignment="1">
      <alignment horizontal="center"/>
    </xf>
    <xf numFmtId="3" fontId="5" fillId="0" borderId="1" xfId="8" applyNumberFormat="1" applyFont="1" applyFill="1" applyBorder="1" applyAlignment="1">
      <alignment horizontal="right"/>
    </xf>
    <xf numFmtId="3" fontId="5" fillId="0" borderId="0" xfId="8" applyNumberFormat="1" applyFont="1" applyFill="1" applyProtection="1"/>
    <xf numFmtId="3" fontId="5" fillId="0" borderId="0" xfId="8" applyNumberFormat="1" applyFont="1"/>
    <xf numFmtId="3" fontId="5" fillId="0" borderId="0" xfId="8" applyNumberFormat="1" applyFont="1" applyFill="1" applyAlignment="1" applyProtection="1">
      <alignment horizontal="left" indent="1"/>
    </xf>
    <xf numFmtId="3" fontId="5" fillId="3" borderId="0" xfId="8" applyNumberFormat="1" applyFont="1" applyFill="1"/>
    <xf numFmtId="3" fontId="5" fillId="0" borderId="1" xfId="8" applyNumberFormat="1" applyFont="1" applyFill="1" applyBorder="1"/>
    <xf numFmtId="3" fontId="5" fillId="3" borderId="1" xfId="8" applyNumberFormat="1" applyFont="1" applyFill="1" applyBorder="1"/>
    <xf numFmtId="3" fontId="5" fillId="0" borderId="3" xfId="8" applyNumberFormat="1" applyFont="1" applyFill="1" applyBorder="1"/>
    <xf numFmtId="3" fontId="26" fillId="0" borderId="0" xfId="8" applyNumberFormat="1" applyFont="1" applyFill="1"/>
    <xf numFmtId="3" fontId="5" fillId="0" borderId="0" xfId="0" applyNumberFormat="1" applyFont="1" applyFill="1" applyAlignment="1">
      <alignment vertical="center"/>
    </xf>
    <xf numFmtId="3" fontId="5" fillId="0" borderId="0" xfId="0" applyNumberFormat="1" applyFont="1" applyFill="1" applyBorder="1" applyAlignment="1">
      <alignment vertical="center"/>
    </xf>
    <xf numFmtId="3" fontId="20" fillId="0" borderId="0" xfId="0" applyNumberFormat="1" applyFont="1" applyFill="1" applyAlignment="1">
      <alignment horizontal="center"/>
    </xf>
    <xf numFmtId="3" fontId="5" fillId="0" borderId="5" xfId="0" applyNumberFormat="1" applyFont="1" applyFill="1" applyBorder="1" applyAlignment="1">
      <alignment horizontal="right"/>
    </xf>
    <xf numFmtId="3" fontId="5" fillId="0" borderId="5" xfId="0" applyNumberFormat="1" applyFont="1" applyFill="1" applyBorder="1" applyAlignment="1">
      <alignment horizontal="center"/>
    </xf>
    <xf numFmtId="3" fontId="5" fillId="0" borderId="5" xfId="0" applyNumberFormat="1" applyFont="1" applyFill="1" applyBorder="1"/>
    <xf numFmtId="3" fontId="5" fillId="0" borderId="0" xfId="0" applyNumberFormat="1" applyFont="1" applyFill="1"/>
    <xf numFmtId="3" fontId="21" fillId="0" borderId="0" xfId="0" applyNumberFormat="1" applyFont="1" applyFill="1"/>
    <xf numFmtId="3" fontId="5" fillId="0" borderId="0" xfId="0" applyNumberFormat="1" applyFont="1" applyFill="1" applyBorder="1" applyAlignment="1">
      <alignment horizontal="center"/>
    </xf>
    <xf numFmtId="3" fontId="5" fillId="0" borderId="0" xfId="0" applyNumberFormat="1" applyFont="1" applyFill="1" applyAlignment="1">
      <alignment horizontal="center"/>
    </xf>
    <xf numFmtId="3" fontId="5" fillId="0" borderId="1" xfId="0" applyNumberFormat="1" applyFont="1" applyFill="1" applyBorder="1" applyAlignment="1">
      <alignment horizontal="center"/>
    </xf>
    <xf numFmtId="3" fontId="5" fillId="0" borderId="1" xfId="0" applyNumberFormat="1" applyFont="1" applyFill="1" applyBorder="1" applyAlignment="1">
      <alignment horizontal="right"/>
    </xf>
    <xf numFmtId="3" fontId="5" fillId="0" borderId="0" xfId="0" applyNumberFormat="1" applyFont="1" applyFill="1" applyProtection="1"/>
    <xf numFmtId="3" fontId="5" fillId="0" borderId="0" xfId="0" applyNumberFormat="1" applyFont="1" applyFill="1" applyAlignment="1" applyProtection="1">
      <alignment horizontal="left" indent="1"/>
    </xf>
    <xf numFmtId="3" fontId="5" fillId="3" borderId="0" xfId="0" applyNumberFormat="1" applyFont="1" applyFill="1"/>
    <xf numFmtId="3" fontId="5" fillId="5" borderId="0" xfId="0" applyNumberFormat="1" applyFont="1" applyFill="1"/>
    <xf numFmtId="3" fontId="5" fillId="0" borderId="3" xfId="0" applyNumberFormat="1" applyFont="1" applyFill="1" applyBorder="1"/>
    <xf numFmtId="3" fontId="15" fillId="0" borderId="0" xfId="1" applyNumberFormat="1" applyFont="1" applyFill="1" applyBorder="1" applyAlignment="1"/>
    <xf numFmtId="3" fontId="5" fillId="0" borderId="0" xfId="1" applyNumberFormat="1" applyFont="1" applyFill="1" applyBorder="1" applyAlignment="1" applyProtection="1">
      <alignment horizontal="right"/>
    </xf>
    <xf numFmtId="3" fontId="5" fillId="0" borderId="3" xfId="1" applyNumberFormat="1" applyFont="1" applyFill="1" applyBorder="1" applyAlignment="1"/>
    <xf numFmtId="3" fontId="4" fillId="0" borderId="3" xfId="0" applyNumberFormat="1" applyFont="1" applyFill="1" applyBorder="1"/>
    <xf numFmtId="3" fontId="5" fillId="6" borderId="0" xfId="0" applyNumberFormat="1" applyFont="1" applyFill="1" applyAlignment="1">
      <alignment horizontal="center"/>
    </xf>
    <xf numFmtId="3" fontId="5" fillId="6" borderId="1" xfId="0" applyNumberFormat="1" applyFont="1" applyFill="1" applyBorder="1" applyAlignment="1">
      <alignment horizontal="center"/>
    </xf>
    <xf numFmtId="3" fontId="15" fillId="0" borderId="5" xfId="1" applyNumberFormat="1" applyFont="1" applyFill="1" applyBorder="1" applyAlignment="1"/>
    <xf numFmtId="3" fontId="5" fillId="6" borderId="5" xfId="0" applyNumberFormat="1" applyFont="1" applyFill="1" applyBorder="1" applyAlignment="1">
      <alignment horizontal="right"/>
    </xf>
    <xf numFmtId="3" fontId="5" fillId="6" borderId="0" xfId="1" applyNumberFormat="1" applyFont="1" applyFill="1" applyAlignment="1"/>
    <xf numFmtId="3" fontId="5" fillId="6" borderId="1" xfId="1" applyNumberFormat="1" applyFont="1" applyFill="1" applyBorder="1" applyAlignment="1"/>
    <xf numFmtId="3" fontId="15" fillId="6" borderId="1" xfId="1" applyNumberFormat="1" applyFont="1" applyFill="1" applyBorder="1" applyAlignment="1"/>
    <xf numFmtId="3" fontId="5" fillId="6" borderId="0" xfId="0" applyNumberFormat="1" applyFont="1" applyFill="1"/>
    <xf numFmtId="3" fontId="5" fillId="6" borderId="3" xfId="0" applyNumberFormat="1" applyFont="1" applyFill="1" applyBorder="1"/>
    <xf numFmtId="3" fontId="15" fillId="6" borderId="0" xfId="1" applyNumberFormat="1" applyFont="1" applyFill="1" applyBorder="1" applyAlignment="1"/>
    <xf numFmtId="3" fontId="5" fillId="6" borderId="3" xfId="1" applyNumberFormat="1" applyFont="1" applyFill="1" applyBorder="1" applyAlignment="1"/>
    <xf numFmtId="3" fontId="5" fillId="6" borderId="0" xfId="0" applyNumberFormat="1" applyFont="1" applyFill="1" applyBorder="1"/>
    <xf numFmtId="3" fontId="5" fillId="6" borderId="0" xfId="0" applyNumberFormat="1" applyFont="1" applyFill="1" applyBorder="1" applyAlignment="1">
      <alignment vertical="center"/>
    </xf>
    <xf numFmtId="3" fontId="5" fillId="6" borderId="0" xfId="0" applyNumberFormat="1" applyFont="1" applyFill="1" applyBorder="1" applyAlignment="1"/>
    <xf numFmtId="3" fontId="5" fillId="0" borderId="0" xfId="0" applyNumberFormat="1" applyFont="1" applyProtection="1"/>
    <xf numFmtId="3" fontId="4" fillId="6" borderId="0" xfId="0" applyNumberFormat="1" applyFont="1" applyFill="1" applyAlignment="1" applyProtection="1">
      <alignment horizontal="right"/>
    </xf>
    <xf numFmtId="3" fontId="4" fillId="6" borderId="6" xfId="0" applyNumberFormat="1" applyFont="1" applyFill="1" applyBorder="1" applyAlignment="1" applyProtection="1">
      <alignment horizontal="right"/>
    </xf>
    <xf numFmtId="3" fontId="5" fillId="6" borderId="0" xfId="0" applyNumberFormat="1" applyFont="1" applyFill="1" applyProtection="1"/>
    <xf numFmtId="3" fontId="0" fillId="6" borderId="0" xfId="0" applyNumberFormat="1" applyFill="1"/>
    <xf numFmtId="3" fontId="5" fillId="6" borderId="0" xfId="1" applyNumberFormat="1" applyFont="1" applyFill="1"/>
    <xf numFmtId="3" fontId="5" fillId="0" borderId="5" xfId="1" applyNumberFormat="1" applyFont="1" applyFill="1" applyBorder="1"/>
    <xf numFmtId="3" fontId="5" fillId="0" borderId="5" xfId="1" applyNumberFormat="1" applyFont="1" applyBorder="1" applyAlignment="1"/>
    <xf numFmtId="3" fontId="5" fillId="6" borderId="0" xfId="0" applyNumberFormat="1" applyFont="1" applyFill="1" applyBorder="1" applyAlignment="1">
      <alignment horizontal="center"/>
    </xf>
    <xf numFmtId="3" fontId="5" fillId="6" borderId="0" xfId="1" applyNumberFormat="1" applyFont="1" applyFill="1" applyBorder="1" applyAlignment="1"/>
    <xf numFmtId="3" fontId="5" fillId="6" borderId="0" xfId="0" applyNumberFormat="1" applyFont="1" applyFill="1" applyBorder="1" applyAlignment="1">
      <alignment horizontal="right"/>
    </xf>
    <xf numFmtId="3" fontId="5" fillId="6" borderId="0" xfId="0" applyNumberFormat="1" applyFont="1" applyFill="1" applyAlignment="1">
      <alignment vertical="center"/>
    </xf>
    <xf numFmtId="3" fontId="5" fillId="6" borderId="5" xfId="0" applyNumberFormat="1" applyFont="1" applyFill="1" applyBorder="1" applyAlignment="1">
      <alignment horizontal="center"/>
    </xf>
    <xf numFmtId="3" fontId="5" fillId="6" borderId="1" xfId="0" applyNumberFormat="1" applyFont="1" applyFill="1" applyBorder="1" applyAlignment="1">
      <alignment horizontal="right"/>
    </xf>
    <xf numFmtId="3" fontId="5" fillId="6" borderId="0" xfId="0" applyNumberFormat="1" applyFont="1" applyFill="1" applyAlignment="1" applyProtection="1">
      <alignment horizontal="right"/>
    </xf>
    <xf numFmtId="0" fontId="0" fillId="6" borderId="0" xfId="0" applyFill="1" applyAlignment="1">
      <alignment horizontal="right"/>
    </xf>
    <xf numFmtId="3" fontId="4" fillId="6" borderId="0" xfId="0" applyNumberFormat="1" applyFont="1" applyFill="1" applyAlignment="1" applyProtection="1">
      <alignment horizontal="left" indent="1"/>
    </xf>
    <xf numFmtId="3" fontId="4" fillId="6" borderId="0" xfId="1" applyNumberFormat="1" applyFont="1" applyFill="1" applyAlignment="1"/>
    <xf numFmtId="3" fontId="4" fillId="6" borderId="0" xfId="0" applyNumberFormat="1" applyFont="1" applyFill="1" applyAlignment="1" applyProtection="1">
      <alignment horizontal="right" indent="1"/>
    </xf>
    <xf numFmtId="3" fontId="5" fillId="6" borderId="0" xfId="0" applyNumberFormat="1" applyFont="1" applyFill="1" applyAlignment="1" applyProtection="1">
      <alignment horizontal="left" indent="1"/>
    </xf>
    <xf numFmtId="3" fontId="5" fillId="6" borderId="0" xfId="0" applyNumberFormat="1" applyFont="1" applyFill="1" applyAlignment="1" applyProtection="1">
      <alignment horizontal="right" indent="1"/>
    </xf>
    <xf numFmtId="3" fontId="5" fillId="6" borderId="0" xfId="0" applyNumberFormat="1" applyFont="1" applyFill="1" applyAlignment="1">
      <alignment horizontal="right"/>
    </xf>
    <xf numFmtId="3" fontId="5" fillId="6" borderId="0" xfId="0" applyNumberFormat="1" applyFont="1" applyFill="1" applyAlignment="1" applyProtection="1">
      <alignment horizontal="left" wrapText="1" indent="1"/>
    </xf>
    <xf numFmtId="3" fontId="4" fillId="6" borderId="7" xfId="0" applyNumberFormat="1" applyFont="1" applyFill="1" applyBorder="1" applyAlignment="1" applyProtection="1">
      <alignment horizontal="right"/>
    </xf>
    <xf numFmtId="3" fontId="4" fillId="6" borderId="7" xfId="0" applyNumberFormat="1" applyFont="1" applyFill="1" applyBorder="1" applyAlignment="1" applyProtection="1">
      <alignment horizontal="right" indent="1"/>
    </xf>
    <xf numFmtId="3" fontId="4" fillId="6" borderId="8" xfId="0" applyNumberFormat="1" applyFont="1" applyFill="1" applyBorder="1" applyAlignment="1" applyProtection="1">
      <alignment horizontal="right"/>
    </xf>
    <xf numFmtId="3" fontId="4" fillId="6" borderId="0" xfId="1" applyNumberFormat="1" applyFont="1" applyFill="1"/>
    <xf numFmtId="3" fontId="4" fillId="6" borderId="3" xfId="0" applyNumberFormat="1" applyFont="1" applyFill="1" applyBorder="1"/>
    <xf numFmtId="3" fontId="4" fillId="6" borderId="3" xfId="0" applyNumberFormat="1" applyFont="1" applyFill="1" applyBorder="1" applyAlignment="1">
      <alignment horizontal="right"/>
    </xf>
    <xf numFmtId="3" fontId="5" fillId="6" borderId="0" xfId="0" applyNumberFormat="1" applyFont="1" applyFill="1" applyAlignment="1">
      <alignment wrapText="1"/>
    </xf>
    <xf numFmtId="3" fontId="21" fillId="6" borderId="0" xfId="0" applyNumberFormat="1" applyFont="1" applyFill="1" applyBorder="1" applyAlignment="1">
      <alignment horizontal="right"/>
    </xf>
    <xf numFmtId="3" fontId="5" fillId="6" borderId="0" xfId="0" applyNumberFormat="1" applyFont="1" applyFill="1" applyBorder="1" applyAlignment="1" applyProtection="1">
      <alignment horizontal="right"/>
    </xf>
    <xf numFmtId="37" fontId="29" fillId="6" borderId="0" xfId="1" applyNumberFormat="1" applyFont="1" applyFill="1" applyBorder="1"/>
    <xf numFmtId="3" fontId="4" fillId="6" borderId="0" xfId="0" applyNumberFormat="1" applyFont="1" applyFill="1" applyBorder="1" applyAlignment="1" applyProtection="1">
      <alignment horizontal="right" indent="1"/>
    </xf>
    <xf numFmtId="3" fontId="5" fillId="6" borderId="0" xfId="0" applyNumberFormat="1" applyFont="1" applyFill="1" applyBorder="1" applyAlignment="1" applyProtection="1">
      <alignment horizontal="right" indent="1"/>
    </xf>
    <xf numFmtId="3" fontId="5" fillId="6" borderId="0" xfId="0" applyNumberFormat="1" applyFont="1" applyFill="1" applyBorder="1" applyAlignment="1">
      <alignment horizontal="left" wrapText="1"/>
    </xf>
    <xf numFmtId="164" fontId="5" fillId="0" borderId="0" xfId="0" applyNumberFormat="1" applyFont="1" applyProtection="1"/>
    <xf numFmtId="3" fontId="20" fillId="6" borderId="9" xfId="0" applyNumberFormat="1" applyFont="1" applyFill="1" applyBorder="1" applyAlignment="1">
      <alignment horizontal="center"/>
    </xf>
    <xf numFmtId="3" fontId="20" fillId="6" borderId="5" xfId="0" applyNumberFormat="1" applyFont="1" applyFill="1" applyBorder="1" applyAlignment="1">
      <alignment horizontal="right"/>
    </xf>
    <xf numFmtId="3" fontId="5" fillId="6" borderId="10" xfId="0" applyNumberFormat="1" applyFont="1" applyFill="1" applyBorder="1"/>
    <xf numFmtId="3" fontId="21" fillId="6" borderId="11" xfId="0" applyNumberFormat="1" applyFont="1" applyFill="1" applyBorder="1"/>
    <xf numFmtId="3" fontId="5" fillId="6" borderId="12" xfId="0" applyNumberFormat="1" applyFont="1" applyFill="1" applyBorder="1" applyAlignment="1">
      <alignment horizontal="center"/>
    </xf>
    <xf numFmtId="3" fontId="5" fillId="6" borderId="13" xfId="0" applyNumberFormat="1" applyFont="1" applyFill="1" applyBorder="1" applyAlignment="1">
      <alignment horizontal="center"/>
    </xf>
    <xf numFmtId="3" fontId="5" fillId="6" borderId="14" xfId="0" applyNumberFormat="1" applyFont="1" applyFill="1" applyBorder="1" applyAlignment="1">
      <alignment horizontal="right"/>
    </xf>
    <xf numFmtId="3" fontId="23" fillId="0" borderId="0" xfId="0" applyNumberFormat="1" applyFont="1" applyFill="1" applyBorder="1" applyAlignment="1">
      <alignment horizontal="center" vertical="center"/>
    </xf>
    <xf numFmtId="3" fontId="4" fillId="0" borderId="7" xfId="0" applyNumberFormat="1" applyFont="1" applyFill="1" applyBorder="1" applyAlignment="1">
      <alignment horizontal="center"/>
    </xf>
    <xf numFmtId="3" fontId="4" fillId="0" borderId="7" xfId="0" applyNumberFormat="1" applyFont="1" applyFill="1" applyBorder="1" applyAlignment="1">
      <alignment vertical="center"/>
    </xf>
    <xf numFmtId="3" fontId="4" fillId="0" borderId="0" xfId="0" applyNumberFormat="1" applyFont="1" applyFill="1" applyBorder="1" applyAlignment="1">
      <alignment horizontal="center"/>
    </xf>
    <xf numFmtId="3" fontId="4" fillId="0" borderId="0" xfId="0" applyNumberFormat="1" applyFont="1" applyFill="1" applyBorder="1" applyAlignment="1">
      <alignment vertical="center"/>
    </xf>
    <xf numFmtId="3" fontId="5" fillId="0" borderId="15" xfId="0" applyNumberFormat="1" applyFont="1" applyFill="1" applyBorder="1" applyAlignment="1">
      <alignment horizontal="center"/>
    </xf>
    <xf numFmtId="3" fontId="5" fillId="0" borderId="15" xfId="0" applyNumberFormat="1" applyFont="1" applyFill="1" applyBorder="1" applyAlignment="1">
      <alignment horizontal="right"/>
    </xf>
    <xf numFmtId="3" fontId="5" fillId="0" borderId="0" xfId="1" applyNumberFormat="1" applyFont="1" applyFill="1" applyBorder="1" applyAlignment="1"/>
    <xf numFmtId="3" fontId="5" fillId="0" borderId="3" xfId="0" applyNumberFormat="1" applyFont="1" applyFill="1" applyBorder="1" applyAlignment="1" applyProtection="1">
      <alignment horizontal="left" indent="1"/>
    </xf>
    <xf numFmtId="3" fontId="5" fillId="0" borderId="3" xfId="1" applyNumberFormat="1" applyFont="1" applyFill="1" applyBorder="1"/>
    <xf numFmtId="3" fontId="4" fillId="0" borderId="3" xfId="0" applyNumberFormat="1" applyFont="1" applyFill="1" applyBorder="1" applyAlignment="1" applyProtection="1"/>
    <xf numFmtId="3" fontId="25" fillId="0" borderId="0" xfId="0" applyNumberFormat="1" applyFont="1" applyFill="1" applyBorder="1" applyAlignment="1">
      <alignment horizontal="center" vertical="center"/>
    </xf>
    <xf numFmtId="3" fontId="4" fillId="6" borderId="7" xfId="0" applyNumberFormat="1" applyFont="1" applyFill="1" applyBorder="1" applyAlignment="1">
      <alignment horizontal="center"/>
    </xf>
    <xf numFmtId="3" fontId="4" fillId="6" borderId="0" xfId="0" applyNumberFormat="1" applyFont="1" applyFill="1" applyBorder="1" applyAlignment="1">
      <alignment horizontal="center"/>
    </xf>
    <xf numFmtId="3" fontId="5" fillId="6" borderId="15" xfId="0" applyNumberFormat="1" applyFont="1" applyFill="1" applyBorder="1" applyAlignment="1">
      <alignment horizontal="center"/>
    </xf>
    <xf numFmtId="3" fontId="32" fillId="6" borderId="0" xfId="0" applyNumberFormat="1" applyFont="1" applyFill="1"/>
    <xf numFmtId="0" fontId="0" fillId="6" borderId="0" xfId="0" applyFill="1"/>
    <xf numFmtId="3" fontId="5" fillId="0" borderId="16" xfId="0" applyNumberFormat="1" applyFont="1" applyFill="1" applyBorder="1" applyAlignment="1" applyProtection="1">
      <alignment horizontal="left" indent="1"/>
    </xf>
    <xf numFmtId="3" fontId="5" fillId="0" borderId="16" xfId="1" applyNumberFormat="1" applyFont="1" applyFill="1" applyBorder="1" applyAlignment="1"/>
    <xf numFmtId="3" fontId="5" fillId="6" borderId="16" xfId="1" applyNumberFormat="1" applyFont="1" applyFill="1" applyBorder="1" applyAlignment="1"/>
    <xf numFmtId="3" fontId="5" fillId="0" borderId="16" xfId="1" applyNumberFormat="1" applyFont="1" applyFill="1" applyBorder="1"/>
    <xf numFmtId="3" fontId="33" fillId="0" borderId="1" xfId="0" applyNumberFormat="1" applyFont="1" applyFill="1" applyBorder="1" applyAlignment="1">
      <alignment horizontal="center" vertical="center" wrapText="1"/>
    </xf>
    <xf numFmtId="0" fontId="4" fillId="0" borderId="7" xfId="0" applyNumberFormat="1" applyFont="1" applyFill="1" applyBorder="1" applyAlignment="1">
      <alignment horizontal="center"/>
    </xf>
    <xf numFmtId="3" fontId="5" fillId="0" borderId="0" xfId="0" applyNumberFormat="1" applyFont="1" applyFill="1" applyAlignment="1">
      <alignment horizontal="center" wrapText="1"/>
    </xf>
    <xf numFmtId="3" fontId="5" fillId="0" borderId="0" xfId="0" applyNumberFormat="1" applyFont="1" applyFill="1" applyBorder="1" applyAlignment="1">
      <alignment horizontal="center" wrapText="1"/>
    </xf>
    <xf numFmtId="3" fontId="5" fillId="0" borderId="0" xfId="0" applyNumberFormat="1" applyFont="1" applyFill="1" applyAlignment="1">
      <alignment wrapText="1"/>
    </xf>
    <xf numFmtId="3" fontId="5" fillId="0" borderId="0" xfId="0" applyNumberFormat="1" applyFont="1" applyAlignment="1">
      <alignment vertical="center"/>
    </xf>
    <xf numFmtId="3" fontId="23" fillId="0" borderId="0" xfId="0" applyNumberFormat="1" applyFont="1" applyAlignment="1">
      <alignment horizontal="center" vertical="center"/>
    </xf>
    <xf numFmtId="3" fontId="23" fillId="0" borderId="17" xfId="0" applyNumberFormat="1" applyFont="1" applyBorder="1" applyAlignment="1">
      <alignment horizontal="center" vertical="top"/>
    </xf>
    <xf numFmtId="3" fontId="4" fillId="0" borderId="17" xfId="0" applyNumberFormat="1" applyFont="1" applyBorder="1" applyAlignment="1">
      <alignment horizontal="center" vertical="top" wrapText="1"/>
    </xf>
    <xf numFmtId="3" fontId="4" fillId="0" borderId="17" xfId="0" applyNumberFormat="1" applyFont="1" applyBorder="1" applyAlignment="1">
      <alignment horizontal="center" vertical="top"/>
    </xf>
    <xf numFmtId="3" fontId="5" fillId="0" borderId="0" xfId="0" applyNumberFormat="1" applyFont="1" applyAlignment="1">
      <alignment horizontal="center" vertical="top"/>
    </xf>
    <xf numFmtId="3" fontId="4" fillId="0" borderId="0" xfId="0" applyNumberFormat="1" applyFont="1" applyAlignment="1">
      <alignment horizontal="center" vertical="top"/>
    </xf>
    <xf numFmtId="167" fontId="0" fillId="0" borderId="0" xfId="0" applyNumberFormat="1"/>
    <xf numFmtId="3" fontId="5" fillId="0" borderId="3" xfId="0" applyNumberFormat="1" applyFont="1" applyBorder="1" applyAlignment="1">
      <alignment horizontal="left" indent="1"/>
    </xf>
    <xf numFmtId="3" fontId="5" fillId="0" borderId="0" xfId="0" applyNumberFormat="1" applyFont="1" applyAlignment="1">
      <alignment horizontal="left" indent="1"/>
    </xf>
    <xf numFmtId="3" fontId="4" fillId="0" borderId="3" xfId="0" applyNumberFormat="1" applyFont="1" applyBorder="1"/>
    <xf numFmtId="167" fontId="0" fillId="0" borderId="0" xfId="0" applyNumberFormat="1" applyFill="1"/>
    <xf numFmtId="5" fontId="5" fillId="0" borderId="0" xfId="0" applyNumberFormat="1" applyFont="1"/>
    <xf numFmtId="5" fontId="5" fillId="0" borderId="0" xfId="1" applyNumberFormat="1" applyFont="1" applyFill="1" applyAlignment="1"/>
    <xf numFmtId="5" fontId="0" fillId="0" borderId="0" xfId="0" applyNumberFormat="1"/>
    <xf numFmtId="5" fontId="5" fillId="0" borderId="0" xfId="1" applyNumberFormat="1" applyFont="1" applyFill="1"/>
    <xf numFmtId="5" fontId="5" fillId="0" borderId="0" xfId="1" applyNumberFormat="1" applyFont="1" applyFill="1" applyBorder="1" applyAlignment="1"/>
    <xf numFmtId="5" fontId="5" fillId="0" borderId="3" xfId="1" applyNumberFormat="1" applyFont="1" applyFill="1" applyBorder="1" applyAlignment="1"/>
    <xf numFmtId="5" fontId="5" fillId="0" borderId="3" xfId="1" applyNumberFormat="1" applyFont="1" applyFill="1" applyBorder="1"/>
    <xf numFmtId="5" fontId="15" fillId="0" borderId="0" xfId="1" applyNumberFormat="1" applyFont="1" applyFill="1" applyBorder="1" applyAlignment="1"/>
    <xf numFmtId="5" fontId="4" fillId="0" borderId="3" xfId="0" applyNumberFormat="1" applyFont="1" applyBorder="1"/>
    <xf numFmtId="3" fontId="4" fillId="0" borderId="17" xfId="0" applyNumberFormat="1" applyFont="1" applyFill="1" applyBorder="1" applyAlignment="1">
      <alignment horizontal="center" vertical="top" wrapText="1"/>
    </xf>
    <xf numFmtId="5" fontId="5" fillId="0" borderId="0" xfId="0" applyNumberFormat="1" applyFont="1" applyFill="1"/>
    <xf numFmtId="5" fontId="4" fillId="0" borderId="3" xfId="0" applyNumberFormat="1" applyFont="1" applyFill="1" applyBorder="1"/>
    <xf numFmtId="3" fontId="4" fillId="0" borderId="6" xfId="0" applyNumberFormat="1" applyFont="1" applyBorder="1" applyAlignment="1">
      <alignment horizontal="center" vertical="top" wrapText="1"/>
    </xf>
    <xf numFmtId="3" fontId="4" fillId="0" borderId="8" xfId="0" applyNumberFormat="1" applyFont="1" applyBorder="1" applyAlignment="1">
      <alignment horizontal="center" vertical="top" wrapText="1"/>
    </xf>
    <xf numFmtId="3" fontId="4" fillId="0" borderId="7" xfId="0" applyNumberFormat="1" applyFont="1" applyBorder="1" applyAlignment="1">
      <alignment horizontal="center" vertical="top" wrapText="1"/>
    </xf>
    <xf numFmtId="3" fontId="4" fillId="0" borderId="17" xfId="0" applyNumberFormat="1" applyFont="1" applyFill="1" applyBorder="1" applyAlignment="1">
      <alignment horizontal="center" vertical="top"/>
    </xf>
    <xf numFmtId="3" fontId="4" fillId="0" borderId="17" xfId="0" applyNumberFormat="1" applyFont="1" applyBorder="1" applyAlignment="1">
      <alignment vertical="top" wrapText="1"/>
    </xf>
    <xf numFmtId="3" fontId="23" fillId="0" borderId="17" xfId="0" applyNumberFormat="1" applyFont="1" applyFill="1" applyBorder="1" applyAlignment="1">
      <alignment horizontal="center" vertical="top"/>
    </xf>
    <xf numFmtId="3" fontId="4" fillId="0" borderId="17" xfId="0" applyNumberFormat="1" applyFont="1" applyFill="1" applyBorder="1" applyAlignment="1">
      <alignment vertical="top"/>
    </xf>
    <xf numFmtId="3" fontId="5" fillId="0" borderId="0" xfId="0" applyNumberFormat="1" applyFont="1" applyFill="1" applyBorder="1" applyAlignment="1">
      <alignment vertical="top"/>
    </xf>
    <xf numFmtId="3" fontId="5" fillId="0" borderId="0" xfId="0" applyNumberFormat="1" applyFont="1" applyFill="1" applyAlignment="1">
      <alignment vertical="top"/>
    </xf>
    <xf numFmtId="5" fontId="4" fillId="0" borderId="0" xfId="0" applyNumberFormat="1" applyFont="1" applyBorder="1"/>
    <xf numFmtId="0" fontId="8" fillId="0" borderId="0" xfId="0" applyFont="1" applyBorder="1" applyAlignment="1">
      <alignment horizontal="center"/>
    </xf>
    <xf numFmtId="0" fontId="8" fillId="0" borderId="0" xfId="0" applyFont="1" applyAlignment="1">
      <alignment horizontal="center"/>
    </xf>
    <xf numFmtId="164" fontId="8" fillId="0" borderId="0" xfId="0" applyNumberFormat="1" applyFont="1" applyBorder="1" applyAlignment="1">
      <alignment horizontal="center"/>
    </xf>
    <xf numFmtId="164" fontId="10" fillId="0" borderId="0" xfId="0" applyNumberFormat="1" applyFont="1" applyAlignment="1">
      <alignment horizontal="center"/>
    </xf>
    <xf numFmtId="0" fontId="8" fillId="0" borderId="0" xfId="0" applyFont="1" applyBorder="1" applyAlignment="1">
      <alignment horizontal="center" vertical="center"/>
    </xf>
    <xf numFmtId="164" fontId="8" fillId="0" borderId="0" xfId="4" applyFont="1" applyBorder="1" applyAlignment="1">
      <alignment horizontal="center" vertical="center"/>
    </xf>
    <xf numFmtId="164" fontId="2" fillId="0" borderId="0" xfId="4" applyFont="1" applyBorder="1" applyAlignment="1">
      <alignment horizontal="center" vertical="center"/>
    </xf>
    <xf numFmtId="164" fontId="8" fillId="0" borderId="0" xfId="5" applyFont="1" applyBorder="1" applyAlignment="1">
      <alignment horizontal="center" vertical="center"/>
    </xf>
    <xf numFmtId="164" fontId="2" fillId="0" borderId="0" xfId="5" applyFont="1" applyBorder="1" applyAlignment="1">
      <alignment horizontal="center" vertical="center"/>
    </xf>
    <xf numFmtId="164" fontId="16" fillId="0" borderId="0" xfId="5" applyFont="1" applyFill="1" applyBorder="1" applyAlignment="1">
      <alignment horizontal="center" vertical="center"/>
    </xf>
    <xf numFmtId="3" fontId="5" fillId="0" borderId="0" xfId="6" applyNumberFormat="1" applyFont="1" applyFill="1" applyBorder="1" applyAlignment="1">
      <alignment horizontal="center" vertical="center"/>
    </xf>
    <xf numFmtId="3" fontId="10" fillId="0" borderId="0" xfId="6" applyNumberFormat="1" applyFont="1" applyFill="1" applyBorder="1" applyAlignment="1">
      <alignment horizontal="center" vertical="center"/>
    </xf>
    <xf numFmtId="3" fontId="19" fillId="0" borderId="0" xfId="6" applyNumberFormat="1" applyFont="1" applyFill="1" applyBorder="1" applyAlignment="1">
      <alignment horizontal="center" vertical="center"/>
    </xf>
    <xf numFmtId="3" fontId="8" fillId="0" borderId="0" xfId="7" applyNumberFormat="1" applyFont="1" applyFill="1" applyBorder="1" applyAlignment="1">
      <alignment horizontal="center" vertical="center"/>
    </xf>
    <xf numFmtId="3" fontId="19" fillId="0" borderId="0" xfId="7" applyNumberFormat="1" applyFont="1" applyFill="1" applyBorder="1" applyAlignment="1">
      <alignment horizontal="center" vertical="center"/>
    </xf>
    <xf numFmtId="3" fontId="23" fillId="4" borderId="0" xfId="7" applyNumberFormat="1" applyFont="1" applyFill="1" applyBorder="1" applyAlignment="1">
      <alignment horizontal="center" vertical="center"/>
    </xf>
    <xf numFmtId="3" fontId="8" fillId="0" borderId="0" xfId="8" applyNumberFormat="1" applyFont="1" applyFill="1" applyBorder="1" applyAlignment="1">
      <alignment horizontal="center" vertical="center"/>
    </xf>
    <xf numFmtId="3" fontId="25" fillId="0" borderId="0" xfId="8" applyNumberFormat="1" applyFont="1" applyFill="1" applyBorder="1" applyAlignment="1">
      <alignment horizontal="center" vertical="center"/>
    </xf>
    <xf numFmtId="3" fontId="8" fillId="0" borderId="0" xfId="0" applyNumberFormat="1" applyFont="1" applyFill="1" applyBorder="1" applyAlignment="1">
      <alignment horizontal="center" vertical="center"/>
    </xf>
    <xf numFmtId="3" fontId="25" fillId="0" borderId="0" xfId="0" applyNumberFormat="1" applyFont="1" applyFill="1" applyBorder="1" applyAlignment="1">
      <alignment horizontal="center" vertical="center"/>
    </xf>
    <xf numFmtId="3" fontId="23" fillId="4" borderId="0" xfId="0" applyNumberFormat="1" applyFont="1" applyFill="1" applyBorder="1" applyAlignment="1">
      <alignment horizontal="center" vertical="center"/>
    </xf>
    <xf numFmtId="3" fontId="8" fillId="6" borderId="0" xfId="0" applyNumberFormat="1" applyFont="1" applyFill="1" applyBorder="1" applyAlignment="1">
      <alignment horizontal="center" vertical="center"/>
    </xf>
    <xf numFmtId="3" fontId="25" fillId="6" borderId="0" xfId="0" applyNumberFormat="1" applyFont="1" applyFill="1" applyBorder="1" applyAlignment="1">
      <alignment horizontal="center" vertical="center"/>
    </xf>
    <xf numFmtId="3" fontId="23" fillId="6" borderId="0" xfId="0" applyNumberFormat="1" applyFont="1" applyFill="1" applyBorder="1" applyAlignment="1">
      <alignment horizontal="center" vertical="center"/>
    </xf>
    <xf numFmtId="3" fontId="5" fillId="6" borderId="0" xfId="0" applyNumberFormat="1" applyFont="1" applyFill="1" applyAlignment="1">
      <alignment horizontal="left" wrapText="1"/>
    </xf>
    <xf numFmtId="3" fontId="5" fillId="6" borderId="0" xfId="0" applyNumberFormat="1" applyFont="1" applyFill="1" applyAlignment="1">
      <alignment horizontal="left"/>
    </xf>
    <xf numFmtId="3" fontId="8" fillId="0" borderId="0" xfId="0" applyNumberFormat="1" applyFont="1" applyFill="1" applyBorder="1" applyAlignment="1">
      <alignment horizontal="center" vertical="center" wrapText="1"/>
    </xf>
    <xf numFmtId="0" fontId="0" fillId="0" borderId="0" xfId="0" applyAlignment="1">
      <alignment horizontal="center" vertical="center" wrapText="1"/>
    </xf>
    <xf numFmtId="3" fontId="33" fillId="0" borderId="1" xfId="0" applyNumberFormat="1" applyFont="1" applyFill="1" applyBorder="1" applyAlignment="1">
      <alignment horizontal="center" vertical="center" wrapText="1"/>
    </xf>
    <xf numFmtId="3" fontId="23" fillId="7" borderId="0" xfId="0" applyNumberFormat="1" applyFont="1" applyFill="1" applyBorder="1" applyAlignment="1">
      <alignment horizontal="center" vertical="center"/>
    </xf>
    <xf numFmtId="3" fontId="33" fillId="0" borderId="1" xfId="0" applyNumberFormat="1" applyFont="1" applyFill="1" applyBorder="1" applyAlignment="1">
      <alignment horizontal="left" vertical="center" wrapText="1"/>
    </xf>
    <xf numFmtId="0" fontId="0" fillId="0" borderId="1" xfId="0" applyBorder="1" applyAlignment="1">
      <alignment horizontal="center" vertical="center" wrapText="1"/>
    </xf>
    <xf numFmtId="3" fontId="4" fillId="0" borderId="17" xfId="0" applyNumberFormat="1" applyFont="1" applyFill="1" applyBorder="1" applyAlignment="1">
      <alignment horizontal="center"/>
    </xf>
    <xf numFmtId="3" fontId="33"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3" fontId="8" fillId="0" borderId="0" xfId="0" applyNumberFormat="1" applyFont="1" applyAlignment="1">
      <alignment horizontal="center" vertical="center"/>
    </xf>
    <xf numFmtId="3" fontId="8" fillId="0" borderId="0" xfId="0" applyNumberFormat="1" applyFont="1" applyAlignment="1">
      <alignment horizontal="center" vertical="center" wrapText="1"/>
    </xf>
    <xf numFmtId="3" fontId="25" fillId="0" borderId="0" xfId="0" applyNumberFormat="1" applyFont="1" applyAlignment="1">
      <alignment horizontal="center" vertical="center"/>
    </xf>
    <xf numFmtId="3" fontId="23" fillId="7" borderId="0" xfId="0" applyNumberFormat="1" applyFont="1" applyFill="1" applyAlignment="1">
      <alignment horizontal="center" vertical="center"/>
    </xf>
    <xf numFmtId="3" fontId="33" fillId="0" borderId="0" xfId="0" applyNumberFormat="1" applyFont="1" applyAlignment="1">
      <alignment horizontal="center" vertical="center" wrapText="1"/>
    </xf>
  </cellXfs>
  <cellStyles count="10">
    <cellStyle name="Comma" xfId="1" builtinId="3"/>
    <cellStyle name="Currency" xfId="2" builtinId="4"/>
    <cellStyle name="Normal" xfId="0" builtinId="0"/>
    <cellStyle name="Normal 2" xfId="3" xr:uid="{00000000-0005-0000-0000-000003000000}"/>
    <cellStyle name="Normal_FY 2004 statebystate_82004" xfId="4" xr:uid="{00000000-0005-0000-0000-000004000000}"/>
    <cellStyle name="Normal_FY 2005 statebystate_1-27-05" xfId="5" xr:uid="{00000000-0005-0000-0000-000005000000}"/>
    <cellStyle name="Normal_fy 2006 statebystate" xfId="6" xr:uid="{00000000-0005-0000-0000-000006000000}"/>
    <cellStyle name="Normal_FY 2007 statebystate final 12-14-07" xfId="7" xr:uid="{00000000-0005-0000-0000-000007000000}"/>
    <cellStyle name="Normal_fy 2008 statebystate_21208" xfId="8" xr:uid="{00000000-0005-0000-0000-000008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transportation.house.gov/singlepages.aspx/1202" TargetMode="External"/></Relationships>
</file>

<file path=xl/worksheets/_rels/sheet1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88"/>
  <sheetViews>
    <sheetView topLeftCell="D1" zoomScale="75" zoomScaleNormal="75" zoomScaleSheetLayoutView="75" workbookViewId="0">
      <selection activeCell="J39" sqref="J39"/>
    </sheetView>
  </sheetViews>
  <sheetFormatPr defaultRowHeight="12.75" x14ac:dyDescent="0.2"/>
  <cols>
    <col min="1" max="1" width="27.5703125" customWidth="1"/>
    <col min="2" max="2" width="17.5703125" customWidth="1"/>
    <col min="3" max="3" width="2.7109375" customWidth="1"/>
    <col min="4" max="4" width="17.42578125" customWidth="1"/>
    <col min="5" max="5" width="2" customWidth="1"/>
    <col min="6" max="6" width="20.28515625" customWidth="1"/>
    <col min="7" max="7" width="2.7109375" customWidth="1"/>
    <col min="8" max="8" width="14.28515625" customWidth="1"/>
    <col min="9" max="9" width="2.7109375" customWidth="1"/>
    <col min="10" max="10" width="17.140625" customWidth="1"/>
    <col min="11" max="11" width="3.28515625" customWidth="1"/>
    <col min="12" max="12" width="16.85546875" customWidth="1"/>
    <col min="13" max="13" width="2.28515625" customWidth="1"/>
    <col min="14" max="14" width="15.5703125" customWidth="1"/>
    <col min="15" max="15" width="2.42578125" customWidth="1"/>
    <col min="16" max="16" width="16.5703125" customWidth="1"/>
    <col min="17" max="17" width="2" customWidth="1"/>
    <col min="18" max="18" width="11.85546875" customWidth="1"/>
    <col min="19" max="19" width="2.7109375" customWidth="1"/>
    <col min="20" max="20" width="16.5703125" customWidth="1"/>
    <col min="21" max="21" width="7.42578125" customWidth="1"/>
  </cols>
  <sheetData>
    <row r="1" spans="1:20" ht="18" x14ac:dyDescent="0.25">
      <c r="A1" s="479" t="s">
        <v>213</v>
      </c>
      <c r="B1" s="479"/>
      <c r="C1" s="479"/>
      <c r="D1" s="479"/>
      <c r="E1" s="479"/>
      <c r="F1" s="479"/>
      <c r="G1" s="479"/>
      <c r="H1" s="479"/>
      <c r="I1" s="479"/>
      <c r="J1" s="479"/>
      <c r="K1" s="479"/>
      <c r="L1" s="479"/>
      <c r="M1" s="479"/>
      <c r="N1" s="479"/>
      <c r="O1" s="479"/>
      <c r="P1" s="479"/>
      <c r="Q1" s="479"/>
      <c r="R1" s="479"/>
      <c r="S1" s="479"/>
      <c r="T1" s="479"/>
    </row>
    <row r="2" spans="1:20" ht="18" x14ac:dyDescent="0.25">
      <c r="A2" s="478" t="s">
        <v>261</v>
      </c>
      <c r="B2" s="478"/>
      <c r="C2" s="478"/>
      <c r="D2" s="478"/>
      <c r="E2" s="478"/>
      <c r="F2" s="478"/>
      <c r="G2" s="478"/>
      <c r="H2" s="478"/>
      <c r="I2" s="478"/>
      <c r="J2" s="478"/>
      <c r="K2" s="478"/>
      <c r="L2" s="478"/>
      <c r="M2" s="478"/>
      <c r="N2" s="478"/>
      <c r="O2" s="478"/>
      <c r="P2" s="478"/>
      <c r="Q2" s="478"/>
      <c r="R2" s="478"/>
      <c r="S2" s="478"/>
      <c r="T2" s="478"/>
    </row>
    <row r="3" spans="1:20" s="1" customFormat="1" ht="13.5" customHeight="1" x14ac:dyDescent="0.25">
      <c r="A3" s="15"/>
      <c r="B3" s="16"/>
      <c r="C3" s="17"/>
      <c r="D3" s="17"/>
      <c r="E3" s="17"/>
      <c r="F3" s="17"/>
      <c r="G3" s="17"/>
      <c r="H3" s="17"/>
      <c r="I3" s="17"/>
      <c r="J3" s="17"/>
      <c r="K3" s="17"/>
      <c r="L3" s="17"/>
      <c r="M3" s="17"/>
      <c r="N3" s="17"/>
      <c r="O3" s="17"/>
      <c r="P3" s="17"/>
      <c r="Q3" s="17"/>
      <c r="R3" s="17"/>
      <c r="S3" s="17"/>
      <c r="T3" s="17"/>
    </row>
    <row r="4" spans="1:20" s="1" customFormat="1" ht="13.5" customHeight="1" x14ac:dyDescent="0.25">
      <c r="A4" s="18"/>
      <c r="B4" s="19"/>
      <c r="C4" s="19"/>
      <c r="D4" s="19"/>
      <c r="E4" s="19"/>
      <c r="F4" s="19"/>
      <c r="G4" s="19"/>
      <c r="H4" s="19"/>
      <c r="I4" s="19"/>
      <c r="J4" s="19"/>
      <c r="K4" s="19"/>
      <c r="L4" s="19"/>
      <c r="M4" s="19"/>
      <c r="N4" s="20"/>
      <c r="O4" s="20"/>
      <c r="P4" s="20"/>
      <c r="Q4" s="20"/>
      <c r="R4" s="20"/>
      <c r="S4" s="20"/>
      <c r="T4" s="19"/>
    </row>
    <row r="5" spans="1:20" s="7" customFormat="1" ht="12" x14ac:dyDescent="0.2">
      <c r="A5" s="2"/>
      <c r="B5" s="9"/>
      <c r="C5" s="10"/>
      <c r="D5" s="10" t="s">
        <v>4</v>
      </c>
      <c r="E5" s="10"/>
      <c r="F5" s="10" t="s">
        <v>233</v>
      </c>
      <c r="G5" s="21"/>
      <c r="H5" s="10" t="s">
        <v>235</v>
      </c>
      <c r="I5" s="10"/>
      <c r="J5" s="10" t="s">
        <v>72</v>
      </c>
      <c r="K5" s="9"/>
      <c r="L5" s="9"/>
      <c r="M5" s="10"/>
      <c r="N5" s="6" t="s">
        <v>15</v>
      </c>
      <c r="O5" s="3"/>
      <c r="P5" s="6" t="s">
        <v>242</v>
      </c>
      <c r="Q5" s="3"/>
      <c r="R5" s="6" t="s">
        <v>235</v>
      </c>
      <c r="S5" s="3"/>
      <c r="T5" s="10" t="s">
        <v>248</v>
      </c>
    </row>
    <row r="6" spans="1:20" s="7" customFormat="1" ht="12" x14ac:dyDescent="0.2">
      <c r="A6" s="22"/>
      <c r="B6" s="10" t="s">
        <v>234</v>
      </c>
      <c r="C6" s="9"/>
      <c r="D6" s="6" t="s">
        <v>243</v>
      </c>
      <c r="E6" s="4"/>
      <c r="F6" s="6" t="s">
        <v>239</v>
      </c>
      <c r="G6" s="4"/>
      <c r="H6" s="6">
        <v>5309</v>
      </c>
      <c r="I6" s="4"/>
      <c r="J6" s="6" t="s">
        <v>232</v>
      </c>
      <c r="K6" s="4"/>
      <c r="L6" s="6" t="s">
        <v>72</v>
      </c>
      <c r="M6" s="4"/>
      <c r="N6" s="6" t="s">
        <v>2</v>
      </c>
      <c r="O6" s="4"/>
      <c r="P6" s="6" t="s">
        <v>245</v>
      </c>
      <c r="Q6" s="4"/>
      <c r="R6" s="6" t="s">
        <v>236</v>
      </c>
      <c r="S6" s="4"/>
      <c r="T6" s="10" t="s">
        <v>228</v>
      </c>
    </row>
    <row r="7" spans="1:20" s="7" customFormat="1" ht="12" x14ac:dyDescent="0.2">
      <c r="A7" s="11" t="s">
        <v>73</v>
      </c>
      <c r="B7" s="11" t="s">
        <v>238</v>
      </c>
      <c r="C7" s="12"/>
      <c r="D7" s="11" t="s">
        <v>244</v>
      </c>
      <c r="E7" s="12"/>
      <c r="F7" s="11" t="s">
        <v>240</v>
      </c>
      <c r="G7" s="12"/>
      <c r="H7" s="11" t="s">
        <v>241</v>
      </c>
      <c r="I7" s="12"/>
      <c r="J7" s="11" t="s">
        <v>13</v>
      </c>
      <c r="K7" s="12"/>
      <c r="L7" s="11" t="s">
        <v>14</v>
      </c>
      <c r="M7" s="12"/>
      <c r="N7" s="11" t="s">
        <v>7</v>
      </c>
      <c r="O7" s="12"/>
      <c r="P7" s="11" t="s">
        <v>246</v>
      </c>
      <c r="Q7" s="12"/>
      <c r="R7" s="11" t="s">
        <v>237</v>
      </c>
      <c r="S7" s="12"/>
      <c r="T7" s="11" t="s">
        <v>247</v>
      </c>
    </row>
    <row r="8" spans="1:20" x14ac:dyDescent="0.2">
      <c r="A8" s="8"/>
      <c r="B8" s="8"/>
      <c r="C8" s="8"/>
      <c r="D8" s="8"/>
      <c r="E8" s="8"/>
      <c r="F8" s="8"/>
      <c r="G8" s="8"/>
      <c r="H8" s="8"/>
      <c r="I8" s="8"/>
      <c r="J8" s="8"/>
      <c r="K8" s="8"/>
      <c r="L8" s="8"/>
      <c r="M8" s="8"/>
      <c r="N8" s="8"/>
      <c r="O8" s="8"/>
      <c r="P8" s="8"/>
      <c r="Q8" s="8"/>
      <c r="R8" s="8"/>
      <c r="S8" s="8"/>
      <c r="T8" s="22"/>
    </row>
    <row r="9" spans="1:20" x14ac:dyDescent="0.2">
      <c r="A9" s="24" t="s">
        <v>74</v>
      </c>
      <c r="B9" s="24">
        <v>10379379</v>
      </c>
      <c r="C9" s="24"/>
      <c r="D9" s="25">
        <v>3220398</v>
      </c>
      <c r="E9" s="24"/>
      <c r="F9" s="25">
        <v>1077810</v>
      </c>
      <c r="G9" s="25"/>
      <c r="H9" s="26">
        <v>0</v>
      </c>
      <c r="I9" s="26"/>
      <c r="J9" s="26">
        <v>0</v>
      </c>
      <c r="K9" s="26"/>
      <c r="L9" s="25">
        <v>25016247</v>
      </c>
      <c r="M9" s="25"/>
      <c r="N9" s="25">
        <v>344882</v>
      </c>
      <c r="O9" s="25"/>
      <c r="P9" s="25">
        <v>92758</v>
      </c>
      <c r="Q9" s="25"/>
      <c r="R9" s="25">
        <v>99894</v>
      </c>
      <c r="S9" s="25"/>
      <c r="T9" s="31">
        <v>40231368</v>
      </c>
    </row>
    <row r="10" spans="1:20" x14ac:dyDescent="0.2">
      <c r="A10" s="24" t="s">
        <v>75</v>
      </c>
      <c r="B10" s="27">
        <v>6724349</v>
      </c>
      <c r="C10" s="28" t="s">
        <v>76</v>
      </c>
      <c r="D10" s="27">
        <v>480231</v>
      </c>
      <c r="E10" s="27"/>
      <c r="F10" s="27">
        <v>181002</v>
      </c>
      <c r="G10" s="27"/>
      <c r="H10" s="29">
        <v>0</v>
      </c>
      <c r="I10" s="30"/>
      <c r="J10" s="26">
        <v>0</v>
      </c>
      <c r="K10" s="26"/>
      <c r="L10" s="26">
        <v>0</v>
      </c>
      <c r="M10" s="26"/>
      <c r="N10" s="27">
        <v>158502</v>
      </c>
      <c r="O10" s="27"/>
      <c r="P10" s="27">
        <v>42360</v>
      </c>
      <c r="Q10" s="27"/>
      <c r="R10" s="27">
        <v>57440</v>
      </c>
      <c r="S10" s="27"/>
      <c r="T10" s="31">
        <v>7643884</v>
      </c>
    </row>
    <row r="11" spans="1:20" x14ac:dyDescent="0.2">
      <c r="A11" s="24" t="s">
        <v>77</v>
      </c>
      <c r="B11" s="26">
        <v>0</v>
      </c>
      <c r="C11" s="26"/>
      <c r="D11" s="27">
        <v>68448</v>
      </c>
      <c r="E11" s="27"/>
      <c r="F11" s="27">
        <v>52205</v>
      </c>
      <c r="G11" s="27"/>
      <c r="H11" s="26">
        <v>0</v>
      </c>
      <c r="I11" s="26"/>
      <c r="J11" s="26">
        <v>0</v>
      </c>
      <c r="K11" s="26"/>
      <c r="L11" s="26">
        <v>0</v>
      </c>
      <c r="M11" s="26"/>
      <c r="N11" s="26">
        <v>0</v>
      </c>
      <c r="O11" s="26"/>
      <c r="P11" s="26">
        <v>0</v>
      </c>
      <c r="Q11" s="26"/>
      <c r="R11" s="27">
        <v>11060</v>
      </c>
      <c r="S11" s="27"/>
      <c r="T11" s="31">
        <v>131713</v>
      </c>
    </row>
    <row r="12" spans="1:20" x14ac:dyDescent="0.2">
      <c r="A12" s="24" t="s">
        <v>78</v>
      </c>
      <c r="B12" s="27">
        <v>26166737</v>
      </c>
      <c r="C12" s="27"/>
      <c r="D12" s="27">
        <v>1409806</v>
      </c>
      <c r="E12" s="27"/>
      <c r="F12" s="27">
        <v>951875</v>
      </c>
      <c r="G12" s="27"/>
      <c r="H12" s="26">
        <v>3987062</v>
      </c>
      <c r="I12" s="26"/>
      <c r="J12" s="27">
        <v>887899</v>
      </c>
      <c r="K12" s="27"/>
      <c r="L12" s="26">
        <v>5374579</v>
      </c>
      <c r="M12" s="27"/>
      <c r="N12" s="27">
        <v>618722</v>
      </c>
      <c r="O12" s="27"/>
      <c r="P12" s="27">
        <v>133897</v>
      </c>
      <c r="Q12" s="27"/>
      <c r="R12" s="27">
        <v>71842</v>
      </c>
      <c r="S12" s="27"/>
      <c r="T12" s="31">
        <v>39602419</v>
      </c>
    </row>
    <row r="13" spans="1:20" x14ac:dyDescent="0.2">
      <c r="A13" s="24" t="s">
        <v>79</v>
      </c>
      <c r="B13" s="27">
        <v>4022546</v>
      </c>
      <c r="C13" s="27"/>
      <c r="D13" s="27">
        <v>2574574</v>
      </c>
      <c r="E13" s="27"/>
      <c r="F13" s="27">
        <v>757127</v>
      </c>
      <c r="G13" s="27"/>
      <c r="H13" s="26">
        <v>0</v>
      </c>
      <c r="I13" s="26"/>
      <c r="J13" s="26">
        <v>0</v>
      </c>
      <c r="K13" s="26"/>
      <c r="L13" s="26">
        <v>0</v>
      </c>
      <c r="M13" s="26"/>
      <c r="N13" s="27">
        <v>158502</v>
      </c>
      <c r="O13" s="27"/>
      <c r="P13" s="27">
        <v>42360</v>
      </c>
      <c r="Q13" s="27"/>
      <c r="R13" s="27">
        <v>89888</v>
      </c>
      <c r="S13" s="27"/>
      <c r="T13" s="31">
        <v>7644997</v>
      </c>
    </row>
    <row r="14" spans="1:20" x14ac:dyDescent="0.2">
      <c r="A14" s="24" t="s">
        <v>80</v>
      </c>
      <c r="B14" s="27">
        <v>367000754</v>
      </c>
      <c r="C14" s="27"/>
      <c r="D14" s="27">
        <v>6283697</v>
      </c>
      <c r="E14" s="27"/>
      <c r="F14" s="27">
        <v>5779667</v>
      </c>
      <c r="G14" s="27"/>
      <c r="H14" s="27">
        <v>141142026</v>
      </c>
      <c r="I14" s="27"/>
      <c r="J14" s="27">
        <v>72836728</v>
      </c>
      <c r="K14" s="27"/>
      <c r="L14" s="26">
        <v>37524333</v>
      </c>
      <c r="M14" s="27"/>
      <c r="N14" s="27">
        <v>6661928</v>
      </c>
      <c r="O14" s="27"/>
      <c r="P14" s="27">
        <v>1283833</v>
      </c>
      <c r="Q14" s="27"/>
      <c r="R14" s="27">
        <v>147355</v>
      </c>
      <c r="S14" s="27"/>
      <c r="T14" s="31">
        <v>638660321</v>
      </c>
    </row>
    <row r="15" spans="1:20" x14ac:dyDescent="0.2">
      <c r="A15" s="24" t="s">
        <v>81</v>
      </c>
      <c r="B15" s="27">
        <v>28262871</v>
      </c>
      <c r="C15" s="27"/>
      <c r="D15" s="27">
        <v>1341318</v>
      </c>
      <c r="E15" s="27"/>
      <c r="F15" s="27">
        <v>741333</v>
      </c>
      <c r="G15" s="27"/>
      <c r="H15" s="27">
        <v>24919140</v>
      </c>
      <c r="I15" s="27"/>
      <c r="J15" s="27">
        <v>869435</v>
      </c>
      <c r="K15" s="27"/>
      <c r="L15" s="26">
        <v>5374579</v>
      </c>
      <c r="M15" s="27"/>
      <c r="N15" s="27">
        <v>514015</v>
      </c>
      <c r="O15" s="27"/>
      <c r="P15" s="27">
        <v>119873</v>
      </c>
      <c r="Q15" s="27"/>
      <c r="R15" s="27">
        <v>70781</v>
      </c>
      <c r="S15" s="27"/>
      <c r="T15" s="31">
        <v>62213345</v>
      </c>
    </row>
    <row r="16" spans="1:20" x14ac:dyDescent="0.2">
      <c r="A16" s="24" t="s">
        <v>82</v>
      </c>
      <c r="B16" s="27">
        <v>35577108</v>
      </c>
      <c r="C16" s="27"/>
      <c r="D16" s="27">
        <v>1216702</v>
      </c>
      <c r="E16" s="27"/>
      <c r="F16" s="27">
        <v>847523</v>
      </c>
      <c r="G16" s="27"/>
      <c r="H16" s="26">
        <v>0</v>
      </c>
      <c r="I16" s="26"/>
      <c r="J16" s="27">
        <v>32975909</v>
      </c>
      <c r="K16" s="27"/>
      <c r="L16" s="26">
        <v>6791515</v>
      </c>
      <c r="M16" s="27"/>
      <c r="N16" s="27">
        <v>453689</v>
      </c>
      <c r="O16" s="27"/>
      <c r="P16" s="27">
        <v>123799</v>
      </c>
      <c r="Q16" s="27"/>
      <c r="R16" s="27">
        <v>68851</v>
      </c>
      <c r="S16" s="27"/>
      <c r="T16" s="31">
        <v>78055096</v>
      </c>
    </row>
    <row r="17" spans="1:20" x14ac:dyDescent="0.2">
      <c r="A17" s="24" t="s">
        <v>83</v>
      </c>
      <c r="B17" s="27">
        <v>4416171</v>
      </c>
      <c r="C17" s="27"/>
      <c r="D17" s="27">
        <v>303538</v>
      </c>
      <c r="E17" s="27"/>
      <c r="F17" s="27">
        <v>266369</v>
      </c>
      <c r="G17" s="27"/>
      <c r="H17" s="26">
        <v>0</v>
      </c>
      <c r="I17" s="26"/>
      <c r="J17" s="27">
        <v>420810</v>
      </c>
      <c r="K17" s="27"/>
      <c r="L17" s="26">
        <v>1465794</v>
      </c>
      <c r="M17" s="26"/>
      <c r="N17" s="27">
        <v>158502</v>
      </c>
      <c r="O17" s="27"/>
      <c r="P17" s="27">
        <v>42360</v>
      </c>
      <c r="Q17" s="27"/>
      <c r="R17" s="27">
        <v>54703</v>
      </c>
      <c r="S17" s="27"/>
      <c r="T17" s="31">
        <v>7128247</v>
      </c>
    </row>
    <row r="18" spans="1:20" x14ac:dyDescent="0.2">
      <c r="A18" s="24" t="s">
        <v>84</v>
      </c>
      <c r="B18" s="27">
        <v>20726206</v>
      </c>
      <c r="C18" s="27"/>
      <c r="D18" s="26">
        <v>0</v>
      </c>
      <c r="E18" s="26"/>
      <c r="F18" s="27">
        <v>264493</v>
      </c>
      <c r="G18" s="27"/>
      <c r="H18" s="26">
        <v>0</v>
      </c>
      <c r="I18" s="26"/>
      <c r="J18" s="27">
        <v>22127637</v>
      </c>
      <c r="K18" s="27"/>
      <c r="L18" s="26">
        <v>0</v>
      </c>
      <c r="M18" s="27"/>
      <c r="N18" s="27">
        <v>212404</v>
      </c>
      <c r="O18" s="27"/>
      <c r="P18" s="27">
        <v>42360</v>
      </c>
      <c r="Q18" s="27"/>
      <c r="R18" s="27">
        <v>0</v>
      </c>
      <c r="S18" s="27"/>
      <c r="T18" s="31">
        <v>43373100</v>
      </c>
    </row>
    <row r="19" spans="1:20" x14ac:dyDescent="0.2">
      <c r="A19" s="24" t="s">
        <v>85</v>
      </c>
      <c r="B19" s="27">
        <v>110452783</v>
      </c>
      <c r="C19" s="27"/>
      <c r="D19" s="27">
        <v>4039438</v>
      </c>
      <c r="E19" s="27"/>
      <c r="F19" s="27">
        <v>3904479</v>
      </c>
      <c r="G19" s="27"/>
      <c r="H19" s="27">
        <v>50635698</v>
      </c>
      <c r="I19" s="27"/>
      <c r="J19" s="27">
        <v>7057834</v>
      </c>
      <c r="K19" s="27"/>
      <c r="L19" s="26">
        <v>19543925</v>
      </c>
      <c r="M19" s="27"/>
      <c r="N19" s="27">
        <v>2112873</v>
      </c>
      <c r="O19" s="27"/>
      <c r="P19" s="27">
        <v>513084</v>
      </c>
      <c r="Q19" s="27"/>
      <c r="R19" s="27">
        <v>112584</v>
      </c>
      <c r="S19" s="27"/>
      <c r="T19" s="31">
        <v>198372698</v>
      </c>
    </row>
    <row r="20" spans="1:20" x14ac:dyDescent="0.2">
      <c r="A20" s="24" t="s">
        <v>86</v>
      </c>
      <c r="B20" s="27">
        <v>40616280</v>
      </c>
      <c r="C20" s="27"/>
      <c r="D20" s="27">
        <v>4708565</v>
      </c>
      <c r="E20" s="27"/>
      <c r="F20" s="27">
        <v>1393604</v>
      </c>
      <c r="G20" s="27"/>
      <c r="H20" s="27">
        <v>45452516</v>
      </c>
      <c r="I20" s="27"/>
      <c r="J20" s="27">
        <v>9555673</v>
      </c>
      <c r="K20" s="27"/>
      <c r="L20" s="26">
        <v>8794766</v>
      </c>
      <c r="M20" s="27"/>
      <c r="N20" s="27">
        <v>754563</v>
      </c>
      <c r="O20" s="27"/>
      <c r="P20" s="27">
        <v>164380</v>
      </c>
      <c r="Q20" s="27"/>
      <c r="R20" s="27">
        <v>122951</v>
      </c>
      <c r="S20" s="27"/>
      <c r="T20" s="31">
        <v>111563298</v>
      </c>
    </row>
    <row r="21" spans="1:20" x14ac:dyDescent="0.2">
      <c r="A21" s="24" t="s">
        <v>87</v>
      </c>
      <c r="B21" s="26">
        <v>0</v>
      </c>
      <c r="C21" s="26"/>
      <c r="D21" s="27">
        <v>194855</v>
      </c>
      <c r="E21" s="27"/>
      <c r="F21" s="27">
        <v>132334</v>
      </c>
      <c r="G21" s="27"/>
      <c r="H21" s="26">
        <v>0</v>
      </c>
      <c r="I21" s="26"/>
      <c r="J21" s="26">
        <v>0</v>
      </c>
      <c r="K21" s="26"/>
      <c r="L21" s="26">
        <v>0</v>
      </c>
      <c r="M21" s="26"/>
      <c r="N21" s="26">
        <v>0</v>
      </c>
      <c r="O21" s="26"/>
      <c r="P21" s="26">
        <v>0</v>
      </c>
      <c r="Q21" s="26"/>
      <c r="R21" s="27">
        <v>13019</v>
      </c>
      <c r="S21" s="27"/>
      <c r="T21" s="31">
        <v>340208</v>
      </c>
    </row>
    <row r="22" spans="1:20" x14ac:dyDescent="0.2">
      <c r="A22" s="24" t="s">
        <v>88</v>
      </c>
      <c r="B22" s="27">
        <v>17873835</v>
      </c>
      <c r="C22" s="27"/>
      <c r="D22" s="27">
        <v>528465</v>
      </c>
      <c r="E22" s="27"/>
      <c r="F22" s="27">
        <v>335184</v>
      </c>
      <c r="G22" s="27"/>
      <c r="H22" s="26">
        <v>0</v>
      </c>
      <c r="I22" s="32"/>
      <c r="J22" s="27">
        <v>337024</v>
      </c>
      <c r="K22" s="27"/>
      <c r="L22" s="26">
        <v>4885981</v>
      </c>
      <c r="M22" s="27"/>
      <c r="N22" s="27">
        <v>158502</v>
      </c>
      <c r="O22" s="27"/>
      <c r="P22" s="27">
        <v>42360</v>
      </c>
      <c r="Q22" s="27"/>
      <c r="R22" s="27">
        <v>58188</v>
      </c>
      <c r="S22" s="27"/>
      <c r="T22" s="31">
        <v>24219539</v>
      </c>
    </row>
    <row r="23" spans="1:20" x14ac:dyDescent="0.2">
      <c r="A23" s="24" t="s">
        <v>89</v>
      </c>
      <c r="B23" s="27">
        <v>2367713</v>
      </c>
      <c r="C23" s="27"/>
      <c r="D23" s="27">
        <v>1066162</v>
      </c>
      <c r="E23" s="27"/>
      <c r="F23" s="27">
        <v>342701</v>
      </c>
      <c r="G23" s="27"/>
      <c r="H23" s="26">
        <v>0</v>
      </c>
      <c r="I23" s="26"/>
      <c r="J23" s="26">
        <v>0</v>
      </c>
      <c r="K23" s="26"/>
      <c r="L23" s="26">
        <v>0</v>
      </c>
      <c r="M23" s="26"/>
      <c r="N23" s="27">
        <v>158502</v>
      </c>
      <c r="O23" s="27"/>
      <c r="P23" s="27">
        <v>42360</v>
      </c>
      <c r="Q23" s="27"/>
      <c r="R23" s="27">
        <v>66518</v>
      </c>
      <c r="S23" s="27"/>
      <c r="T23" s="31">
        <v>4043956</v>
      </c>
    </row>
    <row r="24" spans="1:20" x14ac:dyDescent="0.2">
      <c r="A24" s="24" t="s">
        <v>90</v>
      </c>
      <c r="B24" s="27">
        <v>161585076</v>
      </c>
      <c r="C24" s="27"/>
      <c r="D24" s="27">
        <v>4319845</v>
      </c>
      <c r="E24" s="27"/>
      <c r="F24" s="27">
        <v>2528718</v>
      </c>
      <c r="G24" s="27"/>
      <c r="H24" s="33">
        <v>32893270</v>
      </c>
      <c r="I24" s="27"/>
      <c r="J24" s="27">
        <v>100666023</v>
      </c>
      <c r="K24" s="27"/>
      <c r="L24" s="26">
        <v>4397383</v>
      </c>
      <c r="M24" s="27"/>
      <c r="N24" s="27">
        <v>2312151</v>
      </c>
      <c r="O24" s="27"/>
      <c r="P24" s="27">
        <v>427436</v>
      </c>
      <c r="Q24" s="27"/>
      <c r="R24" s="27">
        <v>116928</v>
      </c>
      <c r="S24" s="27"/>
      <c r="T24" s="31">
        <v>309246830</v>
      </c>
    </row>
    <row r="25" spans="1:20" x14ac:dyDescent="0.2">
      <c r="A25" s="24" t="s">
        <v>91</v>
      </c>
      <c r="B25" s="27">
        <v>25386930</v>
      </c>
      <c r="C25" s="27"/>
      <c r="D25" s="27">
        <v>4172872</v>
      </c>
      <c r="E25" s="27"/>
      <c r="F25" s="27">
        <v>1333137</v>
      </c>
      <c r="G25" s="27"/>
      <c r="H25" s="26">
        <v>5233019</v>
      </c>
      <c r="I25" s="26"/>
      <c r="J25" s="27">
        <v>6756902</v>
      </c>
      <c r="K25" s="27"/>
      <c r="L25" s="26">
        <v>3908786</v>
      </c>
      <c r="M25" s="27"/>
      <c r="N25" s="27">
        <v>564428</v>
      </c>
      <c r="O25" s="27"/>
      <c r="P25" s="27">
        <v>135746</v>
      </c>
      <c r="Q25" s="27"/>
      <c r="R25" s="27">
        <v>114651</v>
      </c>
      <c r="S25" s="27"/>
      <c r="T25" s="31">
        <v>47606471</v>
      </c>
    </row>
    <row r="26" spans="1:20" x14ac:dyDescent="0.2">
      <c r="A26" s="24" t="s">
        <v>92</v>
      </c>
      <c r="B26" s="27">
        <v>6656518</v>
      </c>
      <c r="C26" s="27"/>
      <c r="D26" s="27">
        <v>2684033</v>
      </c>
      <c r="E26" s="27"/>
      <c r="F26" s="27">
        <v>812931</v>
      </c>
      <c r="G26" s="27"/>
      <c r="H26" s="26">
        <v>0</v>
      </c>
      <c r="I26" s="26"/>
      <c r="J26" s="26">
        <v>0</v>
      </c>
      <c r="K26" s="26"/>
      <c r="L26" s="26">
        <v>3908785</v>
      </c>
      <c r="M26" s="27"/>
      <c r="N26" s="27">
        <v>176442</v>
      </c>
      <c r="O26" s="27"/>
      <c r="P26" s="27">
        <v>47522</v>
      </c>
      <c r="Q26" s="27"/>
      <c r="R26" s="27">
        <v>91584</v>
      </c>
      <c r="S26" s="27"/>
      <c r="T26" s="31">
        <v>14377815</v>
      </c>
    </row>
    <row r="27" spans="1:20" x14ac:dyDescent="0.2">
      <c r="A27" s="24" t="s">
        <v>93</v>
      </c>
      <c r="B27" s="27">
        <v>6234742</v>
      </c>
      <c r="C27" s="27"/>
      <c r="D27" s="27">
        <v>2135063</v>
      </c>
      <c r="E27" s="27"/>
      <c r="F27" s="27">
        <v>683692</v>
      </c>
      <c r="G27" s="27"/>
      <c r="H27" s="34">
        <v>0</v>
      </c>
      <c r="I27" s="26"/>
      <c r="J27" s="26">
        <v>0</v>
      </c>
      <c r="K27" s="26"/>
      <c r="L27" s="26">
        <v>977196</v>
      </c>
      <c r="M27" s="26"/>
      <c r="N27" s="27">
        <v>202912</v>
      </c>
      <c r="O27" s="27"/>
      <c r="P27" s="27">
        <v>51351</v>
      </c>
      <c r="Q27" s="27"/>
      <c r="R27" s="27">
        <v>83079</v>
      </c>
      <c r="S27" s="27"/>
      <c r="T27" s="31">
        <v>10368035</v>
      </c>
    </row>
    <row r="28" spans="1:20" x14ac:dyDescent="0.2">
      <c r="A28" s="24" t="s">
        <v>94</v>
      </c>
      <c r="B28" s="27">
        <v>12798421</v>
      </c>
      <c r="C28" s="27"/>
      <c r="D28" s="27">
        <v>3524523</v>
      </c>
      <c r="E28" s="27"/>
      <c r="F28" s="27">
        <v>1033493</v>
      </c>
      <c r="G28" s="27"/>
      <c r="H28" s="26">
        <v>0</v>
      </c>
      <c r="I28" s="26"/>
      <c r="J28" s="26">
        <v>0</v>
      </c>
      <c r="K28" s="26"/>
      <c r="L28" s="26">
        <v>0</v>
      </c>
      <c r="M28" s="26"/>
      <c r="N28" s="27">
        <v>245802</v>
      </c>
      <c r="O28" s="27"/>
      <c r="P28" s="27">
        <v>64370</v>
      </c>
      <c r="Q28" s="27"/>
      <c r="R28" s="27">
        <v>104606</v>
      </c>
      <c r="S28" s="27"/>
      <c r="T28" s="31">
        <v>17771215</v>
      </c>
    </row>
    <row r="29" spans="1:20" x14ac:dyDescent="0.2">
      <c r="A29" s="24" t="s">
        <v>95</v>
      </c>
      <c r="B29" s="27">
        <v>21400075</v>
      </c>
      <c r="C29" s="27"/>
      <c r="D29" s="27">
        <v>2915035</v>
      </c>
      <c r="E29" s="27"/>
      <c r="F29" s="27">
        <v>1036792</v>
      </c>
      <c r="G29" s="27"/>
      <c r="H29" s="26">
        <v>7974124</v>
      </c>
      <c r="I29" s="26"/>
      <c r="J29" s="27">
        <v>2181084</v>
      </c>
      <c r="K29" s="27"/>
      <c r="L29" s="26">
        <v>13583028</v>
      </c>
      <c r="M29" s="26"/>
      <c r="N29" s="27">
        <v>438000</v>
      </c>
      <c r="O29" s="27"/>
      <c r="P29" s="27">
        <v>112321</v>
      </c>
      <c r="Q29" s="27"/>
      <c r="R29" s="27">
        <v>95163</v>
      </c>
      <c r="S29" s="27"/>
      <c r="T29" s="31">
        <v>49735622</v>
      </c>
    </row>
    <row r="30" spans="1:20" x14ac:dyDescent="0.2">
      <c r="A30" s="24" t="s">
        <v>96</v>
      </c>
      <c r="B30" s="27">
        <v>1698504</v>
      </c>
      <c r="C30" s="27"/>
      <c r="D30" s="27">
        <v>1406618</v>
      </c>
      <c r="E30" s="27"/>
      <c r="F30" s="27">
        <v>425119</v>
      </c>
      <c r="G30" s="27"/>
      <c r="H30" s="26">
        <v>0</v>
      </c>
      <c r="I30" s="26"/>
      <c r="J30" s="26">
        <v>0</v>
      </c>
      <c r="K30" s="26"/>
      <c r="L30" s="26">
        <v>0</v>
      </c>
      <c r="M30" s="26"/>
      <c r="N30" s="27">
        <v>158502</v>
      </c>
      <c r="O30" s="27"/>
      <c r="P30" s="27">
        <v>42360</v>
      </c>
      <c r="Q30" s="27"/>
      <c r="R30" s="27">
        <v>71793</v>
      </c>
      <c r="S30" s="27"/>
      <c r="T30" s="31">
        <v>3802896</v>
      </c>
    </row>
    <row r="31" spans="1:20" x14ac:dyDescent="0.2">
      <c r="A31" s="24" t="s">
        <v>97</v>
      </c>
      <c r="B31" s="27">
        <v>59188894</v>
      </c>
      <c r="C31" s="27"/>
      <c r="D31" s="27">
        <v>1756095</v>
      </c>
      <c r="E31" s="27"/>
      <c r="F31" s="27">
        <v>1041632</v>
      </c>
      <c r="G31" s="27"/>
      <c r="H31" s="27">
        <v>30899736</v>
      </c>
      <c r="I31" s="27"/>
      <c r="J31" s="27">
        <v>16936445</v>
      </c>
      <c r="K31" s="27"/>
      <c r="L31" s="26">
        <v>7817570</v>
      </c>
      <c r="M31" s="27"/>
      <c r="N31" s="27">
        <v>920920</v>
      </c>
      <c r="O31" s="27"/>
      <c r="P31" s="27">
        <v>180552</v>
      </c>
      <c r="Q31" s="27"/>
      <c r="R31" s="27">
        <v>77208</v>
      </c>
      <c r="S31" s="27"/>
      <c r="T31" s="31">
        <v>118819052</v>
      </c>
    </row>
    <row r="32" spans="1:20" x14ac:dyDescent="0.2">
      <c r="A32" s="24" t="s">
        <v>98</v>
      </c>
      <c r="B32" s="27">
        <v>88034486</v>
      </c>
      <c r="C32" s="27"/>
      <c r="D32" s="27">
        <v>1882001</v>
      </c>
      <c r="E32" s="27"/>
      <c r="F32" s="27">
        <v>1494391</v>
      </c>
      <c r="G32" s="27"/>
      <c r="H32" s="35">
        <v>47097179</v>
      </c>
      <c r="I32" s="27"/>
      <c r="J32" s="27">
        <v>54946029</v>
      </c>
      <c r="K32" s="27"/>
      <c r="L32" s="26">
        <v>6058616</v>
      </c>
      <c r="M32" s="27"/>
      <c r="N32" s="27">
        <v>1119360</v>
      </c>
      <c r="O32" s="27"/>
      <c r="P32" s="27">
        <v>238473</v>
      </c>
      <c r="Q32" s="27"/>
      <c r="R32" s="27">
        <v>79158</v>
      </c>
      <c r="S32" s="27"/>
      <c r="T32" s="31">
        <v>200949693</v>
      </c>
    </row>
    <row r="33" spans="1:20" x14ac:dyDescent="0.2">
      <c r="A33" s="24" t="s">
        <v>99</v>
      </c>
      <c r="B33" s="27">
        <v>45937126</v>
      </c>
      <c r="C33" s="27"/>
      <c r="D33" s="27">
        <v>5096780</v>
      </c>
      <c r="E33" s="27"/>
      <c r="F33" s="27">
        <v>2165445</v>
      </c>
      <c r="G33" s="27"/>
      <c r="H33" s="26">
        <v>0</v>
      </c>
      <c r="I33" s="26"/>
      <c r="J33" s="27">
        <v>190384</v>
      </c>
      <c r="K33" s="27"/>
      <c r="L33" s="26">
        <v>7328971</v>
      </c>
      <c r="M33" s="27"/>
      <c r="N33" s="27">
        <v>1470219</v>
      </c>
      <c r="O33" s="27"/>
      <c r="P33" s="27">
        <v>293024</v>
      </c>
      <c r="Q33" s="27"/>
      <c r="R33" s="27">
        <v>128965</v>
      </c>
      <c r="S33" s="27"/>
      <c r="T33" s="31">
        <v>62610914</v>
      </c>
    </row>
    <row r="34" spans="1:20" x14ac:dyDescent="0.2">
      <c r="A34" s="24" t="s">
        <v>100</v>
      </c>
      <c r="B34" s="27">
        <v>22970884</v>
      </c>
      <c r="C34" s="27"/>
      <c r="D34" s="27">
        <v>2932902</v>
      </c>
      <c r="E34" s="27"/>
      <c r="F34" s="27">
        <v>1056129</v>
      </c>
      <c r="G34" s="27"/>
      <c r="H34" s="27">
        <v>11961188</v>
      </c>
      <c r="I34" s="27"/>
      <c r="J34" s="27">
        <v>2025018</v>
      </c>
      <c r="K34" s="27"/>
      <c r="L34" s="26">
        <v>10260560</v>
      </c>
      <c r="M34" s="27"/>
      <c r="N34" s="27">
        <v>585964</v>
      </c>
      <c r="O34" s="27"/>
      <c r="P34" s="27">
        <v>119526</v>
      </c>
      <c r="Q34" s="27"/>
      <c r="R34" s="27">
        <v>95440</v>
      </c>
      <c r="S34" s="27"/>
      <c r="T34" s="31">
        <v>52007611</v>
      </c>
    </row>
    <row r="35" spans="1:20" x14ac:dyDescent="0.2">
      <c r="A35" s="24" t="s">
        <v>101</v>
      </c>
      <c r="B35" s="27">
        <v>3654804</v>
      </c>
      <c r="C35" s="27"/>
      <c r="D35" s="27">
        <v>2862132</v>
      </c>
      <c r="E35" s="27"/>
      <c r="F35" s="27">
        <v>735946</v>
      </c>
      <c r="G35" s="27"/>
      <c r="H35" s="26">
        <v>2990300</v>
      </c>
      <c r="I35" s="26"/>
      <c r="J35" s="26">
        <v>0</v>
      </c>
      <c r="K35" s="26"/>
      <c r="L35" s="26">
        <v>1954393</v>
      </c>
      <c r="M35" s="26"/>
      <c r="N35" s="27">
        <v>158502</v>
      </c>
      <c r="O35" s="27"/>
      <c r="P35" s="27">
        <v>42360</v>
      </c>
      <c r="Q35" s="27"/>
      <c r="R35" s="27">
        <v>94344</v>
      </c>
      <c r="S35" s="27"/>
      <c r="T35" s="31">
        <v>12492781</v>
      </c>
    </row>
    <row r="36" spans="1:20" x14ac:dyDescent="0.2">
      <c r="A36" s="24" t="s">
        <v>102</v>
      </c>
      <c r="B36" s="27">
        <v>26098953</v>
      </c>
      <c r="C36" s="27"/>
      <c r="D36" s="27">
        <v>3416076</v>
      </c>
      <c r="E36" s="27"/>
      <c r="F36" s="27">
        <v>1351757</v>
      </c>
      <c r="G36" s="27"/>
      <c r="H36" s="34">
        <v>498383</v>
      </c>
      <c r="I36" s="26"/>
      <c r="J36" s="27">
        <v>1395477</v>
      </c>
      <c r="K36" s="27"/>
      <c r="L36" s="26">
        <v>15635140</v>
      </c>
      <c r="M36" s="27"/>
      <c r="N36" s="27">
        <v>695407</v>
      </c>
      <c r="O36" s="27"/>
      <c r="P36" s="27">
        <v>140286</v>
      </c>
      <c r="Q36" s="27"/>
      <c r="R36" s="27">
        <v>102926</v>
      </c>
      <c r="S36" s="27"/>
      <c r="T36" s="31">
        <v>49334405</v>
      </c>
    </row>
    <row r="37" spans="1:20" x14ac:dyDescent="0.2">
      <c r="A37" s="24" t="s">
        <v>103</v>
      </c>
      <c r="B37" s="27">
        <v>1791651</v>
      </c>
      <c r="C37" s="27"/>
      <c r="D37" s="27">
        <v>863675</v>
      </c>
      <c r="E37" s="27"/>
      <c r="F37" s="27">
        <v>315531</v>
      </c>
      <c r="G37" s="27"/>
      <c r="H37" s="26">
        <v>0</v>
      </c>
      <c r="I37" s="26"/>
      <c r="J37" s="26">
        <v>0</v>
      </c>
      <c r="K37" s="26"/>
      <c r="L37" s="26">
        <v>0</v>
      </c>
      <c r="M37" s="26"/>
      <c r="N37" s="27">
        <v>158502</v>
      </c>
      <c r="O37" s="27"/>
      <c r="P37" s="27">
        <v>42360</v>
      </c>
      <c r="Q37" s="27"/>
      <c r="R37" s="27">
        <v>63381</v>
      </c>
      <c r="S37" s="27"/>
      <c r="T37" s="31">
        <v>3235100</v>
      </c>
    </row>
    <row r="38" spans="1:20" x14ac:dyDescent="0.2">
      <c r="A38" s="24" t="s">
        <v>104</v>
      </c>
      <c r="B38" s="27">
        <v>6366208</v>
      </c>
      <c r="C38" s="27"/>
      <c r="D38" s="27">
        <v>1303176</v>
      </c>
      <c r="E38" s="27"/>
      <c r="F38" s="27">
        <v>486010</v>
      </c>
      <c r="G38" s="27"/>
      <c r="H38" s="26">
        <v>0</v>
      </c>
      <c r="I38" s="26"/>
      <c r="J38" s="26">
        <v>0</v>
      </c>
      <c r="K38" s="26"/>
      <c r="L38" s="26">
        <v>0</v>
      </c>
      <c r="M38" s="26"/>
      <c r="N38" s="27">
        <v>158502</v>
      </c>
      <c r="O38" s="27"/>
      <c r="P38" s="27">
        <v>42360</v>
      </c>
      <c r="Q38" s="27"/>
      <c r="R38" s="27">
        <v>70190</v>
      </c>
      <c r="S38" s="27"/>
      <c r="T38" s="31">
        <v>8426446</v>
      </c>
    </row>
    <row r="39" spans="1:20" x14ac:dyDescent="0.2">
      <c r="A39" s="24" t="s">
        <v>105</v>
      </c>
      <c r="B39" s="27">
        <v>14157827</v>
      </c>
      <c r="C39" s="27"/>
      <c r="D39" s="27">
        <v>425467</v>
      </c>
      <c r="E39" s="27"/>
      <c r="F39" s="27">
        <v>365018</v>
      </c>
      <c r="G39" s="27"/>
      <c r="H39" s="26">
        <v>4983828</v>
      </c>
      <c r="I39" s="26"/>
      <c r="J39" s="26">
        <v>0</v>
      </c>
      <c r="K39" s="26"/>
      <c r="L39" s="26">
        <v>9283364</v>
      </c>
      <c r="M39" s="27"/>
      <c r="N39" s="27">
        <v>170912</v>
      </c>
      <c r="O39" s="27"/>
      <c r="P39" s="27">
        <v>45931</v>
      </c>
      <c r="Q39" s="27"/>
      <c r="R39" s="27">
        <v>56592</v>
      </c>
      <c r="S39" s="27"/>
      <c r="T39" s="31">
        <v>29488939</v>
      </c>
    </row>
    <row r="40" spans="1:20" x14ac:dyDescent="0.2">
      <c r="A40" s="24" t="s">
        <v>106</v>
      </c>
      <c r="B40" s="27">
        <v>2510252</v>
      </c>
      <c r="C40" s="27"/>
      <c r="D40" s="27">
        <v>1126526</v>
      </c>
      <c r="E40" s="27"/>
      <c r="F40" s="27">
        <v>345580</v>
      </c>
      <c r="G40" s="27"/>
      <c r="H40" s="34">
        <v>0</v>
      </c>
      <c r="I40" s="26"/>
      <c r="J40" s="26">
        <v>0</v>
      </c>
      <c r="K40" s="26"/>
      <c r="L40" s="26">
        <v>0</v>
      </c>
      <c r="M40" s="26"/>
      <c r="N40" s="27">
        <v>158502</v>
      </c>
      <c r="O40" s="27"/>
      <c r="P40" s="27">
        <v>42360</v>
      </c>
      <c r="Q40" s="27"/>
      <c r="R40" s="27">
        <v>67453</v>
      </c>
      <c r="S40" s="27"/>
      <c r="T40" s="31">
        <v>4250673</v>
      </c>
    </row>
    <row r="41" spans="1:20" x14ac:dyDescent="0.2">
      <c r="A41" s="24" t="s">
        <v>107</v>
      </c>
      <c r="B41" s="27">
        <v>136214816</v>
      </c>
      <c r="C41" s="27"/>
      <c r="D41" s="27">
        <v>1610693</v>
      </c>
      <c r="E41" s="27"/>
      <c r="F41" s="27">
        <v>1791409</v>
      </c>
      <c r="G41" s="27"/>
      <c r="H41" s="35">
        <v>86718615</v>
      </c>
      <c r="I41" s="27"/>
      <c r="J41" s="27">
        <v>75973669</v>
      </c>
      <c r="K41" s="27"/>
      <c r="L41" s="26">
        <v>5863178</v>
      </c>
      <c r="M41" s="27"/>
      <c r="N41" s="27">
        <v>1955753</v>
      </c>
      <c r="O41" s="27"/>
      <c r="P41" s="27">
        <v>334215</v>
      </c>
      <c r="Q41" s="27"/>
      <c r="R41" s="27">
        <v>74955</v>
      </c>
      <c r="S41" s="27"/>
      <c r="T41" s="31">
        <v>310537303</v>
      </c>
    </row>
    <row r="42" spans="1:20" x14ac:dyDescent="0.2">
      <c r="A42" s="24" t="s">
        <v>108</v>
      </c>
      <c r="B42" s="27">
        <v>5363296</v>
      </c>
      <c r="C42" s="27"/>
      <c r="D42" s="27">
        <v>1266249</v>
      </c>
      <c r="E42" s="27"/>
      <c r="F42" s="27">
        <v>429057</v>
      </c>
      <c r="G42" s="27"/>
      <c r="H42" s="26">
        <v>0</v>
      </c>
      <c r="I42" s="26"/>
      <c r="J42" s="26">
        <v>0</v>
      </c>
      <c r="K42" s="26"/>
      <c r="L42" s="26">
        <v>7573270</v>
      </c>
      <c r="M42" s="27"/>
      <c r="N42" s="27">
        <v>158502</v>
      </c>
      <c r="O42" s="27"/>
      <c r="P42" s="27">
        <v>42360</v>
      </c>
      <c r="Q42" s="27"/>
      <c r="R42" s="27">
        <v>69618</v>
      </c>
      <c r="S42" s="27"/>
      <c r="T42" s="31">
        <v>14902352</v>
      </c>
    </row>
    <row r="43" spans="1:20" x14ac:dyDescent="0.2">
      <c r="A43" s="24" t="s">
        <v>109</v>
      </c>
      <c r="B43" s="27">
        <v>409451024</v>
      </c>
      <c r="C43" s="27"/>
      <c r="D43" s="27">
        <v>5669833</v>
      </c>
      <c r="E43" s="27"/>
      <c r="F43" s="27">
        <v>4133305</v>
      </c>
      <c r="G43" s="27"/>
      <c r="H43" s="34">
        <v>25417525</v>
      </c>
      <c r="I43" s="26"/>
      <c r="J43" s="27">
        <v>272525983</v>
      </c>
      <c r="K43" s="27"/>
      <c r="L43" s="26">
        <v>33542260</v>
      </c>
      <c r="M43" s="27"/>
      <c r="N43" s="27">
        <v>3975833</v>
      </c>
      <c r="O43" s="27"/>
      <c r="P43" s="27">
        <v>711632</v>
      </c>
      <c r="Q43" s="27"/>
      <c r="R43" s="27">
        <v>137844</v>
      </c>
      <c r="S43" s="27"/>
      <c r="T43" s="31">
        <v>755565239</v>
      </c>
    </row>
    <row r="44" spans="1:20" x14ac:dyDescent="0.2">
      <c r="A44" s="24" t="s">
        <v>110</v>
      </c>
      <c r="B44" s="27">
        <v>20069518</v>
      </c>
      <c r="C44" s="27"/>
      <c r="D44" s="27">
        <v>6023037</v>
      </c>
      <c r="E44" s="27"/>
      <c r="F44" s="27">
        <v>1583068</v>
      </c>
      <c r="G44" s="27"/>
      <c r="H44" s="27">
        <v>12957954</v>
      </c>
      <c r="I44" s="27"/>
      <c r="J44" s="26">
        <v>0</v>
      </c>
      <c r="K44" s="26"/>
      <c r="L44" s="26">
        <v>5863177</v>
      </c>
      <c r="M44" s="27"/>
      <c r="N44" s="27">
        <v>463930</v>
      </c>
      <c r="O44" s="27"/>
      <c r="P44" s="27">
        <v>126681</v>
      </c>
      <c r="Q44" s="27"/>
      <c r="R44" s="27">
        <v>143316</v>
      </c>
      <c r="S44" s="27"/>
      <c r="T44" s="31">
        <v>47230681</v>
      </c>
    </row>
    <row r="45" spans="1:20" x14ac:dyDescent="0.2">
      <c r="A45" s="24" t="s">
        <v>111</v>
      </c>
      <c r="B45" s="27">
        <v>1746517</v>
      </c>
      <c r="C45" s="27"/>
      <c r="D45" s="27">
        <v>638726</v>
      </c>
      <c r="E45" s="27"/>
      <c r="F45" s="27">
        <v>270598</v>
      </c>
      <c r="G45" s="27"/>
      <c r="H45" s="26">
        <v>0</v>
      </c>
      <c r="I45" s="26"/>
      <c r="J45" s="26">
        <v>0</v>
      </c>
      <c r="K45" s="26"/>
      <c r="L45" s="26">
        <v>0</v>
      </c>
      <c r="M45" s="26"/>
      <c r="N45" s="27">
        <v>158502</v>
      </c>
      <c r="O45" s="27"/>
      <c r="P45" s="27">
        <v>42360</v>
      </c>
      <c r="Q45" s="27"/>
      <c r="R45" s="27">
        <v>59896</v>
      </c>
      <c r="S45" s="27"/>
      <c r="T45" s="31">
        <v>2916599</v>
      </c>
    </row>
    <row r="46" spans="1:20" x14ac:dyDescent="0.2">
      <c r="A46" s="24" t="s">
        <v>254</v>
      </c>
      <c r="B46" s="26">
        <v>0</v>
      </c>
      <c r="C46" s="26"/>
      <c r="D46" s="27">
        <v>63431</v>
      </c>
      <c r="E46" s="27"/>
      <c r="F46" s="27">
        <v>52014</v>
      </c>
      <c r="G46" s="27"/>
      <c r="H46" s="26">
        <v>0</v>
      </c>
      <c r="I46" s="26"/>
      <c r="J46" s="26">
        <v>0</v>
      </c>
      <c r="K46" s="26"/>
      <c r="L46" s="26">
        <v>0</v>
      </c>
      <c r="M46" s="26"/>
      <c r="N46" s="26">
        <v>0</v>
      </c>
      <c r="O46" s="26"/>
      <c r="P46" s="26">
        <v>0</v>
      </c>
      <c r="Q46" s="26"/>
      <c r="R46" s="27">
        <v>10983</v>
      </c>
      <c r="S46" s="27"/>
      <c r="T46" s="31">
        <v>126428</v>
      </c>
    </row>
    <row r="47" spans="1:20" x14ac:dyDescent="0.2">
      <c r="A47" s="24" t="s">
        <v>113</v>
      </c>
      <c r="B47" s="27">
        <v>65420234</v>
      </c>
      <c r="C47" s="27"/>
      <c r="D47" s="27">
        <v>6131870</v>
      </c>
      <c r="E47" s="27"/>
      <c r="F47" s="27">
        <v>2638426</v>
      </c>
      <c r="G47" s="27"/>
      <c r="H47" s="26">
        <v>5980594</v>
      </c>
      <c r="I47" s="26"/>
      <c r="J47" s="27">
        <v>13446302</v>
      </c>
      <c r="K47" s="27"/>
      <c r="L47" s="26">
        <v>12214953</v>
      </c>
      <c r="M47" s="27"/>
      <c r="N47" s="27">
        <v>1371909</v>
      </c>
      <c r="O47" s="27"/>
      <c r="P47" s="27">
        <v>335598</v>
      </c>
      <c r="Q47" s="27"/>
      <c r="R47" s="27">
        <v>145002</v>
      </c>
      <c r="S47" s="27"/>
      <c r="T47" s="31">
        <v>107684888</v>
      </c>
    </row>
    <row r="48" spans="1:20" x14ac:dyDescent="0.2">
      <c r="A48" s="24" t="s">
        <v>114</v>
      </c>
      <c r="B48" s="27">
        <v>8452616</v>
      </c>
      <c r="C48" s="27"/>
      <c r="D48" s="27">
        <v>2621311</v>
      </c>
      <c r="E48" s="27"/>
      <c r="F48" s="27">
        <v>893710</v>
      </c>
      <c r="G48" s="27"/>
      <c r="H48" s="26">
        <v>1594825</v>
      </c>
      <c r="I48" s="26"/>
      <c r="J48" s="26">
        <v>0</v>
      </c>
      <c r="K48" s="26"/>
      <c r="L48" s="26">
        <v>0</v>
      </c>
      <c r="M48" s="27"/>
      <c r="N48" s="27">
        <v>252356</v>
      </c>
      <c r="O48" s="27"/>
      <c r="P48" s="27">
        <v>68276</v>
      </c>
      <c r="Q48" s="27"/>
      <c r="R48" s="27">
        <v>90612</v>
      </c>
      <c r="S48" s="27"/>
      <c r="T48" s="31">
        <v>13973706</v>
      </c>
    </row>
    <row r="49" spans="1:20" x14ac:dyDescent="0.2">
      <c r="A49" s="24" t="s">
        <v>115</v>
      </c>
      <c r="B49" s="27">
        <v>20186794</v>
      </c>
      <c r="C49" s="27"/>
      <c r="D49" s="27">
        <v>2081344</v>
      </c>
      <c r="E49" s="27"/>
      <c r="F49" s="27">
        <v>831823</v>
      </c>
      <c r="G49" s="27"/>
      <c r="H49" s="27">
        <v>63194945</v>
      </c>
      <c r="I49" s="27"/>
      <c r="J49" s="26">
        <v>1462315</v>
      </c>
      <c r="K49" s="26"/>
      <c r="L49" s="26">
        <v>2931588</v>
      </c>
      <c r="M49" s="27"/>
      <c r="N49" s="27">
        <v>286490</v>
      </c>
      <c r="O49" s="27"/>
      <c r="P49" s="27">
        <v>71589</v>
      </c>
      <c r="Q49" s="27"/>
      <c r="R49" s="27">
        <v>82247</v>
      </c>
      <c r="S49" s="27"/>
      <c r="T49" s="31">
        <v>91129135</v>
      </c>
    </row>
    <row r="50" spans="1:20" x14ac:dyDescent="0.2">
      <c r="A50" s="24" t="s">
        <v>116</v>
      </c>
      <c r="B50" s="27">
        <v>113371519</v>
      </c>
      <c r="C50" s="27"/>
      <c r="D50" s="27">
        <v>6840165</v>
      </c>
      <c r="E50" s="27"/>
      <c r="F50" s="27">
        <v>3160669</v>
      </c>
      <c r="G50" s="27"/>
      <c r="H50" s="26">
        <v>5482211</v>
      </c>
      <c r="I50" s="26"/>
      <c r="J50" s="27">
        <v>87853458</v>
      </c>
      <c r="K50" s="27"/>
      <c r="L50" s="26">
        <v>26726315</v>
      </c>
      <c r="M50" s="27"/>
      <c r="N50" s="27">
        <v>1909473</v>
      </c>
      <c r="O50" s="27"/>
      <c r="P50" s="27">
        <v>363351</v>
      </c>
      <c r="Q50" s="27"/>
      <c r="R50" s="27">
        <v>155976</v>
      </c>
      <c r="S50" s="27"/>
      <c r="T50" s="31">
        <v>245863137</v>
      </c>
    </row>
    <row r="51" spans="1:20" x14ac:dyDescent="0.2">
      <c r="A51" s="24" t="s">
        <v>117</v>
      </c>
      <c r="B51" s="27">
        <v>34555012</v>
      </c>
      <c r="C51" s="27"/>
      <c r="D51" s="27">
        <v>2044057</v>
      </c>
      <c r="E51" s="27"/>
      <c r="F51" s="27">
        <v>789789</v>
      </c>
      <c r="G51" s="27"/>
      <c r="H51" s="27">
        <v>14951485</v>
      </c>
      <c r="I51" s="27"/>
      <c r="J51" s="27">
        <v>812274</v>
      </c>
      <c r="K51" s="27"/>
      <c r="L51" s="26">
        <v>0</v>
      </c>
      <c r="M51" s="27"/>
      <c r="N51" s="27">
        <v>423708</v>
      </c>
      <c r="O51" s="27"/>
      <c r="P51" s="27">
        <v>107140</v>
      </c>
      <c r="Q51" s="27"/>
      <c r="R51" s="27">
        <v>81669</v>
      </c>
      <c r="S51" s="27"/>
      <c r="T51" s="31">
        <v>53765134</v>
      </c>
    </row>
    <row r="52" spans="1:20" x14ac:dyDescent="0.2">
      <c r="A52" s="24" t="s">
        <v>118</v>
      </c>
      <c r="B52" s="27">
        <v>7593475</v>
      </c>
      <c r="C52" s="27"/>
      <c r="D52" s="27">
        <v>261847</v>
      </c>
      <c r="E52" s="27"/>
      <c r="F52" s="27">
        <v>379870</v>
      </c>
      <c r="G52" s="27"/>
      <c r="H52" s="26">
        <v>0</v>
      </c>
      <c r="I52" s="26"/>
      <c r="J52" s="35">
        <v>791301</v>
      </c>
      <c r="K52" s="35"/>
      <c r="L52" s="26">
        <v>0</v>
      </c>
      <c r="M52" s="27"/>
      <c r="N52" s="27">
        <v>165658</v>
      </c>
      <c r="O52" s="27"/>
      <c r="P52" s="27">
        <v>42360</v>
      </c>
      <c r="Q52" s="27"/>
      <c r="R52" s="27">
        <v>54057</v>
      </c>
      <c r="S52" s="27"/>
      <c r="T52" s="31">
        <v>9288568</v>
      </c>
    </row>
    <row r="53" spans="1:20" x14ac:dyDescent="0.2">
      <c r="A53" s="24" t="s">
        <v>119</v>
      </c>
      <c r="B53" s="27">
        <v>8748624</v>
      </c>
      <c r="C53" s="27"/>
      <c r="D53" s="27">
        <v>3014560</v>
      </c>
      <c r="E53" s="27"/>
      <c r="F53" s="27">
        <v>864320</v>
      </c>
      <c r="G53" s="27"/>
      <c r="H53" s="26">
        <v>1495150</v>
      </c>
      <c r="I53" s="26"/>
      <c r="J53" s="26">
        <v>0</v>
      </c>
      <c r="K53" s="26"/>
      <c r="L53" s="26">
        <v>5863177</v>
      </c>
      <c r="M53" s="27"/>
      <c r="N53" s="27">
        <v>263305</v>
      </c>
      <c r="O53" s="27"/>
      <c r="P53" s="27">
        <v>71926</v>
      </c>
      <c r="Q53" s="27"/>
      <c r="R53" s="27">
        <v>96705</v>
      </c>
      <c r="S53" s="27"/>
      <c r="T53" s="31">
        <v>20417767</v>
      </c>
    </row>
    <row r="54" spans="1:20" x14ac:dyDescent="0.2">
      <c r="A54" s="24" t="s">
        <v>120</v>
      </c>
      <c r="B54" s="27">
        <v>1259884</v>
      </c>
      <c r="C54" s="27"/>
      <c r="D54" s="27">
        <v>778557</v>
      </c>
      <c r="E54" s="27"/>
      <c r="F54" s="27">
        <v>291138</v>
      </c>
      <c r="G54" s="27"/>
      <c r="H54" s="26">
        <v>0</v>
      </c>
      <c r="I54" s="26"/>
      <c r="J54" s="26">
        <v>0</v>
      </c>
      <c r="K54" s="26"/>
      <c r="L54" s="26">
        <v>2198692</v>
      </c>
      <c r="M54" s="27"/>
      <c r="N54" s="27">
        <v>158502</v>
      </c>
      <c r="O54" s="27"/>
      <c r="P54" s="27">
        <v>42360</v>
      </c>
      <c r="Q54" s="27"/>
      <c r="R54" s="27">
        <v>62062</v>
      </c>
      <c r="S54" s="27"/>
      <c r="T54" s="31">
        <v>4791195</v>
      </c>
    </row>
    <row r="55" spans="1:20" x14ac:dyDescent="0.2">
      <c r="A55" s="24" t="s">
        <v>121</v>
      </c>
      <c r="B55" s="27">
        <v>17222232</v>
      </c>
      <c r="C55" s="27"/>
      <c r="D55" s="27">
        <v>3891452</v>
      </c>
      <c r="E55" s="27"/>
      <c r="F55" s="27">
        <v>1270199</v>
      </c>
      <c r="G55" s="27"/>
      <c r="H55" s="27">
        <v>996766</v>
      </c>
      <c r="I55" s="27"/>
      <c r="J55" s="27">
        <v>36803</v>
      </c>
      <c r="K55" s="27"/>
      <c r="L55" s="26">
        <v>7817570</v>
      </c>
      <c r="M55" s="26"/>
      <c r="N55" s="27">
        <v>414485</v>
      </c>
      <c r="O55" s="27"/>
      <c r="P55" s="27">
        <v>111816</v>
      </c>
      <c r="Q55" s="27"/>
      <c r="R55" s="27">
        <v>110291</v>
      </c>
      <c r="S55" s="27"/>
      <c r="T55" s="31">
        <v>31871614</v>
      </c>
    </row>
    <row r="56" spans="1:20" x14ac:dyDescent="0.2">
      <c r="A56" s="24" t="s">
        <v>122</v>
      </c>
      <c r="B56" s="27">
        <v>119104749</v>
      </c>
      <c r="C56" s="27"/>
      <c r="D56" s="27">
        <v>8215938</v>
      </c>
      <c r="E56" s="27"/>
      <c r="F56" s="27">
        <v>3263857</v>
      </c>
      <c r="G56" s="27"/>
      <c r="H56" s="27">
        <v>73860339</v>
      </c>
      <c r="I56" s="27"/>
      <c r="J56" s="27">
        <v>3182516</v>
      </c>
      <c r="K56" s="27"/>
      <c r="L56" s="26">
        <v>14609083</v>
      </c>
      <c r="M56" s="27"/>
      <c r="N56" s="27">
        <v>2663133</v>
      </c>
      <c r="O56" s="27"/>
      <c r="P56" s="27">
        <v>573309</v>
      </c>
      <c r="Q56" s="27"/>
      <c r="R56" s="27">
        <v>177294</v>
      </c>
      <c r="S56" s="27"/>
      <c r="T56" s="31">
        <v>225650218</v>
      </c>
    </row>
    <row r="57" spans="1:20" x14ac:dyDescent="0.2">
      <c r="A57" s="24" t="s">
        <v>123</v>
      </c>
      <c r="B57" s="27">
        <v>15450663</v>
      </c>
      <c r="C57" s="27"/>
      <c r="D57" s="27">
        <v>590189</v>
      </c>
      <c r="E57" s="27"/>
      <c r="F57" s="27">
        <v>400751</v>
      </c>
      <c r="G57" s="27"/>
      <c r="H57" s="27">
        <v>67182007</v>
      </c>
      <c r="I57" s="27"/>
      <c r="J57" s="26">
        <v>0</v>
      </c>
      <c r="K57" s="26"/>
      <c r="L57" s="26">
        <v>8697049</v>
      </c>
      <c r="M57" s="27"/>
      <c r="N57" s="27">
        <v>242743</v>
      </c>
      <c r="O57" s="27"/>
      <c r="P57" s="27">
        <v>66523</v>
      </c>
      <c r="Q57" s="27"/>
      <c r="R57" s="27">
        <v>59144</v>
      </c>
      <c r="S57" s="27"/>
      <c r="T57" s="31">
        <v>92689069</v>
      </c>
    </row>
    <row r="58" spans="1:20" x14ac:dyDescent="0.2">
      <c r="A58" s="24" t="s">
        <v>124</v>
      </c>
      <c r="B58" s="27">
        <v>633181</v>
      </c>
      <c r="C58" s="27"/>
      <c r="D58" s="27">
        <v>696098</v>
      </c>
      <c r="E58" s="27"/>
      <c r="F58" s="27">
        <v>243008</v>
      </c>
      <c r="G58" s="27"/>
      <c r="H58" s="26">
        <v>4983828</v>
      </c>
      <c r="I58" s="26"/>
      <c r="J58" s="26">
        <v>0</v>
      </c>
      <c r="K58" s="26"/>
      <c r="L58" s="26">
        <v>2442990</v>
      </c>
      <c r="M58" s="26"/>
      <c r="N58" s="27">
        <v>158502</v>
      </c>
      <c r="O58" s="27"/>
      <c r="P58" s="27">
        <v>42360</v>
      </c>
      <c r="Q58" s="27"/>
      <c r="R58" s="27">
        <v>60785</v>
      </c>
      <c r="S58" s="27"/>
      <c r="T58" s="31">
        <v>9260752</v>
      </c>
    </row>
    <row r="59" spans="1:20" x14ac:dyDescent="0.2">
      <c r="A59" s="24" t="s">
        <v>125</v>
      </c>
      <c r="B59" s="26">
        <v>0</v>
      </c>
      <c r="C59" s="26"/>
      <c r="D59" s="27">
        <v>148988</v>
      </c>
      <c r="E59" s="27"/>
      <c r="F59" s="27">
        <v>134312</v>
      </c>
      <c r="G59" s="27"/>
      <c r="H59" s="26">
        <v>0</v>
      </c>
      <c r="I59" s="26"/>
      <c r="J59" s="26">
        <v>0</v>
      </c>
      <c r="K59" s="26"/>
      <c r="L59" s="26">
        <v>0</v>
      </c>
      <c r="M59" s="26"/>
      <c r="N59" s="26">
        <v>0</v>
      </c>
      <c r="O59" s="26"/>
      <c r="P59" s="26">
        <v>0</v>
      </c>
      <c r="Q59" s="26"/>
      <c r="R59" s="27">
        <v>12308</v>
      </c>
      <c r="S59" s="27"/>
      <c r="T59" s="31">
        <v>295608</v>
      </c>
    </row>
    <row r="60" spans="1:20" x14ac:dyDescent="0.2">
      <c r="A60" s="24" t="s">
        <v>126</v>
      </c>
      <c r="B60" s="27">
        <v>45051173</v>
      </c>
      <c r="C60" s="27"/>
      <c r="D60" s="27">
        <v>3450150</v>
      </c>
      <c r="E60" s="27"/>
      <c r="F60" s="27">
        <v>1320844</v>
      </c>
      <c r="G60" s="27"/>
      <c r="H60" s="26">
        <v>3987060</v>
      </c>
      <c r="I60" s="26"/>
      <c r="J60" s="27">
        <v>464097</v>
      </c>
      <c r="K60" s="27"/>
      <c r="L60" s="26">
        <v>5521160</v>
      </c>
      <c r="M60" s="27"/>
      <c r="N60" s="27">
        <v>868837</v>
      </c>
      <c r="O60" s="27"/>
      <c r="P60" s="27">
        <v>193069</v>
      </c>
      <c r="Q60" s="27"/>
      <c r="R60" s="27">
        <v>103454</v>
      </c>
      <c r="S60" s="27"/>
      <c r="T60" s="31">
        <v>60959844</v>
      </c>
    </row>
    <row r="61" spans="1:20" x14ac:dyDescent="0.2">
      <c r="A61" s="24" t="s">
        <v>127</v>
      </c>
      <c r="B61" s="27">
        <v>62021226</v>
      </c>
      <c r="C61" s="27"/>
      <c r="D61" s="27">
        <v>2417477</v>
      </c>
      <c r="E61" s="27"/>
      <c r="F61" s="27">
        <v>1185993</v>
      </c>
      <c r="G61" s="27"/>
      <c r="H61" s="27">
        <v>17941782</v>
      </c>
      <c r="I61" s="27"/>
      <c r="J61" s="27">
        <v>8374586</v>
      </c>
      <c r="K61" s="27"/>
      <c r="L61" s="26">
        <v>20521119</v>
      </c>
      <c r="M61" s="27"/>
      <c r="N61" s="27">
        <v>698557</v>
      </c>
      <c r="O61" s="27"/>
      <c r="P61" s="27">
        <v>162065</v>
      </c>
      <c r="Q61" s="27"/>
      <c r="R61" s="27">
        <v>87454</v>
      </c>
      <c r="S61" s="27"/>
      <c r="T61" s="31">
        <v>113410259</v>
      </c>
    </row>
    <row r="62" spans="1:20" x14ac:dyDescent="0.2">
      <c r="A62" s="24" t="s">
        <v>128</v>
      </c>
      <c r="B62" s="27">
        <v>3052631</v>
      </c>
      <c r="C62" s="27"/>
      <c r="D62" s="27">
        <v>2055552</v>
      </c>
      <c r="E62" s="27"/>
      <c r="F62" s="27">
        <v>635202</v>
      </c>
      <c r="G62" s="27"/>
      <c r="H62" s="26">
        <v>0</v>
      </c>
      <c r="I62" s="26"/>
      <c r="J62" s="26">
        <v>0</v>
      </c>
      <c r="K62" s="26"/>
      <c r="L62" s="26">
        <v>15879440</v>
      </c>
      <c r="M62" s="27"/>
      <c r="N62" s="27">
        <v>158502</v>
      </c>
      <c r="O62" s="27"/>
      <c r="P62" s="27">
        <v>42360</v>
      </c>
      <c r="Q62" s="27"/>
      <c r="R62" s="27">
        <v>81847</v>
      </c>
      <c r="S62" s="27"/>
      <c r="T62" s="31">
        <v>21905534</v>
      </c>
    </row>
    <row r="63" spans="1:20" x14ac:dyDescent="0.2">
      <c r="A63" s="24" t="s">
        <v>129</v>
      </c>
      <c r="B63" s="27">
        <v>26512048</v>
      </c>
      <c r="C63" s="27"/>
      <c r="D63" s="27">
        <v>3551752</v>
      </c>
      <c r="E63" s="27"/>
      <c r="F63" s="27">
        <v>1210555</v>
      </c>
      <c r="G63" s="27"/>
      <c r="H63" s="26">
        <v>0</v>
      </c>
      <c r="I63" s="26"/>
      <c r="J63" s="27">
        <v>322940</v>
      </c>
      <c r="K63" s="27"/>
      <c r="L63" s="26">
        <v>21530746</v>
      </c>
      <c r="M63" s="27"/>
      <c r="N63" s="27">
        <v>557792</v>
      </c>
      <c r="O63" s="27"/>
      <c r="P63" s="27">
        <v>124254</v>
      </c>
      <c r="Q63" s="27"/>
      <c r="R63" s="27">
        <v>105028</v>
      </c>
      <c r="S63" s="27"/>
      <c r="T63" s="31">
        <v>53915115</v>
      </c>
    </row>
    <row r="64" spans="1:20" x14ac:dyDescent="0.2">
      <c r="A64" s="24" t="s">
        <v>130</v>
      </c>
      <c r="B64" s="36">
        <v>874864</v>
      </c>
      <c r="C64" s="36"/>
      <c r="D64" s="36">
        <v>496753</v>
      </c>
      <c r="E64" s="36"/>
      <c r="F64" s="36">
        <v>208717</v>
      </c>
      <c r="G64" s="36"/>
      <c r="H64" s="37">
        <v>0</v>
      </c>
      <c r="I64" s="37"/>
      <c r="J64" s="37">
        <v>0</v>
      </c>
      <c r="K64" s="37"/>
      <c r="L64" s="37">
        <v>0</v>
      </c>
      <c r="M64" s="38"/>
      <c r="N64" s="36">
        <v>158502</v>
      </c>
      <c r="O64" s="36"/>
      <c r="P64" s="36">
        <v>42360</v>
      </c>
      <c r="Q64" s="36"/>
      <c r="R64" s="36">
        <v>57696</v>
      </c>
      <c r="S64" s="36"/>
      <c r="T64" s="39">
        <v>1838892</v>
      </c>
    </row>
    <row r="65" spans="1:20" x14ac:dyDescent="0.2">
      <c r="A65" s="24"/>
      <c r="B65" s="31"/>
      <c r="C65" s="31"/>
      <c r="D65" s="31"/>
      <c r="E65" s="31"/>
      <c r="F65" s="31"/>
      <c r="G65" s="31"/>
      <c r="H65" s="2"/>
      <c r="I65" s="2"/>
      <c r="J65" s="31"/>
      <c r="K65" s="31"/>
      <c r="L65" s="2"/>
      <c r="M65" s="40"/>
      <c r="N65" s="41"/>
      <c r="O65" s="41"/>
      <c r="P65" s="41"/>
      <c r="Q65" s="41"/>
      <c r="R65" s="41"/>
      <c r="S65" s="41"/>
      <c r="T65" s="42"/>
    </row>
    <row r="66" spans="1:20" x14ac:dyDescent="0.2">
      <c r="A66" s="43" t="s">
        <v>131</v>
      </c>
      <c r="B66" s="44">
        <v>2303414179</v>
      </c>
      <c r="C66" s="44"/>
      <c r="D66" s="44">
        <v>134819045</v>
      </c>
      <c r="E66" s="44"/>
      <c r="F66" s="44">
        <v>62221661</v>
      </c>
      <c r="G66" s="44"/>
      <c r="H66" s="44">
        <v>797412555</v>
      </c>
      <c r="I66" s="44"/>
      <c r="J66" s="44">
        <v>797412555</v>
      </c>
      <c r="K66" s="44"/>
      <c r="L66" s="44">
        <v>399681278</v>
      </c>
      <c r="M66" s="40"/>
      <c r="N66" s="44">
        <v>39625587</v>
      </c>
      <c r="O66" s="41"/>
      <c r="P66" s="44">
        <v>8472086</v>
      </c>
      <c r="Q66" s="41"/>
      <c r="R66" s="44">
        <v>4678778</v>
      </c>
      <c r="S66" s="41"/>
      <c r="T66" s="42">
        <v>4547737724</v>
      </c>
    </row>
    <row r="67" spans="1:20" x14ac:dyDescent="0.2">
      <c r="A67" s="7"/>
      <c r="B67" s="45"/>
      <c r="C67" s="45"/>
      <c r="D67" s="31"/>
      <c r="E67" s="31"/>
      <c r="F67" s="31"/>
      <c r="G67" s="31"/>
      <c r="H67" s="2"/>
      <c r="I67" s="2"/>
      <c r="J67" s="31"/>
      <c r="K67" s="31"/>
      <c r="L67" s="26"/>
      <c r="M67" s="40"/>
      <c r="N67" s="41"/>
      <c r="O67" s="41"/>
      <c r="P67" s="41"/>
      <c r="Q67" s="41"/>
      <c r="R67" s="41"/>
      <c r="S67" s="41"/>
      <c r="T67" s="42"/>
    </row>
    <row r="68" spans="1:20" x14ac:dyDescent="0.2">
      <c r="A68" s="2" t="s">
        <v>132</v>
      </c>
      <c r="B68" s="39">
        <v>7450879</v>
      </c>
      <c r="C68" s="39"/>
      <c r="D68" s="39">
        <v>433649</v>
      </c>
      <c r="E68" s="39"/>
      <c r="F68" s="38">
        <v>0</v>
      </c>
      <c r="G68" s="38"/>
      <c r="H68" s="39">
        <v>2587445</v>
      </c>
      <c r="I68" s="39"/>
      <c r="J68" s="39">
        <v>2587445</v>
      </c>
      <c r="K68" s="39"/>
      <c r="L68" s="46">
        <v>1293722</v>
      </c>
      <c r="M68" s="38"/>
      <c r="N68" s="36">
        <v>0</v>
      </c>
      <c r="O68" s="36"/>
      <c r="P68" s="36">
        <v>0</v>
      </c>
      <c r="Q68" s="36"/>
      <c r="R68" s="36">
        <v>0</v>
      </c>
      <c r="S68" s="36"/>
      <c r="T68" s="39">
        <v>14353140</v>
      </c>
    </row>
    <row r="69" spans="1:20" x14ac:dyDescent="0.2">
      <c r="A69" s="7"/>
      <c r="B69" s="31"/>
      <c r="C69" s="31"/>
      <c r="D69" s="31"/>
      <c r="E69" s="31"/>
      <c r="F69" s="31"/>
      <c r="G69" s="31"/>
      <c r="H69" s="2"/>
      <c r="I69" s="2"/>
      <c r="J69" s="31"/>
      <c r="K69" s="31"/>
      <c r="L69" s="47"/>
      <c r="M69" s="40"/>
      <c r="N69" s="41"/>
      <c r="O69" s="41"/>
      <c r="P69" s="41"/>
      <c r="Q69" s="41"/>
      <c r="R69" s="41"/>
      <c r="S69" s="41"/>
      <c r="T69" s="42"/>
    </row>
    <row r="70" spans="1:20" ht="13.5" thickBot="1" x14ac:dyDescent="0.25">
      <c r="A70" s="22" t="s">
        <v>133</v>
      </c>
      <c r="B70" s="48">
        <v>2310865058</v>
      </c>
      <c r="C70" s="49" t="s">
        <v>134</v>
      </c>
      <c r="D70" s="48">
        <v>135252694</v>
      </c>
      <c r="E70" s="49" t="s">
        <v>135</v>
      </c>
      <c r="F70" s="48">
        <v>62221661</v>
      </c>
      <c r="G70" s="49" t="s">
        <v>136</v>
      </c>
      <c r="H70" s="48">
        <v>800000000</v>
      </c>
      <c r="I70" s="50"/>
      <c r="J70" s="48">
        <v>800000000</v>
      </c>
      <c r="K70" s="48"/>
      <c r="L70" s="48">
        <v>400975000</v>
      </c>
      <c r="M70" s="51" t="s">
        <v>137</v>
      </c>
      <c r="N70" s="48">
        <v>39625587</v>
      </c>
      <c r="O70" s="52" t="s">
        <v>138</v>
      </c>
      <c r="P70" s="48">
        <v>8472086</v>
      </c>
      <c r="Q70" s="52" t="s">
        <v>139</v>
      </c>
      <c r="R70" s="48">
        <v>4678778</v>
      </c>
      <c r="S70" s="52" t="s">
        <v>140</v>
      </c>
      <c r="T70" s="48">
        <v>4562090864</v>
      </c>
    </row>
    <row r="71" spans="1:20" ht="18" customHeight="1" thickTop="1" x14ac:dyDescent="0.2">
      <c r="A71" s="2" t="s">
        <v>141</v>
      </c>
      <c r="B71" s="53">
        <v>0</v>
      </c>
      <c r="C71" s="38"/>
      <c r="D71" s="53">
        <v>0</v>
      </c>
      <c r="E71" s="53"/>
      <c r="F71" s="53">
        <v>0</v>
      </c>
      <c r="G71" s="53"/>
      <c r="H71" s="53">
        <v>0</v>
      </c>
      <c r="I71" s="53"/>
      <c r="J71" s="53">
        <v>0</v>
      </c>
      <c r="K71" s="53"/>
      <c r="L71" s="53">
        <v>0</v>
      </c>
      <c r="M71" s="53"/>
      <c r="N71" s="53">
        <v>0</v>
      </c>
      <c r="O71" s="53"/>
      <c r="P71" s="53">
        <v>0</v>
      </c>
      <c r="Q71" s="53"/>
      <c r="R71" s="53">
        <v>0</v>
      </c>
      <c r="S71" s="53"/>
      <c r="T71" s="53">
        <v>3700000</v>
      </c>
    </row>
    <row r="72" spans="1:20" x14ac:dyDescent="0.2">
      <c r="A72" s="2"/>
      <c r="B72" s="2"/>
      <c r="C72" s="2"/>
      <c r="D72" s="2"/>
      <c r="E72" s="2"/>
      <c r="F72" s="2"/>
      <c r="G72" s="2"/>
      <c r="H72" s="26"/>
      <c r="I72" s="26"/>
      <c r="J72" s="40"/>
      <c r="K72" s="40"/>
      <c r="L72" s="40"/>
      <c r="M72" s="40"/>
      <c r="N72" s="41"/>
      <c r="O72" s="41"/>
      <c r="P72" s="41"/>
      <c r="Q72" s="41"/>
      <c r="R72" s="41"/>
      <c r="S72" s="41"/>
      <c r="T72" s="42"/>
    </row>
    <row r="73" spans="1:20" x14ac:dyDescent="0.2">
      <c r="A73" s="2" t="s">
        <v>142</v>
      </c>
      <c r="B73" s="54">
        <v>2310865058</v>
      </c>
      <c r="C73" s="54"/>
      <c r="D73" s="54">
        <v>135252694</v>
      </c>
      <c r="E73" s="54"/>
      <c r="F73" s="54">
        <v>62221661</v>
      </c>
      <c r="G73" s="54"/>
      <c r="H73" s="54">
        <v>800000000</v>
      </c>
      <c r="I73" s="54"/>
      <c r="J73" s="54">
        <v>800000000</v>
      </c>
      <c r="K73" s="54"/>
      <c r="L73" s="54">
        <v>400975000</v>
      </c>
      <c r="M73" s="40"/>
      <c r="N73" s="54">
        <v>39625587</v>
      </c>
      <c r="O73" s="41"/>
      <c r="P73" s="54">
        <v>8472086</v>
      </c>
      <c r="Q73" s="41"/>
      <c r="R73" s="54">
        <v>4678778</v>
      </c>
      <c r="S73" s="41"/>
      <c r="T73" s="54">
        <v>4565790864</v>
      </c>
    </row>
    <row r="74" spans="1:20" x14ac:dyDescent="0.2">
      <c r="A74" s="24"/>
      <c r="B74" s="2"/>
      <c r="C74" s="2"/>
      <c r="D74" s="2"/>
      <c r="E74" s="2"/>
      <c r="F74" s="2"/>
      <c r="G74" s="2"/>
      <c r="H74" s="2"/>
      <c r="I74" s="2"/>
      <c r="J74" s="2"/>
      <c r="K74" s="2"/>
      <c r="L74" s="2"/>
      <c r="M74" s="40"/>
      <c r="N74" s="41"/>
      <c r="O74" s="41"/>
      <c r="P74" s="41"/>
      <c r="Q74" s="41"/>
      <c r="R74" s="41"/>
      <c r="S74" s="41"/>
      <c r="T74" s="42"/>
    </row>
    <row r="75" spans="1:20" s="7" customFormat="1" ht="12" x14ac:dyDescent="0.2">
      <c r="A75" s="55" t="s">
        <v>143</v>
      </c>
      <c r="B75" s="55"/>
      <c r="C75" s="55"/>
      <c r="D75" s="55"/>
      <c r="E75" s="55"/>
      <c r="F75" s="55"/>
      <c r="G75" s="55"/>
      <c r="H75" s="55"/>
      <c r="I75" s="55"/>
      <c r="J75" s="55"/>
      <c r="K75" s="55"/>
      <c r="L75" s="55"/>
      <c r="M75" s="135"/>
      <c r="N75" s="135"/>
      <c r="O75" s="135"/>
      <c r="P75" s="135"/>
      <c r="Q75" s="135"/>
      <c r="R75" s="135"/>
      <c r="S75" s="135"/>
      <c r="T75" s="55"/>
    </row>
    <row r="76" spans="1:20" s="7" customFormat="1" ht="12" x14ac:dyDescent="0.2">
      <c r="A76" s="55" t="s">
        <v>144</v>
      </c>
      <c r="B76" s="55"/>
      <c r="C76" s="55"/>
      <c r="D76" s="55"/>
      <c r="E76" s="55"/>
      <c r="F76" s="55"/>
      <c r="G76" s="55"/>
      <c r="H76" s="55"/>
      <c r="I76" s="55"/>
      <c r="J76" s="55"/>
      <c r="K76" s="55"/>
      <c r="L76" s="135"/>
      <c r="M76" s="135"/>
      <c r="N76" s="135"/>
      <c r="O76" s="135"/>
      <c r="P76" s="135"/>
      <c r="Q76" s="135"/>
      <c r="R76" s="135"/>
      <c r="S76" s="135"/>
      <c r="T76" s="55"/>
    </row>
    <row r="77" spans="1:20" s="7" customFormat="1" ht="12" x14ac:dyDescent="0.2">
      <c r="A77" s="55" t="s">
        <v>145</v>
      </c>
      <c r="B77" s="55"/>
      <c r="C77" s="55"/>
      <c r="D77" s="55"/>
      <c r="E77" s="55"/>
      <c r="F77" s="55"/>
      <c r="G77" s="55"/>
      <c r="H77" s="55"/>
      <c r="I77" s="55"/>
      <c r="J77" s="55"/>
      <c r="K77" s="55"/>
      <c r="L77" s="135"/>
      <c r="M77" s="135"/>
      <c r="N77" s="135"/>
      <c r="O77" s="135"/>
      <c r="P77" s="135"/>
      <c r="Q77" s="135"/>
      <c r="R77" s="135"/>
      <c r="S77" s="135"/>
      <c r="T77" s="55"/>
    </row>
    <row r="78" spans="1:20" s="7" customFormat="1" ht="12" x14ac:dyDescent="0.2">
      <c r="A78" s="55" t="s">
        <v>146</v>
      </c>
      <c r="B78" s="55"/>
      <c r="C78" s="55"/>
      <c r="D78" s="55"/>
      <c r="E78" s="55"/>
      <c r="F78" s="55"/>
      <c r="G78" s="55"/>
      <c r="H78" s="55"/>
      <c r="I78" s="55"/>
      <c r="J78" s="55"/>
      <c r="K78" s="55"/>
      <c r="L78" s="135"/>
      <c r="M78" s="135"/>
      <c r="N78" s="135"/>
      <c r="O78" s="135"/>
      <c r="P78" s="135"/>
      <c r="Q78" s="135"/>
      <c r="R78" s="135"/>
      <c r="S78" s="135"/>
      <c r="T78" s="55"/>
    </row>
    <row r="79" spans="1:20" s="14" customFormat="1" x14ac:dyDescent="0.2">
      <c r="A79" s="57" t="s">
        <v>147</v>
      </c>
      <c r="B79" s="57"/>
      <c r="C79" s="57"/>
      <c r="D79" s="57"/>
      <c r="E79" s="57"/>
      <c r="F79" s="57"/>
      <c r="G79" s="57"/>
      <c r="H79" s="57"/>
      <c r="I79" s="57"/>
      <c r="J79" s="57"/>
      <c r="K79" s="57"/>
      <c r="L79" s="57"/>
      <c r="M79" s="57"/>
      <c r="N79" s="57"/>
      <c r="O79" s="57"/>
      <c r="P79" s="57"/>
      <c r="Q79" s="57"/>
      <c r="R79" s="57"/>
      <c r="S79" s="57"/>
      <c r="T79" s="57"/>
    </row>
    <row r="80" spans="1:20" x14ac:dyDescent="0.2">
      <c r="A80" s="55" t="s">
        <v>148</v>
      </c>
      <c r="B80" s="55"/>
      <c r="C80" s="55"/>
      <c r="D80" s="55"/>
      <c r="E80" s="55"/>
      <c r="F80" s="55"/>
      <c r="G80" s="55"/>
      <c r="H80" s="55"/>
      <c r="I80" s="55"/>
      <c r="J80" s="55"/>
      <c r="K80" s="55"/>
      <c r="L80" s="55"/>
      <c r="M80" s="55"/>
      <c r="N80" s="55"/>
      <c r="O80" s="55"/>
      <c r="P80" s="55"/>
      <c r="Q80" s="55"/>
      <c r="R80" s="55"/>
      <c r="S80" s="55"/>
      <c r="T80" s="55"/>
    </row>
    <row r="81" spans="1:20" x14ac:dyDescent="0.2">
      <c r="A81" s="55" t="s">
        <v>149</v>
      </c>
      <c r="B81" s="55"/>
      <c r="C81" s="55"/>
      <c r="D81" s="55"/>
      <c r="E81" s="55"/>
      <c r="F81" s="55"/>
      <c r="G81" s="55"/>
      <c r="H81" s="55"/>
      <c r="I81" s="55"/>
      <c r="J81" s="55"/>
      <c r="K81" s="55"/>
      <c r="L81" s="55"/>
      <c r="M81" s="55"/>
      <c r="N81" s="55"/>
      <c r="O81" s="55"/>
      <c r="P81" s="55"/>
      <c r="Q81" s="55"/>
      <c r="R81" s="55"/>
      <c r="S81" s="55"/>
      <c r="T81" s="55"/>
    </row>
    <row r="82" spans="1:20" x14ac:dyDescent="0.2">
      <c r="A82" s="55" t="s">
        <v>150</v>
      </c>
      <c r="B82" s="55"/>
      <c r="C82" s="55"/>
      <c r="D82" s="55"/>
      <c r="E82" s="55"/>
      <c r="F82" s="55"/>
      <c r="G82" s="55"/>
      <c r="H82" s="55"/>
      <c r="I82" s="55"/>
      <c r="J82" s="55"/>
      <c r="K82" s="55"/>
      <c r="L82" s="55"/>
      <c r="M82" s="55"/>
      <c r="N82" s="55"/>
      <c r="O82" s="55"/>
      <c r="P82" s="55"/>
      <c r="Q82" s="55"/>
      <c r="R82" s="55"/>
      <c r="S82" s="55"/>
      <c r="T82" s="55"/>
    </row>
    <row r="83" spans="1:20" s="14" customFormat="1" x14ac:dyDescent="0.2">
      <c r="A83" s="57"/>
      <c r="B83" s="13"/>
      <c r="C83" s="13"/>
      <c r="D83" s="13"/>
      <c r="E83" s="13"/>
      <c r="F83" s="5"/>
      <c r="G83" s="5"/>
      <c r="H83" s="13"/>
      <c r="I83" s="13"/>
      <c r="J83" s="13"/>
      <c r="K83" s="13"/>
      <c r="L83" s="13"/>
      <c r="M83" s="13"/>
      <c r="N83" s="13"/>
      <c r="O83" s="13"/>
      <c r="P83" s="13"/>
      <c r="Q83" s="13"/>
      <c r="R83" s="13"/>
      <c r="S83" s="13"/>
      <c r="T83" s="13"/>
    </row>
    <row r="84" spans="1:20" s="14" customFormat="1" x14ac:dyDescent="0.2">
      <c r="A84" s="57"/>
      <c r="B84" s="13"/>
      <c r="C84" s="13"/>
      <c r="D84" s="13"/>
      <c r="E84" s="13"/>
      <c r="F84" s="5"/>
      <c r="G84" s="5"/>
      <c r="H84" s="13"/>
      <c r="I84" s="13"/>
      <c r="J84" s="13"/>
      <c r="K84" s="13"/>
      <c r="L84" s="13"/>
      <c r="M84" s="13"/>
      <c r="N84" s="13"/>
      <c r="O84" s="13"/>
      <c r="P84" s="13"/>
      <c r="Q84" s="13"/>
      <c r="R84" s="13"/>
      <c r="S84" s="13"/>
      <c r="T84" s="13"/>
    </row>
    <row r="88" spans="1:20" x14ac:dyDescent="0.2">
      <c r="A88" s="23"/>
      <c r="B88" s="23"/>
      <c r="C88" s="23"/>
      <c r="D88" s="23"/>
      <c r="E88" s="23"/>
      <c r="F88" s="2"/>
      <c r="G88" s="2"/>
      <c r="H88" s="23"/>
      <c r="I88" s="23"/>
      <c r="J88" s="23"/>
      <c r="K88" s="23"/>
      <c r="L88" s="23"/>
      <c r="M88" s="23"/>
      <c r="N88" s="23"/>
      <c r="O88" s="23"/>
      <c r="P88" s="23"/>
      <c r="Q88" s="23"/>
      <c r="R88" s="23"/>
      <c r="S88" s="23"/>
      <c r="T88" s="23"/>
    </row>
  </sheetData>
  <mergeCells count="2">
    <mergeCell ref="A2:T2"/>
    <mergeCell ref="A1:T1"/>
  </mergeCells>
  <phoneticPr fontId="0" type="noConversion"/>
  <pageMargins left="1.25" right="0.25" top="0.5" bottom="0.5" header="0.5" footer="0.5"/>
  <pageSetup paperSize="5" scale="5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1">
    <pageSetUpPr fitToPage="1"/>
  </sheetPr>
  <dimension ref="A1:P78"/>
  <sheetViews>
    <sheetView zoomScale="90" zoomScaleNormal="95" zoomScaleSheetLayoutView="100" workbookViewId="0">
      <pane xSplit="1" ySplit="6" topLeftCell="H7" activePane="bottomRight" state="frozen"/>
      <selection activeCell="J39" sqref="J39"/>
      <selection pane="topRight" activeCell="J39" sqref="J39"/>
      <selection pane="bottomLeft" activeCell="J39" sqref="J39"/>
      <selection pane="bottomRight" activeCell="J39" sqref="J39"/>
    </sheetView>
  </sheetViews>
  <sheetFormatPr defaultRowHeight="12" x14ac:dyDescent="0.2"/>
  <cols>
    <col min="1" max="1" width="20.140625" style="306" customWidth="1"/>
    <col min="2" max="2" width="14.140625" style="306" customWidth="1"/>
    <col min="3" max="3" width="15.42578125" style="306" customWidth="1"/>
    <col min="4" max="4" width="17.42578125" style="306" customWidth="1"/>
    <col min="5" max="6" width="11.7109375" style="306" customWidth="1"/>
    <col min="7" max="7" width="15.5703125" style="306" customWidth="1"/>
    <col min="8" max="12" width="13.28515625" style="306" customWidth="1"/>
    <col min="13" max="14" width="12.7109375" style="306" bestFit="1" customWidth="1"/>
    <col min="15" max="15" width="12.7109375" style="306" customWidth="1"/>
    <col min="16" max="16" width="16" style="306" customWidth="1"/>
    <col min="17" max="16384" width="9.140625" style="306"/>
  </cols>
  <sheetData>
    <row r="1" spans="1:16" s="300" customFormat="1" ht="24.75" customHeight="1" x14ac:dyDescent="0.2">
      <c r="A1" s="491" t="s">
        <v>213</v>
      </c>
      <c r="B1" s="491"/>
      <c r="C1" s="491"/>
      <c r="D1" s="491"/>
      <c r="E1" s="491"/>
      <c r="F1" s="491"/>
      <c r="G1" s="491"/>
      <c r="H1" s="491"/>
      <c r="I1" s="491"/>
      <c r="J1" s="491"/>
      <c r="K1" s="491"/>
      <c r="L1" s="491"/>
      <c r="M1" s="491"/>
      <c r="N1" s="491"/>
      <c r="O1" s="491"/>
      <c r="P1" s="491"/>
    </row>
    <row r="2" spans="1:16" s="301" customFormat="1" ht="21" customHeight="1" x14ac:dyDescent="0.2">
      <c r="A2" s="492" t="s">
        <v>370</v>
      </c>
      <c r="B2" s="492"/>
      <c r="C2" s="492"/>
      <c r="D2" s="492"/>
      <c r="E2" s="492"/>
      <c r="F2" s="492"/>
      <c r="G2" s="492"/>
      <c r="H2" s="492"/>
      <c r="I2" s="492"/>
      <c r="J2" s="492"/>
      <c r="K2" s="492"/>
      <c r="L2" s="492"/>
      <c r="M2" s="492"/>
      <c r="N2" s="492"/>
      <c r="O2" s="492"/>
      <c r="P2" s="492"/>
    </row>
    <row r="3" spans="1:16" s="301" customFormat="1" x14ac:dyDescent="0.2">
      <c r="A3" s="493" t="s">
        <v>380</v>
      </c>
      <c r="B3" s="493"/>
      <c r="C3" s="493"/>
      <c r="D3" s="493"/>
      <c r="E3" s="493"/>
      <c r="F3" s="493"/>
      <c r="G3" s="493"/>
      <c r="H3" s="493"/>
      <c r="I3" s="493"/>
      <c r="J3" s="493"/>
      <c r="K3" s="493"/>
      <c r="L3" s="493"/>
      <c r="M3" s="493"/>
      <c r="N3" s="493"/>
      <c r="O3" s="493"/>
      <c r="P3" s="493"/>
    </row>
    <row r="4" spans="1:16" x14ac:dyDescent="0.2">
      <c r="A4" s="302"/>
      <c r="B4" s="303"/>
      <c r="C4" s="303"/>
      <c r="D4" s="303"/>
      <c r="E4" s="304"/>
      <c r="F4" s="304"/>
      <c r="G4" s="303"/>
      <c r="H4" s="303"/>
      <c r="I4" s="303"/>
      <c r="J4" s="303"/>
      <c r="K4" s="303"/>
      <c r="L4" s="303"/>
      <c r="M4" s="304" t="s">
        <v>2</v>
      </c>
      <c r="N4" s="304"/>
      <c r="O4" s="304"/>
      <c r="P4" s="305"/>
    </row>
    <row r="5" spans="1:16" x14ac:dyDescent="0.2">
      <c r="A5" s="307"/>
      <c r="B5" s="308" t="s">
        <v>238</v>
      </c>
      <c r="C5" s="309" t="s">
        <v>6</v>
      </c>
      <c r="D5" s="308" t="s">
        <v>293</v>
      </c>
      <c r="E5" s="308"/>
      <c r="F5" s="308" t="s">
        <v>294</v>
      </c>
      <c r="G5" s="308" t="s">
        <v>295</v>
      </c>
      <c r="H5" s="309"/>
      <c r="I5" s="309" t="s">
        <v>296</v>
      </c>
      <c r="J5" s="309"/>
      <c r="K5" s="309"/>
      <c r="L5" s="309" t="s">
        <v>297</v>
      </c>
      <c r="M5" s="308" t="s">
        <v>7</v>
      </c>
      <c r="N5" s="308" t="s">
        <v>298</v>
      </c>
      <c r="O5" s="308"/>
      <c r="P5" s="308"/>
    </row>
    <row r="6" spans="1:16" x14ac:dyDescent="0.2">
      <c r="A6" s="310" t="s">
        <v>73</v>
      </c>
      <c r="B6" s="310" t="s">
        <v>299</v>
      </c>
      <c r="C6" s="310" t="s">
        <v>13</v>
      </c>
      <c r="D6" s="310" t="s">
        <v>300</v>
      </c>
      <c r="E6" s="310" t="s">
        <v>301</v>
      </c>
      <c r="F6" s="310" t="s">
        <v>302</v>
      </c>
      <c r="G6" s="310" t="s">
        <v>303</v>
      </c>
      <c r="H6" s="310" t="s">
        <v>304</v>
      </c>
      <c r="I6" s="310" t="s">
        <v>371</v>
      </c>
      <c r="J6" s="310" t="s">
        <v>12</v>
      </c>
      <c r="K6" s="310" t="s">
        <v>306</v>
      </c>
      <c r="L6" s="310" t="s">
        <v>307</v>
      </c>
      <c r="M6" s="310" t="s">
        <v>15</v>
      </c>
      <c r="N6" s="310" t="s">
        <v>308</v>
      </c>
      <c r="O6" s="310" t="s">
        <v>397</v>
      </c>
      <c r="P6" s="311" t="s">
        <v>9</v>
      </c>
    </row>
    <row r="7" spans="1:16" ht="12" customHeight="1" x14ac:dyDescent="0.2">
      <c r="A7" s="312" t="s">
        <v>309</v>
      </c>
      <c r="B7" s="285">
        <v>17526501</v>
      </c>
      <c r="C7" s="285">
        <v>0</v>
      </c>
      <c r="D7" s="285">
        <v>11637807</v>
      </c>
      <c r="E7" s="285">
        <v>176277</v>
      </c>
      <c r="F7" s="285">
        <v>2520378.6947074458</v>
      </c>
      <c r="G7" s="285">
        <v>2035366</v>
      </c>
      <c r="H7" s="285">
        <v>1384194.1983336124</v>
      </c>
      <c r="I7" s="285">
        <v>18331536</v>
      </c>
      <c r="J7" s="285">
        <v>0</v>
      </c>
      <c r="K7" s="285">
        <v>0</v>
      </c>
      <c r="L7" s="285">
        <v>0</v>
      </c>
      <c r="M7" s="285">
        <v>623537</v>
      </c>
      <c r="N7" s="285">
        <v>163245</v>
      </c>
      <c r="O7" s="285">
        <v>1474000</v>
      </c>
      <c r="P7" s="287">
        <f>SUM(B7:O7)</f>
        <v>55872841.893041059</v>
      </c>
    </row>
    <row r="8" spans="1:16" ht="12" customHeight="1" x14ac:dyDescent="0.2">
      <c r="A8" s="312" t="s">
        <v>310</v>
      </c>
      <c r="B8" s="285">
        <v>22026446</v>
      </c>
      <c r="C8" s="285">
        <v>15304279</v>
      </c>
      <c r="D8" s="285">
        <v>5320819</v>
      </c>
      <c r="E8" s="285">
        <v>80509</v>
      </c>
      <c r="F8" s="285">
        <v>218705.66089955185</v>
      </c>
      <c r="G8" s="285">
        <v>276085</v>
      </c>
      <c r="H8" s="285">
        <v>116681.88239128492</v>
      </c>
      <c r="I8" s="285">
        <v>15702000</v>
      </c>
      <c r="J8" s="292">
        <v>12500000</v>
      </c>
      <c r="K8" s="285">
        <v>0</v>
      </c>
      <c r="L8" s="285">
        <v>0</v>
      </c>
      <c r="M8" s="285">
        <v>329495</v>
      </c>
      <c r="N8" s="285">
        <v>86263</v>
      </c>
      <c r="O8" s="285">
        <v>0</v>
      </c>
      <c r="P8" s="287">
        <f t="shared" ref="P8:P63" si="0">SUM(B8:O8)</f>
        <v>71961283.543290824</v>
      </c>
    </row>
    <row r="9" spans="1:16" ht="12" customHeight="1" x14ac:dyDescent="0.2">
      <c r="A9" s="312" t="s">
        <v>311</v>
      </c>
      <c r="B9" s="285">
        <v>0</v>
      </c>
      <c r="C9" s="285">
        <v>0</v>
      </c>
      <c r="D9" s="285">
        <v>199704</v>
      </c>
      <c r="E9" s="285">
        <v>12544</v>
      </c>
      <c r="F9" s="285">
        <v>86625.3462809271</v>
      </c>
      <c r="G9" s="285">
        <v>63219</v>
      </c>
      <c r="H9" s="285">
        <v>7815.3412253683155</v>
      </c>
      <c r="I9" s="285">
        <v>0</v>
      </c>
      <c r="J9" s="285">
        <v>0</v>
      </c>
      <c r="K9" s="285">
        <v>0</v>
      </c>
      <c r="L9" s="285">
        <v>0</v>
      </c>
      <c r="M9" s="285">
        <v>0</v>
      </c>
      <c r="N9" s="285">
        <v>0</v>
      </c>
      <c r="O9" s="285"/>
      <c r="P9" s="287">
        <f t="shared" si="0"/>
        <v>369907.68750629539</v>
      </c>
    </row>
    <row r="10" spans="1:16" ht="12" customHeight="1" x14ac:dyDescent="0.2">
      <c r="A10" s="312" t="s">
        <v>312</v>
      </c>
      <c r="B10" s="285">
        <v>55222982</v>
      </c>
      <c r="C10" s="285">
        <v>2727749</v>
      </c>
      <c r="D10" s="285">
        <v>8323026</v>
      </c>
      <c r="E10" s="285">
        <v>119285</v>
      </c>
      <c r="F10" s="285">
        <v>2789162.5745225954</v>
      </c>
      <c r="G10" s="285">
        <v>2126988</v>
      </c>
      <c r="H10" s="285">
        <v>1412997.739268878</v>
      </c>
      <c r="I10" s="285">
        <v>3651648</v>
      </c>
      <c r="J10" s="285">
        <v>90000000</v>
      </c>
      <c r="K10" s="285">
        <v>0</v>
      </c>
      <c r="L10" s="285">
        <v>0</v>
      </c>
      <c r="M10" s="285">
        <v>1647393</v>
      </c>
      <c r="N10" s="285">
        <v>328654</v>
      </c>
      <c r="O10" s="285">
        <v>0</v>
      </c>
      <c r="P10" s="287">
        <f t="shared" si="0"/>
        <v>168349885.31379148</v>
      </c>
    </row>
    <row r="11" spans="1:16" ht="12" customHeight="1" x14ac:dyDescent="0.2">
      <c r="A11" s="312" t="s">
        <v>313</v>
      </c>
      <c r="B11" s="285">
        <v>8699033</v>
      </c>
      <c r="C11" s="285">
        <v>0</v>
      </c>
      <c r="D11" s="285">
        <v>8882775</v>
      </c>
      <c r="E11" s="285">
        <v>145493</v>
      </c>
      <c r="F11" s="285">
        <v>1482097.1152725094</v>
      </c>
      <c r="G11" s="285">
        <v>1310682</v>
      </c>
      <c r="H11" s="285">
        <v>809980.01580653782</v>
      </c>
      <c r="I11" s="285">
        <v>959306</v>
      </c>
      <c r="J11" s="285">
        <v>0</v>
      </c>
      <c r="K11" s="285">
        <v>0</v>
      </c>
      <c r="L11" s="285">
        <v>0</v>
      </c>
      <c r="M11" s="285">
        <v>329495</v>
      </c>
      <c r="N11" s="285">
        <v>86263</v>
      </c>
      <c r="O11" s="285">
        <v>0</v>
      </c>
      <c r="P11" s="287">
        <f t="shared" si="0"/>
        <v>22705124.131079048</v>
      </c>
    </row>
    <row r="12" spans="1:16" ht="12" customHeight="1" x14ac:dyDescent="0.2">
      <c r="A12" s="312" t="s">
        <v>314</v>
      </c>
      <c r="B12" s="285">
        <v>638521521</v>
      </c>
      <c r="C12" s="285">
        <v>192771889</v>
      </c>
      <c r="D12" s="285">
        <v>19998674</v>
      </c>
      <c r="E12" s="285">
        <v>236053</v>
      </c>
      <c r="F12" s="285">
        <v>20631578.485710118</v>
      </c>
      <c r="G12" s="285">
        <v>12394851</v>
      </c>
      <c r="H12" s="285">
        <v>10241455.419485465</v>
      </c>
      <c r="I12" s="285">
        <f>123264624+213600000</f>
        <v>336864624</v>
      </c>
      <c r="J12" s="292">
        <v>128915387</v>
      </c>
      <c r="K12" s="285">
        <v>250000</v>
      </c>
      <c r="L12" s="285">
        <v>1250000</v>
      </c>
      <c r="M12" s="285">
        <v>12958856</v>
      </c>
      <c r="N12" s="285">
        <v>2524485</v>
      </c>
      <c r="O12" s="285">
        <v>5206625</v>
      </c>
      <c r="P12" s="287">
        <f t="shared" si="0"/>
        <v>1382765998.9051957</v>
      </c>
    </row>
    <row r="13" spans="1:16" ht="12" customHeight="1" x14ac:dyDescent="0.2">
      <c r="A13" s="312" t="s">
        <v>315</v>
      </c>
      <c r="B13" s="285">
        <v>54766460</v>
      </c>
      <c r="C13" s="285">
        <v>3817847</v>
      </c>
      <c r="D13" s="285">
        <v>7315810</v>
      </c>
      <c r="E13" s="285">
        <v>113327</v>
      </c>
      <c r="F13" s="285">
        <v>1760931.4746935689</v>
      </c>
      <c r="G13" s="285">
        <v>1481207</v>
      </c>
      <c r="H13" s="285">
        <v>1088537.1540694048</v>
      </c>
      <c r="I13" s="285">
        <v>11416181</v>
      </c>
      <c r="J13" s="292">
        <v>142224274</v>
      </c>
      <c r="K13" s="285">
        <v>952000</v>
      </c>
      <c r="L13" s="285">
        <v>0</v>
      </c>
      <c r="M13" s="285">
        <v>1234513</v>
      </c>
      <c r="N13" s="285">
        <v>270193</v>
      </c>
      <c r="O13" s="285">
        <v>757127</v>
      </c>
      <c r="P13" s="287">
        <f t="shared" si="0"/>
        <v>227198407.62876296</v>
      </c>
    </row>
    <row r="14" spans="1:16" ht="12" customHeight="1" x14ac:dyDescent="0.2">
      <c r="A14" s="312" t="s">
        <v>316</v>
      </c>
      <c r="B14" s="285">
        <v>64653579</v>
      </c>
      <c r="C14" s="285">
        <v>44235684</v>
      </c>
      <c r="D14" s="285">
        <v>2377249</v>
      </c>
      <c r="E14" s="285">
        <v>89737</v>
      </c>
      <c r="F14" s="285">
        <v>1187003.0796428667</v>
      </c>
      <c r="G14" s="285">
        <v>1440108</v>
      </c>
      <c r="H14" s="285">
        <v>987186.417323792</v>
      </c>
      <c r="I14" s="285">
        <v>12625928</v>
      </c>
      <c r="J14" s="285">
        <v>0</v>
      </c>
      <c r="K14" s="285">
        <v>0</v>
      </c>
      <c r="L14" s="285">
        <v>0</v>
      </c>
      <c r="M14" s="285">
        <v>915017</v>
      </c>
      <c r="N14" s="285">
        <v>239542</v>
      </c>
      <c r="O14" s="285">
        <v>1065960</v>
      </c>
      <c r="P14" s="287">
        <f t="shared" si="0"/>
        <v>129816993.49696666</v>
      </c>
    </row>
    <row r="15" spans="1:16" ht="12" customHeight="1" x14ac:dyDescent="0.2">
      <c r="A15" s="312" t="s">
        <v>317</v>
      </c>
      <c r="B15" s="285">
        <v>10467247</v>
      </c>
      <c r="C15" s="285">
        <v>0</v>
      </c>
      <c r="D15" s="285">
        <v>1108746</v>
      </c>
      <c r="E15" s="285">
        <v>76216</v>
      </c>
      <c r="F15" s="285">
        <v>278190.13255940803</v>
      </c>
      <c r="G15" s="285">
        <v>423747</v>
      </c>
      <c r="H15" s="285">
        <v>202424.83490817031</v>
      </c>
      <c r="I15" s="285">
        <v>100320</v>
      </c>
      <c r="J15" s="285">
        <v>0</v>
      </c>
      <c r="K15" s="285">
        <v>2165000</v>
      </c>
      <c r="L15" s="285">
        <v>0</v>
      </c>
      <c r="M15" s="285">
        <v>329495</v>
      </c>
      <c r="N15" s="285">
        <v>86263</v>
      </c>
      <c r="O15" s="285"/>
      <c r="P15" s="287">
        <f t="shared" si="0"/>
        <v>15237648.967467578</v>
      </c>
    </row>
    <row r="16" spans="1:16" ht="12" customHeight="1" x14ac:dyDescent="0.2">
      <c r="A16" s="312" t="s">
        <v>318</v>
      </c>
      <c r="B16" s="285">
        <v>73111342</v>
      </c>
      <c r="C16" s="285">
        <v>69008262</v>
      </c>
      <c r="D16" s="285">
        <v>0</v>
      </c>
      <c r="E16" s="285">
        <v>0</v>
      </c>
      <c r="F16" s="285">
        <v>399683.39251969173</v>
      </c>
      <c r="G16" s="285">
        <v>366156</v>
      </c>
      <c r="H16" s="285">
        <v>195762.57367845895</v>
      </c>
      <c r="I16" s="285">
        <v>0</v>
      </c>
      <c r="J16" s="285">
        <v>35000000</v>
      </c>
      <c r="K16" s="285">
        <v>0</v>
      </c>
      <c r="L16" s="285">
        <v>0</v>
      </c>
      <c r="M16" s="285">
        <v>329495</v>
      </c>
      <c r="N16" s="285">
        <v>86263</v>
      </c>
      <c r="O16" s="285">
        <v>21241477</v>
      </c>
      <c r="P16" s="287">
        <f t="shared" si="0"/>
        <v>199738440.96619815</v>
      </c>
    </row>
    <row r="17" spans="1:16" ht="12" customHeight="1" x14ac:dyDescent="0.2">
      <c r="A17" s="312" t="s">
        <v>319</v>
      </c>
      <c r="B17" s="285">
        <v>192339664</v>
      </c>
      <c r="C17" s="285">
        <v>24478288</v>
      </c>
      <c r="D17" s="285">
        <v>12017749</v>
      </c>
      <c r="E17" s="285">
        <v>176561</v>
      </c>
      <c r="F17" s="285">
        <v>8740827.9894149546</v>
      </c>
      <c r="G17" s="285">
        <v>7908221</v>
      </c>
      <c r="H17" s="285">
        <v>5696295.6899194494</v>
      </c>
      <c r="I17" s="285">
        <v>46526826</v>
      </c>
      <c r="J17" s="285">
        <v>0</v>
      </c>
      <c r="K17" s="285">
        <v>0</v>
      </c>
      <c r="L17" s="285">
        <v>0</v>
      </c>
      <c r="M17" s="285">
        <v>5383172</v>
      </c>
      <c r="N17" s="285">
        <v>1132759</v>
      </c>
      <c r="O17" s="285">
        <v>2901059</v>
      </c>
      <c r="P17" s="287">
        <f t="shared" si="0"/>
        <v>307301422.6793344</v>
      </c>
    </row>
    <row r="18" spans="1:16" ht="12" customHeight="1" x14ac:dyDescent="0.2">
      <c r="A18" s="312" t="s">
        <v>320</v>
      </c>
      <c r="B18" s="285">
        <v>71458046</v>
      </c>
      <c r="C18" s="285">
        <v>31502427</v>
      </c>
      <c r="D18" s="285">
        <v>15087041</v>
      </c>
      <c r="E18" s="285">
        <v>206049</v>
      </c>
      <c r="F18" s="285">
        <v>3927574.5022564381</v>
      </c>
      <c r="G18" s="285">
        <v>2969256</v>
      </c>
      <c r="H18" s="285">
        <v>2201154.6178343743</v>
      </c>
      <c r="I18" s="285">
        <v>11063071</v>
      </c>
      <c r="J18" s="285">
        <v>0</v>
      </c>
      <c r="K18" s="285">
        <v>2380000</v>
      </c>
      <c r="L18" s="285">
        <v>0</v>
      </c>
      <c r="M18" s="285">
        <v>2123217</v>
      </c>
      <c r="N18" s="285">
        <v>421322</v>
      </c>
      <c r="O18" s="285">
        <v>215229</v>
      </c>
      <c r="P18" s="287">
        <f t="shared" si="0"/>
        <v>143554387.12009081</v>
      </c>
    </row>
    <row r="19" spans="1:16" ht="12" customHeight="1" x14ac:dyDescent="0.2">
      <c r="A19" s="312" t="s">
        <v>321</v>
      </c>
      <c r="B19" s="285">
        <v>0</v>
      </c>
      <c r="C19" s="285">
        <v>0</v>
      </c>
      <c r="D19" s="285">
        <v>539792</v>
      </c>
      <c r="E19" s="285">
        <v>16874</v>
      </c>
      <c r="F19" s="285">
        <v>86741.891221341488</v>
      </c>
      <c r="G19" s="285">
        <v>167228</v>
      </c>
      <c r="H19" s="285">
        <v>22802.041115587916</v>
      </c>
      <c r="I19" s="285">
        <v>0</v>
      </c>
      <c r="J19" s="285">
        <v>0</v>
      </c>
      <c r="K19" s="285">
        <v>0</v>
      </c>
      <c r="L19" s="285">
        <v>0</v>
      </c>
      <c r="M19" s="285">
        <v>0</v>
      </c>
      <c r="N19" s="285">
        <v>0</v>
      </c>
      <c r="O19" s="285">
        <v>0</v>
      </c>
      <c r="P19" s="287">
        <f t="shared" si="0"/>
        <v>833437.93233692937</v>
      </c>
    </row>
    <row r="20" spans="1:16" ht="12" customHeight="1" x14ac:dyDescent="0.2">
      <c r="A20" s="312" t="s">
        <v>322</v>
      </c>
      <c r="B20" s="285">
        <v>26385741</v>
      </c>
      <c r="C20" s="285">
        <v>1469728</v>
      </c>
      <c r="D20" s="285">
        <v>1729098</v>
      </c>
      <c r="E20" s="285">
        <v>81680</v>
      </c>
      <c r="F20" s="285">
        <v>481106.71158366639</v>
      </c>
      <c r="G20" s="285">
        <v>585120</v>
      </c>
      <c r="H20" s="285">
        <v>310636.74651440821</v>
      </c>
      <c r="I20" s="285">
        <v>1300000</v>
      </c>
      <c r="J20" s="292">
        <v>7500000</v>
      </c>
      <c r="K20" s="285">
        <v>0</v>
      </c>
      <c r="L20" s="285">
        <v>0</v>
      </c>
      <c r="M20" s="285">
        <v>329495</v>
      </c>
      <c r="N20" s="285">
        <v>86263</v>
      </c>
      <c r="O20" s="285"/>
      <c r="P20" s="287">
        <f t="shared" si="0"/>
        <v>40258868.458098076</v>
      </c>
    </row>
    <row r="21" spans="1:16" ht="12" customHeight="1" x14ac:dyDescent="0.2">
      <c r="A21" s="312" t="s">
        <v>323</v>
      </c>
      <c r="B21" s="285">
        <v>6313469</v>
      </c>
      <c r="C21" s="285">
        <v>0</v>
      </c>
      <c r="D21" s="285">
        <v>5126780</v>
      </c>
      <c r="E21" s="285">
        <v>95647</v>
      </c>
      <c r="F21" s="285">
        <v>663111.34632568527</v>
      </c>
      <c r="G21" s="285">
        <v>558416</v>
      </c>
      <c r="H21" s="285">
        <v>332708.84206748597</v>
      </c>
      <c r="I21" s="285">
        <v>2640880</v>
      </c>
      <c r="J21" s="285">
        <v>0</v>
      </c>
      <c r="K21" s="285">
        <v>0</v>
      </c>
      <c r="L21" s="285">
        <v>0</v>
      </c>
      <c r="M21" s="285">
        <v>329495</v>
      </c>
      <c r="N21" s="285">
        <v>86263</v>
      </c>
      <c r="O21" s="285"/>
      <c r="P21" s="287">
        <f t="shared" si="0"/>
        <v>16146770.18839317</v>
      </c>
    </row>
    <row r="22" spans="1:16" ht="12" customHeight="1" x14ac:dyDescent="0.2">
      <c r="A22" s="312" t="s">
        <v>324</v>
      </c>
      <c r="B22" s="285">
        <v>233892618</v>
      </c>
      <c r="C22" s="285">
        <v>151831926</v>
      </c>
      <c r="D22" s="285">
        <v>12445383</v>
      </c>
      <c r="E22" s="285">
        <v>184090</v>
      </c>
      <c r="F22" s="285">
        <v>5315099.3775588796</v>
      </c>
      <c r="G22" s="285">
        <v>4581777</v>
      </c>
      <c r="H22" s="285">
        <v>3232939.294340889</v>
      </c>
      <c r="I22" s="285">
        <f>8085418+270</f>
        <v>8085688</v>
      </c>
      <c r="J22" s="285">
        <v>79103864</v>
      </c>
      <c r="K22" s="285">
        <v>0</v>
      </c>
      <c r="L22" s="285">
        <v>2250000</v>
      </c>
      <c r="M22" s="285">
        <v>4568170</v>
      </c>
      <c r="N22" s="285">
        <v>818866</v>
      </c>
      <c r="O22" s="285">
        <v>691134</v>
      </c>
      <c r="P22" s="287">
        <f t="shared" si="0"/>
        <v>507001554.6718998</v>
      </c>
    </row>
    <row r="23" spans="1:16" ht="12" customHeight="1" x14ac:dyDescent="0.2">
      <c r="A23" s="312" t="s">
        <v>325</v>
      </c>
      <c r="B23" s="285">
        <v>39464635</v>
      </c>
      <c r="C23" s="285">
        <v>9884686</v>
      </c>
      <c r="D23" s="285">
        <v>11927818</v>
      </c>
      <c r="E23" s="285">
        <v>183545</v>
      </c>
      <c r="F23" s="285">
        <v>2425283.5918403249</v>
      </c>
      <c r="G23" s="285">
        <v>2413518</v>
      </c>
      <c r="H23" s="285">
        <v>1630622.3269053469</v>
      </c>
      <c r="I23" s="285">
        <v>12238758</v>
      </c>
      <c r="J23" s="285">
        <v>0</v>
      </c>
      <c r="K23" s="285">
        <v>0</v>
      </c>
      <c r="L23" s="285">
        <v>0</v>
      </c>
      <c r="M23" s="285">
        <v>1241016</v>
      </c>
      <c r="N23" s="285">
        <v>286840</v>
      </c>
      <c r="O23" s="285"/>
      <c r="P23" s="287">
        <f t="shared" si="0"/>
        <v>81696721.918745667</v>
      </c>
    </row>
    <row r="24" spans="1:16" ht="12" customHeight="1" x14ac:dyDescent="0.2">
      <c r="A24" s="312" t="s">
        <v>326</v>
      </c>
      <c r="B24" s="285">
        <v>14832063</v>
      </c>
      <c r="C24" s="285">
        <v>0</v>
      </c>
      <c r="D24" s="285">
        <v>8889211</v>
      </c>
      <c r="E24" s="285">
        <v>145443</v>
      </c>
      <c r="F24" s="285">
        <v>1090266.6425834596</v>
      </c>
      <c r="G24" s="285">
        <v>1246465</v>
      </c>
      <c r="H24" s="285">
        <v>662950.8455809548</v>
      </c>
      <c r="I24" s="285">
        <v>4171920</v>
      </c>
      <c r="J24" s="285">
        <v>0</v>
      </c>
      <c r="K24" s="285">
        <v>0</v>
      </c>
      <c r="L24" s="285">
        <v>0</v>
      </c>
      <c r="M24" s="285">
        <v>358083</v>
      </c>
      <c r="N24" s="285">
        <v>93748</v>
      </c>
      <c r="O24" s="285">
        <v>646186</v>
      </c>
      <c r="P24" s="287">
        <f t="shared" si="0"/>
        <v>32136336.488164414</v>
      </c>
    </row>
    <row r="25" spans="1:16" ht="12" customHeight="1" x14ac:dyDescent="0.2">
      <c r="A25" s="312" t="s">
        <v>327</v>
      </c>
      <c r="B25" s="285">
        <v>10984744</v>
      </c>
      <c r="C25" s="285">
        <v>0</v>
      </c>
      <c r="D25" s="285">
        <v>8235807</v>
      </c>
      <c r="E25" s="285">
        <v>130747</v>
      </c>
      <c r="F25" s="285">
        <v>977745.97882071882</v>
      </c>
      <c r="G25" s="285">
        <v>1117777</v>
      </c>
      <c r="H25" s="285">
        <v>602543.60278691724</v>
      </c>
      <c r="I25" s="285">
        <v>5637280</v>
      </c>
      <c r="J25" s="285">
        <v>0</v>
      </c>
      <c r="K25" s="285">
        <v>0</v>
      </c>
      <c r="L25" s="285">
        <v>0</v>
      </c>
      <c r="M25" s="285">
        <v>418685</v>
      </c>
      <c r="N25" s="285">
        <v>101572</v>
      </c>
      <c r="O25" s="285">
        <v>0</v>
      </c>
      <c r="P25" s="287">
        <f t="shared" si="0"/>
        <v>28206901.581607636</v>
      </c>
    </row>
    <row r="26" spans="1:16" ht="12" customHeight="1" x14ac:dyDescent="0.2">
      <c r="A26" s="312" t="s">
        <v>328</v>
      </c>
      <c r="B26" s="285">
        <v>19126418</v>
      </c>
      <c r="C26" s="285">
        <v>0</v>
      </c>
      <c r="D26" s="285">
        <v>11260036</v>
      </c>
      <c r="E26" s="285">
        <v>174906</v>
      </c>
      <c r="F26" s="285">
        <v>1943592.0011175766</v>
      </c>
      <c r="G26" s="285">
        <v>1876704</v>
      </c>
      <c r="H26" s="285">
        <v>1123347.6637098871</v>
      </c>
      <c r="I26" s="285">
        <v>1096461</v>
      </c>
      <c r="J26" s="285">
        <v>0</v>
      </c>
      <c r="K26" s="285">
        <v>1190000</v>
      </c>
      <c r="L26" s="285">
        <v>0</v>
      </c>
      <c r="M26" s="285">
        <v>522554</v>
      </c>
      <c r="N26" s="285">
        <v>131756</v>
      </c>
      <c r="O26" s="285">
        <v>828419</v>
      </c>
      <c r="P26" s="287">
        <f t="shared" si="0"/>
        <v>39274193.664827459</v>
      </c>
    </row>
    <row r="27" spans="1:16" ht="12" customHeight="1" x14ac:dyDescent="0.2">
      <c r="A27" s="312" t="s">
        <v>329</v>
      </c>
      <c r="B27" s="285">
        <v>31250222</v>
      </c>
      <c r="C27" s="285">
        <v>3344890</v>
      </c>
      <c r="D27" s="285">
        <v>8866858</v>
      </c>
      <c r="E27" s="285">
        <v>150853</v>
      </c>
      <c r="F27" s="285">
        <v>3044724.6979569998</v>
      </c>
      <c r="G27" s="285">
        <v>1868467</v>
      </c>
      <c r="H27" s="285">
        <v>1399659.7346110372</v>
      </c>
      <c r="I27" s="285">
        <v>4320968</v>
      </c>
      <c r="J27" s="285">
        <v>0</v>
      </c>
      <c r="K27" s="285">
        <v>0</v>
      </c>
      <c r="L27" s="285">
        <v>0</v>
      </c>
      <c r="M27" s="285">
        <v>816375</v>
      </c>
      <c r="N27" s="285">
        <v>213231</v>
      </c>
      <c r="O27" s="285">
        <v>112732</v>
      </c>
      <c r="P27" s="287">
        <f t="shared" si="0"/>
        <v>55388980.432568036</v>
      </c>
    </row>
    <row r="28" spans="1:16" ht="12" customHeight="1" x14ac:dyDescent="0.2">
      <c r="A28" s="312" t="s">
        <v>330</v>
      </c>
      <c r="B28" s="285">
        <v>4381796</v>
      </c>
      <c r="C28" s="285">
        <v>0</v>
      </c>
      <c r="D28" s="285">
        <v>4775042</v>
      </c>
      <c r="E28" s="285">
        <v>107673</v>
      </c>
      <c r="F28" s="285">
        <v>532242.56618959957</v>
      </c>
      <c r="G28" s="285">
        <v>659726</v>
      </c>
      <c r="H28" s="285">
        <v>353256.72847029066</v>
      </c>
      <c r="I28" s="285">
        <v>1808192</v>
      </c>
      <c r="J28" s="285">
        <v>0</v>
      </c>
      <c r="K28" s="285">
        <v>0</v>
      </c>
      <c r="L28" s="285">
        <v>0</v>
      </c>
      <c r="M28" s="285">
        <v>329495</v>
      </c>
      <c r="N28" s="285">
        <v>86263</v>
      </c>
      <c r="O28" s="285"/>
      <c r="P28" s="287">
        <f t="shared" si="0"/>
        <v>13033686.29465989</v>
      </c>
    </row>
    <row r="29" spans="1:16" ht="12" customHeight="1" x14ac:dyDescent="0.2">
      <c r="A29" s="312" t="s">
        <v>331</v>
      </c>
      <c r="B29" s="285">
        <v>100672030</v>
      </c>
      <c r="C29" s="285">
        <v>32842334</v>
      </c>
      <c r="D29" s="285">
        <v>4376645</v>
      </c>
      <c r="E29" s="285">
        <v>109363</v>
      </c>
      <c r="F29" s="285">
        <v>1870077.20382422</v>
      </c>
      <c r="G29" s="285">
        <v>1986299</v>
      </c>
      <c r="H29" s="285">
        <v>1455904.1104552594</v>
      </c>
      <c r="I29" s="285">
        <v>18079344</v>
      </c>
      <c r="J29" s="285">
        <v>482822</v>
      </c>
      <c r="K29" s="285">
        <v>0</v>
      </c>
      <c r="L29" s="285">
        <v>1500000</v>
      </c>
      <c r="M29" s="285">
        <v>1846450</v>
      </c>
      <c r="N29" s="285">
        <v>361392</v>
      </c>
      <c r="O29" s="285">
        <v>1415549</v>
      </c>
      <c r="P29" s="287">
        <f t="shared" si="0"/>
        <v>166998209.31427947</v>
      </c>
    </row>
    <row r="30" spans="1:16" ht="12" customHeight="1" x14ac:dyDescent="0.2">
      <c r="A30" s="312" t="s">
        <v>332</v>
      </c>
      <c r="B30" s="285">
        <v>167148718</v>
      </c>
      <c r="C30" s="285">
        <v>86314758</v>
      </c>
      <c r="D30" s="285">
        <v>3058310</v>
      </c>
      <c r="E30" s="285">
        <v>96705</v>
      </c>
      <c r="F30" s="285">
        <v>2451125.3823132752</v>
      </c>
      <c r="G30" s="285">
        <v>2636140</v>
      </c>
      <c r="H30" s="285">
        <v>1846134.5471966222</v>
      </c>
      <c r="I30" s="285">
        <v>15687973</v>
      </c>
      <c r="J30" s="285">
        <v>0</v>
      </c>
      <c r="K30" s="285">
        <v>0</v>
      </c>
      <c r="L30" s="285">
        <v>0</v>
      </c>
      <c r="M30" s="285">
        <v>2426009</v>
      </c>
      <c r="N30" s="285">
        <v>473882</v>
      </c>
      <c r="O30" s="285">
        <v>3828680</v>
      </c>
      <c r="P30" s="287">
        <f t="shared" si="0"/>
        <v>285968434.92950988</v>
      </c>
    </row>
    <row r="31" spans="1:16" ht="12" customHeight="1" x14ac:dyDescent="0.2">
      <c r="A31" s="312" t="s">
        <v>333</v>
      </c>
      <c r="B31" s="285">
        <v>72312164</v>
      </c>
      <c r="C31" s="285">
        <v>633165</v>
      </c>
      <c r="D31" s="285">
        <v>15184764</v>
      </c>
      <c r="E31" s="285">
        <v>214199</v>
      </c>
      <c r="F31" s="285">
        <v>4194269.4179808497</v>
      </c>
      <c r="G31" s="285">
        <v>3812077</v>
      </c>
      <c r="H31" s="285">
        <v>2755054.4741555536</v>
      </c>
      <c r="I31" s="285">
        <v>22232640</v>
      </c>
      <c r="J31" s="285">
        <v>0</v>
      </c>
      <c r="K31" s="285">
        <v>0</v>
      </c>
      <c r="L31" s="285">
        <v>0</v>
      </c>
      <c r="M31" s="285">
        <v>2709982</v>
      </c>
      <c r="N31" s="285">
        <v>553221</v>
      </c>
      <c r="O31" s="285">
        <v>166583</v>
      </c>
      <c r="P31" s="287">
        <f t="shared" si="0"/>
        <v>124768118.89213641</v>
      </c>
    </row>
    <row r="32" spans="1:16" ht="12" customHeight="1" x14ac:dyDescent="0.2">
      <c r="A32" s="312" t="s">
        <v>334</v>
      </c>
      <c r="B32" s="285">
        <v>49425013</v>
      </c>
      <c r="C32" s="285">
        <v>9206554</v>
      </c>
      <c r="D32" s="285">
        <v>11178461</v>
      </c>
      <c r="E32" s="285">
        <v>163037</v>
      </c>
      <c r="F32" s="285">
        <v>1490641.1532755997</v>
      </c>
      <c r="G32" s="285">
        <v>1751132</v>
      </c>
      <c r="H32" s="285">
        <v>980197.9879798278</v>
      </c>
      <c r="I32" s="285">
        <v>94294616</v>
      </c>
      <c r="J32" s="285">
        <v>0</v>
      </c>
      <c r="K32" s="285">
        <v>0</v>
      </c>
      <c r="L32" s="285">
        <v>2000000</v>
      </c>
      <c r="M32" s="285">
        <v>1156508</v>
      </c>
      <c r="N32" s="285">
        <v>228043</v>
      </c>
      <c r="O32" s="285">
        <v>0</v>
      </c>
      <c r="P32" s="287">
        <f t="shared" si="0"/>
        <v>171874203.14125544</v>
      </c>
    </row>
    <row r="33" spans="1:16" ht="12" customHeight="1" x14ac:dyDescent="0.2">
      <c r="A33" s="312" t="s">
        <v>335</v>
      </c>
      <c r="B33" s="285">
        <v>5488314</v>
      </c>
      <c r="C33" s="285">
        <v>0</v>
      </c>
      <c r="D33" s="285">
        <v>10115947</v>
      </c>
      <c r="E33" s="285">
        <v>161128</v>
      </c>
      <c r="F33" s="285">
        <v>1536245.098440933</v>
      </c>
      <c r="G33" s="285">
        <v>1314415</v>
      </c>
      <c r="H33" s="285">
        <v>713656.43051233469</v>
      </c>
      <c r="I33" s="285">
        <v>1220096</v>
      </c>
      <c r="J33" s="285">
        <v>0</v>
      </c>
      <c r="K33" s="285">
        <v>0</v>
      </c>
      <c r="L33" s="285">
        <v>350000</v>
      </c>
      <c r="M33" s="285">
        <v>329495</v>
      </c>
      <c r="N33" s="285">
        <v>86263</v>
      </c>
      <c r="O33" s="285"/>
      <c r="P33" s="287">
        <f t="shared" si="0"/>
        <v>21315559.528953269</v>
      </c>
    </row>
    <row r="34" spans="1:16" ht="12" customHeight="1" x14ac:dyDescent="0.2">
      <c r="A34" s="312" t="s">
        <v>336</v>
      </c>
      <c r="B34" s="285">
        <v>40218879</v>
      </c>
      <c r="C34" s="285">
        <v>4547937</v>
      </c>
      <c r="D34" s="285">
        <v>12150008</v>
      </c>
      <c r="E34" s="285">
        <v>176218</v>
      </c>
      <c r="F34" s="285">
        <v>2354016.9118016288</v>
      </c>
      <c r="G34" s="285">
        <v>2305142</v>
      </c>
      <c r="H34" s="285">
        <v>1385794.4008889454</v>
      </c>
      <c r="I34" s="285">
        <v>9720640</v>
      </c>
      <c r="J34" s="285">
        <v>6260000</v>
      </c>
      <c r="K34" s="285">
        <v>0</v>
      </c>
      <c r="L34" s="285">
        <v>0</v>
      </c>
      <c r="M34" s="285">
        <v>1219834</v>
      </c>
      <c r="N34" s="285">
        <v>259906</v>
      </c>
      <c r="O34" s="285">
        <v>0</v>
      </c>
      <c r="P34" s="287">
        <f t="shared" si="0"/>
        <v>80598375.312690571</v>
      </c>
    </row>
    <row r="35" spans="1:16" ht="12" customHeight="1" x14ac:dyDescent="0.2">
      <c r="A35" s="312" t="s">
        <v>337</v>
      </c>
      <c r="B35" s="285">
        <v>2826793</v>
      </c>
      <c r="C35" s="285">
        <v>0</v>
      </c>
      <c r="D35" s="285">
        <v>6603066</v>
      </c>
      <c r="E35" s="285">
        <v>94663</v>
      </c>
      <c r="F35" s="285">
        <v>480899.63831022178</v>
      </c>
      <c r="G35" s="285">
        <v>465011</v>
      </c>
      <c r="H35" s="285">
        <v>222185.75094941305</v>
      </c>
      <c r="I35" s="285">
        <v>1687560</v>
      </c>
      <c r="J35" s="285">
        <v>0</v>
      </c>
      <c r="K35" s="285">
        <v>0</v>
      </c>
      <c r="L35" s="285">
        <v>0</v>
      </c>
      <c r="M35" s="285">
        <v>329495</v>
      </c>
      <c r="N35" s="285">
        <v>86263</v>
      </c>
      <c r="O35" s="285">
        <v>0</v>
      </c>
      <c r="P35" s="287">
        <f t="shared" si="0"/>
        <v>12795936.389259635</v>
      </c>
    </row>
    <row r="36" spans="1:16" ht="12" customHeight="1" x14ac:dyDescent="0.2">
      <c r="A36" s="312" t="s">
        <v>338</v>
      </c>
      <c r="B36" s="285">
        <v>697739</v>
      </c>
      <c r="C36" s="285">
        <v>0</v>
      </c>
      <c r="D36" s="285">
        <v>30743</v>
      </c>
      <c r="E36" s="285">
        <v>10334</v>
      </c>
      <c r="F36" s="285">
        <v>132758.70164804719</v>
      </c>
      <c r="G36" s="285">
        <v>64411</v>
      </c>
      <c r="H36" s="285">
        <v>26144.489062945675</v>
      </c>
      <c r="I36" s="285">
        <v>0</v>
      </c>
      <c r="J36" s="285">
        <v>0</v>
      </c>
      <c r="K36" s="285">
        <v>0</v>
      </c>
      <c r="L36" s="285">
        <v>0</v>
      </c>
      <c r="M36" s="285">
        <v>0</v>
      </c>
      <c r="N36" s="285">
        <v>0</v>
      </c>
      <c r="O36" s="285"/>
      <c r="P36" s="287">
        <f t="shared" si="0"/>
        <v>962130.1907109929</v>
      </c>
    </row>
    <row r="37" spans="1:16" ht="12" customHeight="1" x14ac:dyDescent="0.2">
      <c r="A37" s="312" t="s">
        <v>339</v>
      </c>
      <c r="B37" s="285">
        <v>8824578</v>
      </c>
      <c r="C37" s="285">
        <v>0</v>
      </c>
      <c r="D37" s="285">
        <v>5755218</v>
      </c>
      <c r="E37" s="285">
        <v>105239</v>
      </c>
      <c r="F37" s="285">
        <v>591949.43870430929</v>
      </c>
      <c r="G37" s="285">
        <v>742834</v>
      </c>
      <c r="H37" s="285">
        <v>325525.79181044386</v>
      </c>
      <c r="I37" s="285">
        <v>3995840</v>
      </c>
      <c r="J37" s="285">
        <v>0</v>
      </c>
      <c r="K37" s="285">
        <v>0</v>
      </c>
      <c r="L37" s="285">
        <v>0</v>
      </c>
      <c r="M37" s="285">
        <v>329495</v>
      </c>
      <c r="N37" s="285">
        <v>86263</v>
      </c>
      <c r="O37" s="285">
        <v>0</v>
      </c>
      <c r="P37" s="287">
        <f t="shared" si="0"/>
        <v>20756942.230514754</v>
      </c>
    </row>
    <row r="38" spans="1:16" ht="12" customHeight="1" x14ac:dyDescent="0.2">
      <c r="A38" s="312" t="s">
        <v>340</v>
      </c>
      <c r="B38" s="285">
        <v>26219331</v>
      </c>
      <c r="C38" s="285">
        <v>0</v>
      </c>
      <c r="D38" s="285">
        <v>4319300</v>
      </c>
      <c r="E38" s="285">
        <v>79297</v>
      </c>
      <c r="F38" s="285">
        <v>903806.00733990944</v>
      </c>
      <c r="G38" s="285">
        <v>907190</v>
      </c>
      <c r="H38" s="285">
        <v>607306.04997899523</v>
      </c>
      <c r="I38" s="285">
        <v>5209840</v>
      </c>
      <c r="J38" s="285">
        <v>0</v>
      </c>
      <c r="K38" s="285">
        <v>500000</v>
      </c>
      <c r="L38" s="285">
        <v>0</v>
      </c>
      <c r="M38" s="285">
        <v>603074</v>
      </c>
      <c r="N38" s="285">
        <v>140968</v>
      </c>
      <c r="O38" s="285">
        <v>0</v>
      </c>
      <c r="P38" s="287">
        <f t="shared" si="0"/>
        <v>39490112.057318904</v>
      </c>
    </row>
    <row r="39" spans="1:16" ht="12" customHeight="1" x14ac:dyDescent="0.2">
      <c r="A39" s="312" t="s">
        <v>341</v>
      </c>
      <c r="B39" s="285">
        <v>5680434</v>
      </c>
      <c r="C39" s="285">
        <v>0</v>
      </c>
      <c r="D39" s="285">
        <v>3077790</v>
      </c>
      <c r="E39" s="285">
        <v>95372</v>
      </c>
      <c r="F39" s="285">
        <v>371470.06465426978</v>
      </c>
      <c r="G39" s="285">
        <v>561147</v>
      </c>
      <c r="H39" s="285">
        <v>339640.37639710074</v>
      </c>
      <c r="I39" s="285">
        <v>742368</v>
      </c>
      <c r="J39" s="285">
        <v>0</v>
      </c>
      <c r="K39" s="285">
        <v>0</v>
      </c>
      <c r="L39" s="285">
        <v>0</v>
      </c>
      <c r="M39" s="285">
        <v>329495</v>
      </c>
      <c r="N39" s="285">
        <v>86263</v>
      </c>
      <c r="O39" s="285">
        <v>0</v>
      </c>
      <c r="P39" s="287">
        <f t="shared" si="0"/>
        <v>11283979.441051371</v>
      </c>
    </row>
    <row r="40" spans="1:16" ht="12" customHeight="1" x14ac:dyDescent="0.2">
      <c r="A40" s="312" t="s">
        <v>342</v>
      </c>
      <c r="B40" s="285">
        <v>285697061</v>
      </c>
      <c r="C40" s="285">
        <v>117471243</v>
      </c>
      <c r="D40" s="285">
        <v>2852281</v>
      </c>
      <c r="E40" s="285">
        <v>94333</v>
      </c>
      <c r="F40" s="285">
        <v>2992268.3756619631</v>
      </c>
      <c r="G40" s="285">
        <v>3352052</v>
      </c>
      <c r="H40" s="285">
        <v>2344463.3602881515</v>
      </c>
      <c r="I40" s="285">
        <v>15988672</v>
      </c>
      <c r="J40" s="285">
        <v>100000000</v>
      </c>
      <c r="K40" s="285">
        <v>0</v>
      </c>
      <c r="L40" s="285">
        <v>5250000</v>
      </c>
      <c r="M40" s="285">
        <v>3821314</v>
      </c>
      <c r="N40" s="285">
        <v>652050</v>
      </c>
      <c r="O40" s="285">
        <v>6644425</v>
      </c>
      <c r="P40" s="287">
        <f t="shared" si="0"/>
        <v>547160162.73595011</v>
      </c>
    </row>
    <row r="41" spans="1:16" ht="12" customHeight="1" x14ac:dyDescent="0.2">
      <c r="A41" s="312" t="s">
        <v>343</v>
      </c>
      <c r="B41" s="285">
        <v>10006953</v>
      </c>
      <c r="C41" s="285">
        <v>0</v>
      </c>
      <c r="D41" s="285">
        <v>7194716</v>
      </c>
      <c r="E41" s="285">
        <v>107484</v>
      </c>
      <c r="F41" s="285">
        <v>1153782.0405373266</v>
      </c>
      <c r="G41" s="285">
        <v>819747</v>
      </c>
      <c r="H41" s="285">
        <v>496694.55103240174</v>
      </c>
      <c r="I41" s="285">
        <v>1750000</v>
      </c>
      <c r="J41" s="285">
        <v>0</v>
      </c>
      <c r="K41" s="285">
        <v>714000</v>
      </c>
      <c r="L41" s="285">
        <v>500000</v>
      </c>
      <c r="M41" s="285">
        <v>329495</v>
      </c>
      <c r="N41" s="285">
        <v>86263</v>
      </c>
      <c r="O41" s="285">
        <v>0</v>
      </c>
      <c r="P41" s="287">
        <f t="shared" si="0"/>
        <v>23159134.591569729</v>
      </c>
    </row>
    <row r="42" spans="1:16" ht="12" customHeight="1" x14ac:dyDescent="0.2">
      <c r="A42" s="312" t="s">
        <v>344</v>
      </c>
      <c r="B42" s="285">
        <v>617960149</v>
      </c>
      <c r="C42" s="285">
        <v>417154131</v>
      </c>
      <c r="D42" s="285">
        <v>15385473</v>
      </c>
      <c r="E42" s="285">
        <v>219171</v>
      </c>
      <c r="F42" s="285">
        <v>10288017.37790391</v>
      </c>
      <c r="G42" s="285">
        <v>7942602</v>
      </c>
      <c r="H42" s="285">
        <v>5815166.3621111196</v>
      </c>
      <c r="I42" s="285">
        <f>240933747-213600000</f>
        <v>27333747</v>
      </c>
      <c r="J42" s="285">
        <v>412700000</v>
      </c>
      <c r="K42" s="285">
        <v>1000000</v>
      </c>
      <c r="L42" s="285">
        <v>0</v>
      </c>
      <c r="M42" s="285">
        <v>7283541</v>
      </c>
      <c r="N42" s="285">
        <v>1303850</v>
      </c>
      <c r="O42" s="285">
        <v>81654</v>
      </c>
      <c r="P42" s="287">
        <f t="shared" si="0"/>
        <v>1524467501.740015</v>
      </c>
    </row>
    <row r="43" spans="1:16" ht="12" customHeight="1" x14ac:dyDescent="0.2">
      <c r="A43" s="312" t="s">
        <v>345</v>
      </c>
      <c r="B43" s="285">
        <v>45411831</v>
      </c>
      <c r="C43" s="285">
        <v>193962</v>
      </c>
      <c r="D43" s="285">
        <v>19341692</v>
      </c>
      <c r="E43" s="285">
        <v>255434</v>
      </c>
      <c r="F43" s="285">
        <v>3536761.5755507266</v>
      </c>
      <c r="G43" s="285">
        <v>3320537</v>
      </c>
      <c r="H43" s="285">
        <v>2243356.3875931562</v>
      </c>
      <c r="I43" s="285">
        <v>18119113</v>
      </c>
      <c r="J43" s="285">
        <v>70744065</v>
      </c>
      <c r="K43" s="285">
        <v>0</v>
      </c>
      <c r="L43" s="285">
        <v>1000000</v>
      </c>
      <c r="M43" s="285">
        <v>1208033</v>
      </c>
      <c r="N43" s="285">
        <v>316268</v>
      </c>
      <c r="O43" s="285">
        <v>0</v>
      </c>
      <c r="P43" s="287">
        <f t="shared" si="0"/>
        <v>165691052.96314389</v>
      </c>
    </row>
    <row r="44" spans="1:16" ht="12" customHeight="1" x14ac:dyDescent="0.2">
      <c r="A44" s="312" t="s">
        <v>346</v>
      </c>
      <c r="B44" s="285">
        <v>3535331</v>
      </c>
      <c r="C44" s="285">
        <v>0</v>
      </c>
      <c r="D44" s="285">
        <v>3485128</v>
      </c>
      <c r="E44" s="285">
        <v>83269</v>
      </c>
      <c r="F44" s="285">
        <v>307126.30701917759</v>
      </c>
      <c r="G44" s="285">
        <v>368361</v>
      </c>
      <c r="H44" s="285">
        <v>164288.57717232639</v>
      </c>
      <c r="I44" s="285">
        <v>1100000</v>
      </c>
      <c r="J44" s="285">
        <v>0</v>
      </c>
      <c r="K44" s="285">
        <v>0</v>
      </c>
      <c r="L44" s="285">
        <v>0</v>
      </c>
      <c r="M44" s="285">
        <v>329495</v>
      </c>
      <c r="N44" s="285">
        <v>86263</v>
      </c>
      <c r="O44" s="285">
        <v>800000</v>
      </c>
      <c r="P44" s="287">
        <f t="shared" si="0"/>
        <v>10259261.884191504</v>
      </c>
    </row>
    <row r="45" spans="1:16" ht="12" customHeight="1" x14ac:dyDescent="0.2">
      <c r="A45" s="312" t="s">
        <v>347</v>
      </c>
      <c r="B45" s="285">
        <v>93940972</v>
      </c>
      <c r="C45" s="285">
        <v>19670212</v>
      </c>
      <c r="D45" s="285">
        <v>17519593</v>
      </c>
      <c r="E45" s="285">
        <v>244483</v>
      </c>
      <c r="F45" s="285">
        <v>4664241.0564702731</v>
      </c>
      <c r="G45" s="285">
        <v>4457215</v>
      </c>
      <c r="H45" s="285">
        <v>2944974.1440150086</v>
      </c>
      <c r="I45" s="285">
        <v>15792875</v>
      </c>
      <c r="J45" s="285">
        <v>693013</v>
      </c>
      <c r="K45" s="285">
        <v>500000</v>
      </c>
      <c r="L45" s="285">
        <v>0</v>
      </c>
      <c r="M45" s="285">
        <v>2621420</v>
      </c>
      <c r="N45" s="285">
        <v>614838</v>
      </c>
      <c r="O45" s="285">
        <v>951684</v>
      </c>
      <c r="P45" s="287">
        <f t="shared" si="0"/>
        <v>164615520.20048529</v>
      </c>
    </row>
    <row r="46" spans="1:16" ht="12" customHeight="1" x14ac:dyDescent="0.2">
      <c r="A46" s="312" t="s">
        <v>348</v>
      </c>
      <c r="B46" s="285">
        <v>14339632</v>
      </c>
      <c r="C46" s="285">
        <v>0</v>
      </c>
      <c r="D46" s="285">
        <v>9914012</v>
      </c>
      <c r="E46" s="285">
        <v>152348</v>
      </c>
      <c r="F46" s="285">
        <v>1713768.4106912771</v>
      </c>
      <c r="G46" s="285">
        <v>1544612</v>
      </c>
      <c r="H46" s="285">
        <v>882759.63764716545</v>
      </c>
      <c r="I46" s="285">
        <v>0</v>
      </c>
      <c r="J46" s="285">
        <v>0</v>
      </c>
      <c r="K46" s="285">
        <v>0</v>
      </c>
      <c r="L46" s="285">
        <v>0</v>
      </c>
      <c r="M46" s="285">
        <v>476561</v>
      </c>
      <c r="N46" s="285">
        <v>124766</v>
      </c>
      <c r="O46" s="285">
        <v>1750000</v>
      </c>
      <c r="P46" s="287">
        <f t="shared" si="0"/>
        <v>30898459.048338443</v>
      </c>
    </row>
    <row r="47" spans="1:16" ht="12" customHeight="1" x14ac:dyDescent="0.2">
      <c r="A47" s="312" t="s">
        <v>349</v>
      </c>
      <c r="B47" s="285">
        <v>39982129</v>
      </c>
      <c r="C47" s="285">
        <v>8508419</v>
      </c>
      <c r="D47" s="285">
        <v>8581134</v>
      </c>
      <c r="E47" s="285">
        <v>129179</v>
      </c>
      <c r="F47" s="285">
        <v>1547210.1934002778</v>
      </c>
      <c r="G47" s="285">
        <v>1432073</v>
      </c>
      <c r="H47" s="285">
        <v>857261.99140838324</v>
      </c>
      <c r="I47" s="285">
        <v>3409075</v>
      </c>
      <c r="J47" s="285">
        <v>122942940</v>
      </c>
      <c r="K47" s="285">
        <v>0</v>
      </c>
      <c r="L47" s="285">
        <v>2000000</v>
      </c>
      <c r="M47" s="285">
        <v>733094</v>
      </c>
      <c r="N47" s="285">
        <v>166181</v>
      </c>
      <c r="O47" s="285">
        <v>1227665</v>
      </c>
      <c r="P47" s="287">
        <f t="shared" si="0"/>
        <v>191516361.18480867</v>
      </c>
    </row>
    <row r="48" spans="1:16" ht="12" customHeight="1" x14ac:dyDescent="0.2">
      <c r="A48" s="312" t="s">
        <v>350</v>
      </c>
      <c r="B48" s="285">
        <v>158801307</v>
      </c>
      <c r="C48" s="285">
        <v>109788263</v>
      </c>
      <c r="D48" s="285">
        <v>17741333</v>
      </c>
      <c r="E48" s="285">
        <v>245736</v>
      </c>
      <c r="F48" s="285">
        <v>5294438.4454164272</v>
      </c>
      <c r="G48" s="285">
        <v>5260761</v>
      </c>
      <c r="H48" s="285">
        <v>3319619.4074844779</v>
      </c>
      <c r="I48" s="285">
        <v>22932776</v>
      </c>
      <c r="J48" s="285">
        <v>55000000</v>
      </c>
      <c r="K48" s="285">
        <v>0</v>
      </c>
      <c r="L48" s="285">
        <v>0</v>
      </c>
      <c r="M48" s="285">
        <v>3384274</v>
      </c>
      <c r="N48" s="285">
        <v>690499</v>
      </c>
      <c r="O48" s="285">
        <v>2050000</v>
      </c>
      <c r="P48" s="287">
        <f t="shared" si="0"/>
        <v>384509006.85290092</v>
      </c>
    </row>
    <row r="49" spans="1:16" ht="12" customHeight="1" x14ac:dyDescent="0.2">
      <c r="A49" s="312" t="s">
        <v>351</v>
      </c>
      <c r="B49" s="285">
        <v>49316020</v>
      </c>
      <c r="C49" s="285">
        <v>2695830</v>
      </c>
      <c r="D49" s="285">
        <v>1235686</v>
      </c>
      <c r="E49" s="285">
        <v>79739</v>
      </c>
      <c r="F49" s="285">
        <v>6990864.1446404671</v>
      </c>
      <c r="G49" s="285">
        <v>1795292</v>
      </c>
      <c r="H49" s="285">
        <v>1842070.466077761</v>
      </c>
      <c r="I49" s="285">
        <v>1783489</v>
      </c>
      <c r="J49" s="285">
        <v>2670518</v>
      </c>
      <c r="K49" s="285">
        <v>0</v>
      </c>
      <c r="L49" s="285">
        <v>0</v>
      </c>
      <c r="M49" s="285">
        <v>1366861</v>
      </c>
      <c r="N49" s="285">
        <v>292370</v>
      </c>
      <c r="O49" s="285"/>
      <c r="P49" s="287">
        <f t="shared" si="0"/>
        <v>70068739.61071822</v>
      </c>
    </row>
    <row r="50" spans="1:16" ht="12" customHeight="1" x14ac:dyDescent="0.2">
      <c r="A50" s="312" t="s">
        <v>352</v>
      </c>
      <c r="B50" s="285">
        <v>18484050</v>
      </c>
      <c r="C50" s="285">
        <v>206169</v>
      </c>
      <c r="D50" s="285">
        <v>510592</v>
      </c>
      <c r="E50" s="285">
        <v>70338</v>
      </c>
      <c r="F50" s="285">
        <v>492104.84600665286</v>
      </c>
      <c r="G50" s="285">
        <v>567897</v>
      </c>
      <c r="H50" s="285">
        <v>317788.92849422572</v>
      </c>
      <c r="I50" s="285">
        <v>3907040</v>
      </c>
      <c r="J50" s="285">
        <v>0</v>
      </c>
      <c r="K50" s="285">
        <v>714000</v>
      </c>
      <c r="L50" s="285">
        <v>0</v>
      </c>
      <c r="M50" s="285">
        <v>340461</v>
      </c>
      <c r="N50" s="285">
        <v>86263</v>
      </c>
      <c r="O50" s="285"/>
      <c r="P50" s="287">
        <f t="shared" si="0"/>
        <v>25696703.77450088</v>
      </c>
    </row>
    <row r="51" spans="1:16" ht="12" customHeight="1" x14ac:dyDescent="0.2">
      <c r="A51" s="312" t="s">
        <v>353</v>
      </c>
      <c r="B51" s="285">
        <v>16126924</v>
      </c>
      <c r="C51" s="285">
        <v>0</v>
      </c>
      <c r="D51" s="285">
        <v>9718038</v>
      </c>
      <c r="E51" s="285">
        <v>159949</v>
      </c>
      <c r="F51" s="285">
        <v>1973386.162736061</v>
      </c>
      <c r="G51" s="285">
        <v>1773741</v>
      </c>
      <c r="H51" s="285">
        <v>1201089.9626107786</v>
      </c>
      <c r="I51" s="285">
        <v>2618000</v>
      </c>
      <c r="J51" s="285">
        <v>0</v>
      </c>
      <c r="K51" s="285">
        <v>0</v>
      </c>
      <c r="L51" s="285">
        <v>300000</v>
      </c>
      <c r="M51" s="285">
        <v>601892</v>
      </c>
      <c r="N51" s="285">
        <v>157578</v>
      </c>
      <c r="O51" s="285">
        <v>161437</v>
      </c>
      <c r="P51" s="287">
        <f t="shared" si="0"/>
        <v>34792035.125346839</v>
      </c>
    </row>
    <row r="52" spans="1:16" ht="12" customHeight="1" x14ac:dyDescent="0.2">
      <c r="A52" s="312" t="s">
        <v>354</v>
      </c>
      <c r="B52" s="285">
        <v>2675776</v>
      </c>
      <c r="C52" s="285">
        <v>0</v>
      </c>
      <c r="D52" s="285">
        <v>4310749</v>
      </c>
      <c r="E52" s="285">
        <v>89879</v>
      </c>
      <c r="F52" s="285">
        <v>329611.57044365996</v>
      </c>
      <c r="G52" s="285">
        <v>405811</v>
      </c>
      <c r="H52" s="285">
        <v>172367.55354210723</v>
      </c>
      <c r="I52" s="285">
        <v>3452000</v>
      </c>
      <c r="J52" s="285">
        <v>0</v>
      </c>
      <c r="K52" s="285">
        <v>0</v>
      </c>
      <c r="L52" s="285">
        <v>0</v>
      </c>
      <c r="M52" s="285">
        <v>329495</v>
      </c>
      <c r="N52" s="285">
        <v>86263</v>
      </c>
      <c r="O52" s="285">
        <v>0</v>
      </c>
      <c r="P52" s="287">
        <f t="shared" si="0"/>
        <v>11851952.123985767</v>
      </c>
    </row>
    <row r="53" spans="1:16" ht="12" customHeight="1" x14ac:dyDescent="0.2">
      <c r="A53" s="312" t="s">
        <v>355</v>
      </c>
      <c r="B53" s="285">
        <v>31871986</v>
      </c>
      <c r="C53" s="285">
        <v>541736</v>
      </c>
      <c r="D53" s="285">
        <v>12388999</v>
      </c>
      <c r="E53" s="285">
        <v>185988</v>
      </c>
      <c r="F53" s="285">
        <v>2814713.184923593</v>
      </c>
      <c r="G53" s="285">
        <v>2470273</v>
      </c>
      <c r="H53" s="285">
        <v>1680267.2747789421</v>
      </c>
      <c r="I53" s="285">
        <v>10176928</v>
      </c>
      <c r="J53" s="285">
        <v>0</v>
      </c>
      <c r="K53" s="285">
        <v>5500000</v>
      </c>
      <c r="L53" s="285">
        <v>0</v>
      </c>
      <c r="M53" s="285">
        <v>952301</v>
      </c>
      <c r="N53" s="285">
        <v>249316</v>
      </c>
      <c r="O53" s="285">
        <v>0</v>
      </c>
      <c r="P53" s="287">
        <f t="shared" si="0"/>
        <v>68832507.459702522</v>
      </c>
    </row>
    <row r="54" spans="1:16" ht="12" customHeight="1" x14ac:dyDescent="0.2">
      <c r="A54" s="312" t="s">
        <v>356</v>
      </c>
      <c r="B54" s="285">
        <v>210668783</v>
      </c>
      <c r="C54" s="285">
        <v>16780984</v>
      </c>
      <c r="D54" s="285">
        <v>29710596</v>
      </c>
      <c r="E54" s="285">
        <v>333925</v>
      </c>
      <c r="F54" s="285">
        <v>13095329.709438615</v>
      </c>
      <c r="G54" s="285">
        <v>7357444</v>
      </c>
      <c r="H54" s="285">
        <v>5907877.1691586068</v>
      </c>
      <c r="I54" s="285">
        <v>13959524</v>
      </c>
      <c r="J54" s="285">
        <v>89259540</v>
      </c>
      <c r="K54" s="285">
        <v>2856000</v>
      </c>
      <c r="L54" s="285">
        <v>0</v>
      </c>
      <c r="M54" s="285">
        <v>6046857</v>
      </c>
      <c r="N54" s="285">
        <v>1244248</v>
      </c>
      <c r="O54" s="285">
        <v>282300</v>
      </c>
      <c r="P54" s="287">
        <f t="shared" si="0"/>
        <v>397503407.8785972</v>
      </c>
    </row>
    <row r="55" spans="1:16" ht="12" customHeight="1" x14ac:dyDescent="0.2">
      <c r="A55" s="312" t="s">
        <v>357</v>
      </c>
      <c r="B55" s="285">
        <v>31915502</v>
      </c>
      <c r="C55" s="285">
        <v>0</v>
      </c>
      <c r="D55" s="285">
        <v>4232444</v>
      </c>
      <c r="E55" s="285">
        <v>86541</v>
      </c>
      <c r="F55" s="285">
        <v>938525.58062469249</v>
      </c>
      <c r="G55" s="285">
        <v>737346</v>
      </c>
      <c r="H55" s="285">
        <v>479138.8667237456</v>
      </c>
      <c r="I55" s="285">
        <v>7549280</v>
      </c>
      <c r="J55" s="285">
        <v>80000000</v>
      </c>
      <c r="K55" s="285">
        <v>0</v>
      </c>
      <c r="L55" s="285">
        <v>1000000</v>
      </c>
      <c r="M55" s="285">
        <v>561502</v>
      </c>
      <c r="N55" s="285">
        <v>147004</v>
      </c>
      <c r="O55" s="285">
        <v>233602</v>
      </c>
      <c r="P55" s="287">
        <f t="shared" si="0"/>
        <v>127880885.44734845</v>
      </c>
    </row>
    <row r="56" spans="1:16" ht="12" customHeight="1" x14ac:dyDescent="0.2">
      <c r="A56" s="312" t="s">
        <v>358</v>
      </c>
      <c r="B56" s="285">
        <v>1508546</v>
      </c>
      <c r="C56" s="285">
        <v>0</v>
      </c>
      <c r="D56" s="285">
        <v>2311127</v>
      </c>
      <c r="E56" s="285">
        <v>87357</v>
      </c>
      <c r="F56" s="285">
        <v>196961.945033397</v>
      </c>
      <c r="G56" s="285">
        <v>347005</v>
      </c>
      <c r="H56" s="285">
        <v>123474.42221212605</v>
      </c>
      <c r="I56" s="285">
        <v>950000</v>
      </c>
      <c r="J56" s="285">
        <v>0</v>
      </c>
      <c r="K56" s="285">
        <v>0</v>
      </c>
      <c r="L56" s="285">
        <v>0</v>
      </c>
      <c r="M56" s="285">
        <v>329495</v>
      </c>
      <c r="N56" s="285">
        <v>86263</v>
      </c>
      <c r="O56" s="285">
        <v>0</v>
      </c>
      <c r="P56" s="287">
        <f t="shared" si="0"/>
        <v>5940229.3672455233</v>
      </c>
    </row>
    <row r="57" spans="1:16" ht="12" customHeight="1" x14ac:dyDescent="0.2">
      <c r="A57" s="312" t="s">
        <v>359</v>
      </c>
      <c r="B57" s="285">
        <v>843840</v>
      </c>
      <c r="C57" s="285">
        <v>0</v>
      </c>
      <c r="D57" s="285">
        <v>0</v>
      </c>
      <c r="E57" s="285">
        <v>0</v>
      </c>
      <c r="F57" s="285">
        <v>87088.575537764089</v>
      </c>
      <c r="G57" s="285">
        <v>158769</v>
      </c>
      <c r="H57" s="285">
        <v>15756.171499538288</v>
      </c>
      <c r="I57" s="285">
        <v>0</v>
      </c>
      <c r="J57" s="285">
        <v>0</v>
      </c>
      <c r="K57" s="285">
        <v>0</v>
      </c>
      <c r="L57" s="285">
        <v>0</v>
      </c>
      <c r="M57" s="285">
        <v>0</v>
      </c>
      <c r="N57" s="285">
        <v>0</v>
      </c>
      <c r="O57" s="285"/>
      <c r="P57" s="287">
        <f t="shared" si="0"/>
        <v>1105453.7470373022</v>
      </c>
    </row>
    <row r="58" spans="1:16" ht="12" customHeight="1" x14ac:dyDescent="0.2">
      <c r="A58" s="312" t="s">
        <v>360</v>
      </c>
      <c r="B58" s="285">
        <v>61252806</v>
      </c>
      <c r="C58" s="285">
        <v>20768654</v>
      </c>
      <c r="D58" s="285">
        <v>10912491</v>
      </c>
      <c r="E58" s="285">
        <v>170030</v>
      </c>
      <c r="F58" s="285">
        <v>2691235.6729388759</v>
      </c>
      <c r="G58" s="285">
        <v>2605065</v>
      </c>
      <c r="H58" s="285">
        <v>1780205.1284084918</v>
      </c>
      <c r="I58" s="285">
        <v>12973608</v>
      </c>
      <c r="J58" s="285">
        <v>31815000</v>
      </c>
      <c r="K58" s="285">
        <v>0</v>
      </c>
      <c r="L58" s="285">
        <v>0</v>
      </c>
      <c r="M58" s="285">
        <v>1869384</v>
      </c>
      <c r="N58" s="285">
        <v>396362</v>
      </c>
      <c r="O58" s="285">
        <v>2896390</v>
      </c>
      <c r="P58" s="287">
        <f t="shared" si="0"/>
        <v>150131230.80134737</v>
      </c>
    </row>
    <row r="59" spans="1:16" ht="12" customHeight="1" x14ac:dyDescent="0.2">
      <c r="A59" s="312" t="s">
        <v>361</v>
      </c>
      <c r="B59" s="285">
        <v>106041501</v>
      </c>
      <c r="C59" s="285">
        <v>31857041</v>
      </c>
      <c r="D59" s="285">
        <v>8392208</v>
      </c>
      <c r="E59" s="285">
        <v>135620</v>
      </c>
      <c r="F59" s="285">
        <v>2613615.2345839161</v>
      </c>
      <c r="G59" s="285">
        <v>2216199</v>
      </c>
      <c r="H59" s="285">
        <v>1685789.6162349409</v>
      </c>
      <c r="I59" s="285">
        <v>45939024</v>
      </c>
      <c r="J59" s="285">
        <v>80000000</v>
      </c>
      <c r="K59" s="285">
        <v>0</v>
      </c>
      <c r="L59" s="285">
        <v>750000</v>
      </c>
      <c r="M59" s="285">
        <v>1755960</v>
      </c>
      <c r="N59" s="285">
        <v>361925</v>
      </c>
      <c r="O59" s="285">
        <v>1922330</v>
      </c>
      <c r="P59" s="287">
        <f t="shared" si="0"/>
        <v>283671212.85081887</v>
      </c>
    </row>
    <row r="60" spans="1:16" ht="12" customHeight="1" x14ac:dyDescent="0.2">
      <c r="A60" s="312" t="s">
        <v>362</v>
      </c>
      <c r="B60" s="285">
        <v>5794145</v>
      </c>
      <c r="C60" s="285">
        <v>2772852</v>
      </c>
      <c r="D60" s="285">
        <v>5902440</v>
      </c>
      <c r="E60" s="285">
        <v>122430</v>
      </c>
      <c r="F60" s="285">
        <v>1116225.7581533478</v>
      </c>
      <c r="G60" s="285">
        <v>988942</v>
      </c>
      <c r="H60" s="285">
        <v>620419.32529274677</v>
      </c>
      <c r="I60" s="285">
        <v>9815360</v>
      </c>
      <c r="J60" s="285">
        <v>0</v>
      </c>
      <c r="K60" s="285">
        <v>0</v>
      </c>
      <c r="L60" s="285">
        <v>0</v>
      </c>
      <c r="M60" s="285">
        <v>329495</v>
      </c>
      <c r="N60" s="285">
        <v>86263</v>
      </c>
      <c r="O60" s="285">
        <v>0</v>
      </c>
      <c r="P60" s="287">
        <f t="shared" si="0"/>
        <v>27548572.083446093</v>
      </c>
    </row>
    <row r="61" spans="1:16" ht="12" customHeight="1" x14ac:dyDescent="0.2">
      <c r="A61" s="312" t="s">
        <v>363</v>
      </c>
      <c r="B61" s="285">
        <v>42194429</v>
      </c>
      <c r="C61" s="285">
        <v>1188101</v>
      </c>
      <c r="D61" s="285">
        <v>11806200</v>
      </c>
      <c r="E61" s="285">
        <v>176956</v>
      </c>
      <c r="F61" s="285">
        <v>1989515.7396096811</v>
      </c>
      <c r="G61" s="285">
        <v>2024203</v>
      </c>
      <c r="H61" s="285">
        <v>1312516.0198651613</v>
      </c>
      <c r="I61" s="285">
        <v>5993344</v>
      </c>
      <c r="J61" s="285">
        <v>0</v>
      </c>
      <c r="K61" s="285">
        <v>0</v>
      </c>
      <c r="L61" s="285">
        <v>750000</v>
      </c>
      <c r="M61" s="285">
        <v>976546</v>
      </c>
      <c r="N61" s="285">
        <v>239038</v>
      </c>
      <c r="O61" s="285">
        <v>2300000</v>
      </c>
      <c r="P61" s="287">
        <f t="shared" si="0"/>
        <v>70950848.759474844</v>
      </c>
    </row>
    <row r="62" spans="1:16" ht="12" customHeight="1" x14ac:dyDescent="0.2">
      <c r="A62" s="312" t="s">
        <v>364</v>
      </c>
      <c r="B62" s="285">
        <v>1512596</v>
      </c>
      <c r="C62" s="285">
        <v>0</v>
      </c>
      <c r="D62" s="285">
        <v>4080793</v>
      </c>
      <c r="E62" s="285">
        <v>81335</v>
      </c>
      <c r="F62" s="285">
        <v>213275.82070632456</v>
      </c>
      <c r="G62" s="285">
        <v>296725</v>
      </c>
      <c r="H62" s="285">
        <v>119156.55661359361</v>
      </c>
      <c r="I62" s="285">
        <v>714000</v>
      </c>
      <c r="J62" s="285">
        <v>0</v>
      </c>
      <c r="K62" s="285">
        <v>0</v>
      </c>
      <c r="L62" s="285">
        <v>0</v>
      </c>
      <c r="M62" s="285">
        <v>329495</v>
      </c>
      <c r="N62" s="285">
        <v>86263</v>
      </c>
      <c r="O62" s="285">
        <v>0</v>
      </c>
      <c r="P62" s="287">
        <f t="shared" si="0"/>
        <v>7433639.377319918</v>
      </c>
    </row>
    <row r="63" spans="1:16" ht="12" customHeight="1" x14ac:dyDescent="0.2">
      <c r="A63" s="312" t="s">
        <v>365</v>
      </c>
      <c r="B63" s="289">
        <v>0</v>
      </c>
      <c r="C63" s="289">
        <v>0</v>
      </c>
      <c r="D63" s="289">
        <v>0</v>
      </c>
      <c r="E63" s="289">
        <v>0</v>
      </c>
      <c r="F63" s="289">
        <v>0</v>
      </c>
      <c r="G63" s="289">
        <v>0</v>
      </c>
      <c r="H63" s="289">
        <v>0</v>
      </c>
      <c r="I63" s="313">
        <v>184102</v>
      </c>
      <c r="J63" s="289">
        <v>2528577</v>
      </c>
      <c r="K63" s="289">
        <v>0</v>
      </c>
      <c r="L63" s="289">
        <v>6100000</v>
      </c>
      <c r="M63" s="289">
        <v>0</v>
      </c>
      <c r="N63" s="289">
        <v>0</v>
      </c>
      <c r="O63" s="289">
        <v>0</v>
      </c>
      <c r="P63" s="287">
        <f t="shared" si="0"/>
        <v>8812679</v>
      </c>
    </row>
    <row r="64" spans="1:16" ht="12" customHeight="1" x14ac:dyDescent="0.2">
      <c r="A64" s="314" t="s">
        <v>196</v>
      </c>
      <c r="B64" s="292">
        <f t="shared" ref="B64:P64" si="1">SUM(B7:B63)</f>
        <v>3924820789</v>
      </c>
      <c r="C64" s="292">
        <f t="shared" si="1"/>
        <v>1433520000</v>
      </c>
      <c r="D64" s="285">
        <f t="shared" si="1"/>
        <v>449443202</v>
      </c>
      <c r="E64" s="285">
        <f t="shared" si="1"/>
        <v>7320588</v>
      </c>
      <c r="F64" s="285">
        <f t="shared" si="1"/>
        <v>144000000.00000003</v>
      </c>
      <c r="G64" s="285">
        <f t="shared" si="1"/>
        <v>116659554</v>
      </c>
      <c r="H64" s="285">
        <f t="shared" si="1"/>
        <v>80999999.999999985</v>
      </c>
      <c r="I64" s="285">
        <f t="shared" si="1"/>
        <v>897854461</v>
      </c>
      <c r="J64" s="285">
        <f t="shared" si="1"/>
        <v>1550340000</v>
      </c>
      <c r="K64" s="285">
        <f t="shared" si="1"/>
        <v>18721000</v>
      </c>
      <c r="L64" s="285">
        <f t="shared" si="1"/>
        <v>25000000</v>
      </c>
      <c r="M64" s="285">
        <f t="shared" si="1"/>
        <v>82373861</v>
      </c>
      <c r="N64" s="285">
        <f t="shared" si="1"/>
        <v>17252652</v>
      </c>
      <c r="O64" s="285">
        <f t="shared" si="1"/>
        <v>61852247</v>
      </c>
      <c r="P64" s="293">
        <f t="shared" si="1"/>
        <v>8810158354.0000019</v>
      </c>
    </row>
    <row r="65" spans="1:16" ht="15" customHeight="1" x14ac:dyDescent="0.2">
      <c r="A65" s="314" t="s">
        <v>197</v>
      </c>
      <c r="B65" s="294">
        <v>27046313</v>
      </c>
      <c r="C65" s="294">
        <v>14480000</v>
      </c>
      <c r="D65" s="294">
        <v>2020000</v>
      </c>
      <c r="E65" s="294">
        <v>0</v>
      </c>
      <c r="F65" s="294">
        <v>0</v>
      </c>
      <c r="G65" s="294">
        <v>585000</v>
      </c>
      <c r="H65" s="294">
        <v>0</v>
      </c>
      <c r="I65" s="294">
        <v>8817790</v>
      </c>
      <c r="J65" s="294">
        <v>15660000</v>
      </c>
      <c r="K65" s="294">
        <v>0</v>
      </c>
      <c r="L65" s="294">
        <v>0</v>
      </c>
      <c r="M65" s="294">
        <v>409464</v>
      </c>
      <c r="N65" s="294">
        <v>85536</v>
      </c>
      <c r="O65" s="294"/>
      <c r="P65" s="295">
        <f>SUM(B65:N65)</f>
        <v>69104103</v>
      </c>
    </row>
    <row r="66" spans="1:16" ht="15.75" customHeight="1" x14ac:dyDescent="0.2">
      <c r="A66" s="314" t="s">
        <v>366</v>
      </c>
      <c r="B66" s="292">
        <f t="shared" ref="B66:P66" si="2">+B64+B65</f>
        <v>3951867102</v>
      </c>
      <c r="C66" s="292">
        <f t="shared" si="2"/>
        <v>1448000000</v>
      </c>
      <c r="D66" s="285">
        <f t="shared" si="2"/>
        <v>451463202</v>
      </c>
      <c r="E66" s="285">
        <f t="shared" si="2"/>
        <v>7320588</v>
      </c>
      <c r="F66" s="285">
        <f t="shared" si="2"/>
        <v>144000000.00000003</v>
      </c>
      <c r="G66" s="285">
        <f t="shared" si="2"/>
        <v>117244554</v>
      </c>
      <c r="H66" s="285">
        <f t="shared" si="2"/>
        <v>80999999.999999985</v>
      </c>
      <c r="I66" s="285">
        <f t="shared" si="2"/>
        <v>906672251</v>
      </c>
      <c r="J66" s="285">
        <f t="shared" si="2"/>
        <v>1566000000</v>
      </c>
      <c r="K66" s="285">
        <f t="shared" si="2"/>
        <v>18721000</v>
      </c>
      <c r="L66" s="285">
        <f t="shared" si="2"/>
        <v>25000000</v>
      </c>
      <c r="M66" s="285">
        <f t="shared" si="2"/>
        <v>82783325</v>
      </c>
      <c r="N66" s="285">
        <f t="shared" si="2"/>
        <v>17338188</v>
      </c>
      <c r="O66" s="285">
        <f t="shared" si="2"/>
        <v>61852247</v>
      </c>
      <c r="P66" s="285">
        <f t="shared" si="2"/>
        <v>8879262457.0000019</v>
      </c>
    </row>
    <row r="67" spans="1:16" x14ac:dyDescent="0.2">
      <c r="B67" s="315"/>
      <c r="C67" s="315"/>
      <c r="D67" s="315"/>
      <c r="E67" s="315"/>
      <c r="F67" s="315"/>
      <c r="G67" s="315"/>
      <c r="H67" s="315"/>
      <c r="I67" s="315"/>
      <c r="J67" s="315"/>
      <c r="K67" s="315"/>
      <c r="L67" s="315"/>
      <c r="M67" s="315"/>
      <c r="N67" s="315"/>
      <c r="O67" s="315"/>
      <c r="P67" s="315"/>
    </row>
    <row r="68" spans="1:16" ht="15" customHeight="1" x14ac:dyDescent="0.2">
      <c r="A68" s="306" t="s">
        <v>367</v>
      </c>
      <c r="B68" s="315"/>
      <c r="C68" s="315"/>
      <c r="D68" s="315"/>
      <c r="E68" s="315"/>
      <c r="F68" s="315"/>
      <c r="G68" s="315"/>
      <c r="H68" s="315"/>
      <c r="I68" s="315"/>
      <c r="J68" s="315"/>
      <c r="K68" s="315"/>
      <c r="L68" s="315"/>
      <c r="M68" s="315"/>
      <c r="N68" s="315"/>
      <c r="O68" s="315"/>
      <c r="P68" s="306">
        <v>10000000</v>
      </c>
    </row>
    <row r="69" spans="1:16" ht="15" customHeight="1" x14ac:dyDescent="0.2">
      <c r="A69" s="306" t="s">
        <v>368</v>
      </c>
      <c r="B69" s="315"/>
      <c r="C69" s="315"/>
      <c r="D69" s="315"/>
      <c r="E69" s="306">
        <v>1212000</v>
      </c>
      <c r="F69" s="315"/>
      <c r="G69" s="315"/>
      <c r="H69" s="315"/>
      <c r="I69" s="315"/>
      <c r="J69" s="315"/>
      <c r="K69" s="315"/>
      <c r="L69" s="315"/>
      <c r="M69" s="315"/>
      <c r="N69" s="315"/>
      <c r="O69" s="315"/>
      <c r="P69" s="306">
        <f>SUM(B69:N69)</f>
        <v>1212000</v>
      </c>
    </row>
    <row r="70" spans="1:16" ht="15" customHeight="1" x14ac:dyDescent="0.2">
      <c r="A70" s="316" t="s">
        <v>369</v>
      </c>
      <c r="B70" s="317"/>
      <c r="C70" s="317"/>
      <c r="D70" s="317"/>
      <c r="E70" s="317"/>
      <c r="F70" s="317"/>
      <c r="G70" s="317"/>
      <c r="H70" s="317"/>
      <c r="I70" s="317"/>
      <c r="J70" s="317"/>
      <c r="K70" s="317"/>
      <c r="L70" s="317"/>
      <c r="M70" s="317"/>
      <c r="N70" s="317"/>
      <c r="O70" s="317"/>
      <c r="P70" s="316">
        <v>7600000</v>
      </c>
    </row>
    <row r="71" spans="1:16" ht="15" customHeight="1" thickBot="1" x14ac:dyDescent="0.25">
      <c r="A71" s="318" t="s">
        <v>200</v>
      </c>
      <c r="B71" s="318">
        <f t="shared" ref="B71:P71" si="3">SUM(B66:B70)</f>
        <v>3951867102</v>
      </c>
      <c r="C71" s="318">
        <f t="shared" si="3"/>
        <v>1448000000</v>
      </c>
      <c r="D71" s="318">
        <f t="shared" si="3"/>
        <v>451463202</v>
      </c>
      <c r="E71" s="318">
        <f t="shared" si="3"/>
        <v>8532588</v>
      </c>
      <c r="F71" s="318">
        <f t="shared" si="3"/>
        <v>144000000.00000003</v>
      </c>
      <c r="G71" s="318">
        <f t="shared" si="3"/>
        <v>117244554</v>
      </c>
      <c r="H71" s="318">
        <f t="shared" si="3"/>
        <v>80999999.999999985</v>
      </c>
      <c r="I71" s="318">
        <f t="shared" si="3"/>
        <v>906672251</v>
      </c>
      <c r="J71" s="318">
        <f t="shared" si="3"/>
        <v>1566000000</v>
      </c>
      <c r="K71" s="318">
        <f t="shared" si="3"/>
        <v>18721000</v>
      </c>
      <c r="L71" s="318">
        <f t="shared" si="3"/>
        <v>25000000</v>
      </c>
      <c r="M71" s="318">
        <f t="shared" si="3"/>
        <v>82783325</v>
      </c>
      <c r="N71" s="318">
        <f t="shared" si="3"/>
        <v>17338188</v>
      </c>
      <c r="O71" s="318">
        <f t="shared" si="3"/>
        <v>61852247</v>
      </c>
      <c r="P71" s="318">
        <f t="shared" si="3"/>
        <v>8898074457.0000019</v>
      </c>
    </row>
    <row r="72" spans="1:16" ht="12.75" thickTop="1" x14ac:dyDescent="0.2"/>
    <row r="73" spans="1:16" x14ac:dyDescent="0.2">
      <c r="A73" s="306" t="s">
        <v>372</v>
      </c>
    </row>
    <row r="75" spans="1:16" x14ac:dyDescent="0.2">
      <c r="A75" s="306" t="s">
        <v>373</v>
      </c>
    </row>
    <row r="76" spans="1:16" x14ac:dyDescent="0.2">
      <c r="A76" s="306" t="s">
        <v>374</v>
      </c>
    </row>
    <row r="77" spans="1:16" x14ac:dyDescent="0.2">
      <c r="A77" s="306" t="s">
        <v>375</v>
      </c>
    </row>
    <row r="78" spans="1:16" x14ac:dyDescent="0.2">
      <c r="A78" s="306" t="s">
        <v>382</v>
      </c>
    </row>
  </sheetData>
  <mergeCells count="3">
    <mergeCell ref="A1:P1"/>
    <mergeCell ref="A2:P2"/>
    <mergeCell ref="A3:P3"/>
  </mergeCells>
  <phoneticPr fontId="0" type="noConversion"/>
  <printOptions horizontalCentered="1"/>
  <pageMargins left="0.5" right="0.5" top="0.5" bottom="0.5" header="0.25" footer="0.25"/>
  <pageSetup scale="57" orientation="landscape" r:id="rId1"/>
  <headerFooter alignWithMargins="0">
    <oddHeader>&amp;L&amp;F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P98"/>
  <sheetViews>
    <sheetView zoomScale="90" zoomScaleNormal="95" zoomScaleSheetLayoutView="100" workbookViewId="0">
      <pane xSplit="1" ySplit="6" topLeftCell="H7" activePane="bottomRight" state="frozen"/>
      <selection activeCell="J39" sqref="J39"/>
      <selection pane="topRight" activeCell="J39" sqref="J39"/>
      <selection pane="bottomLeft" activeCell="J39" sqref="J39"/>
      <selection pane="bottomRight" activeCell="J39" sqref="J39"/>
    </sheetView>
  </sheetViews>
  <sheetFormatPr defaultRowHeight="12" x14ac:dyDescent="0.2"/>
  <cols>
    <col min="1" max="1" width="20.140625" style="325" customWidth="1"/>
    <col min="2" max="2" width="14.140625" style="325" customWidth="1"/>
    <col min="3" max="3" width="15.42578125" style="325" customWidth="1"/>
    <col min="4" max="4" width="17.42578125" style="325" customWidth="1"/>
    <col min="5" max="6" width="11.7109375" style="325" customWidth="1"/>
    <col min="7" max="7" width="15.5703125" style="325" customWidth="1"/>
    <col min="8" max="12" width="13.28515625" style="325" customWidth="1"/>
    <col min="13" max="14" width="12.7109375" style="325" bestFit="1" customWidth="1"/>
    <col min="15" max="15" width="12.7109375" style="325" customWidth="1"/>
    <col min="16" max="16" width="16" style="325" customWidth="1"/>
    <col min="17" max="16384" width="9.140625" style="325"/>
  </cols>
  <sheetData>
    <row r="1" spans="1:16" s="319" customFormat="1" ht="24.75" customHeight="1" x14ac:dyDescent="0.2">
      <c r="A1" s="494" t="s">
        <v>213</v>
      </c>
      <c r="B1" s="494"/>
      <c r="C1" s="494"/>
      <c r="D1" s="494"/>
      <c r="E1" s="494"/>
      <c r="F1" s="494"/>
      <c r="G1" s="494"/>
      <c r="H1" s="494"/>
      <c r="I1" s="494"/>
      <c r="J1" s="494"/>
      <c r="K1" s="494"/>
      <c r="L1" s="494"/>
      <c r="M1" s="494"/>
      <c r="N1" s="494"/>
      <c r="O1" s="494"/>
      <c r="P1" s="494"/>
    </row>
    <row r="2" spans="1:16" s="320" customFormat="1" ht="21" customHeight="1" x14ac:dyDescent="0.2">
      <c r="A2" s="495" t="s">
        <v>379</v>
      </c>
      <c r="B2" s="495"/>
      <c r="C2" s="495"/>
      <c r="D2" s="495"/>
      <c r="E2" s="495"/>
      <c r="F2" s="495"/>
      <c r="G2" s="495"/>
      <c r="H2" s="495"/>
      <c r="I2" s="495"/>
      <c r="J2" s="495"/>
      <c r="K2" s="495"/>
      <c r="L2" s="495"/>
      <c r="M2" s="495"/>
      <c r="N2" s="495"/>
      <c r="O2" s="495"/>
      <c r="P2" s="495"/>
    </row>
    <row r="3" spans="1:16" s="320" customFormat="1" x14ac:dyDescent="0.2">
      <c r="A3" s="493" t="s">
        <v>381</v>
      </c>
      <c r="B3" s="493"/>
      <c r="C3" s="493"/>
      <c r="D3" s="493"/>
      <c r="E3" s="493"/>
      <c r="F3" s="493"/>
      <c r="G3" s="493"/>
      <c r="H3" s="493"/>
      <c r="I3" s="493"/>
      <c r="J3" s="493"/>
      <c r="K3" s="493"/>
      <c r="L3" s="493"/>
      <c r="M3" s="493"/>
      <c r="N3" s="493"/>
      <c r="O3" s="493"/>
      <c r="P3" s="493"/>
    </row>
    <row r="4" spans="1:16" x14ac:dyDescent="0.2">
      <c r="A4" s="321"/>
      <c r="B4" s="322"/>
      <c r="C4" s="322"/>
      <c r="D4" s="322"/>
      <c r="E4" s="323"/>
      <c r="F4" s="323"/>
      <c r="G4" s="322"/>
      <c r="H4" s="322"/>
      <c r="I4" s="322"/>
      <c r="J4" s="322"/>
      <c r="K4" s="322"/>
      <c r="L4" s="322"/>
      <c r="M4" s="323" t="s">
        <v>2</v>
      </c>
      <c r="N4" s="323"/>
      <c r="O4" s="323"/>
      <c r="P4" s="324"/>
    </row>
    <row r="5" spans="1:16" x14ac:dyDescent="0.2">
      <c r="A5" s="326"/>
      <c r="B5" s="327" t="s">
        <v>238</v>
      </c>
      <c r="C5" s="328" t="s">
        <v>6</v>
      </c>
      <c r="D5" s="327" t="s">
        <v>293</v>
      </c>
      <c r="E5" s="327"/>
      <c r="F5" s="327" t="s">
        <v>294</v>
      </c>
      <c r="G5" s="327" t="s">
        <v>295</v>
      </c>
      <c r="H5" s="328"/>
      <c r="I5" s="328" t="s">
        <v>296</v>
      </c>
      <c r="J5" s="328"/>
      <c r="K5" s="328"/>
      <c r="L5" s="328" t="s">
        <v>297</v>
      </c>
      <c r="M5" s="327" t="s">
        <v>7</v>
      </c>
      <c r="N5" s="327" t="s">
        <v>298</v>
      </c>
      <c r="O5" s="327"/>
      <c r="P5" s="327"/>
    </row>
    <row r="6" spans="1:16" x14ac:dyDescent="0.2">
      <c r="A6" s="329" t="s">
        <v>73</v>
      </c>
      <c r="B6" s="329" t="s">
        <v>299</v>
      </c>
      <c r="C6" s="329" t="s">
        <v>13</v>
      </c>
      <c r="D6" s="329" t="s">
        <v>300</v>
      </c>
      <c r="E6" s="329" t="s">
        <v>301</v>
      </c>
      <c r="F6" s="329" t="s">
        <v>302</v>
      </c>
      <c r="G6" s="329" t="s">
        <v>303</v>
      </c>
      <c r="H6" s="329" t="s">
        <v>304</v>
      </c>
      <c r="I6" s="329" t="s">
        <v>305</v>
      </c>
      <c r="J6" s="329" t="s">
        <v>12</v>
      </c>
      <c r="K6" s="329" t="s">
        <v>306</v>
      </c>
      <c r="L6" s="329" t="s">
        <v>307</v>
      </c>
      <c r="M6" s="329" t="s">
        <v>15</v>
      </c>
      <c r="N6" s="329" t="s">
        <v>308</v>
      </c>
      <c r="O6" s="329" t="s">
        <v>397</v>
      </c>
      <c r="P6" s="330" t="s">
        <v>9</v>
      </c>
    </row>
    <row r="7" spans="1:16" ht="12" customHeight="1" x14ac:dyDescent="0.2">
      <c r="A7" s="331" t="s">
        <v>309</v>
      </c>
      <c r="B7" s="285">
        <v>18887063</v>
      </c>
      <c r="C7" s="285">
        <v>0</v>
      </c>
      <c r="D7" s="285">
        <v>12560325</v>
      </c>
      <c r="E7" s="285">
        <v>183010</v>
      </c>
      <c r="F7" s="285">
        <v>2730410</v>
      </c>
      <c r="G7" s="285">
        <v>2210452</v>
      </c>
      <c r="H7" s="285">
        <v>1495272</v>
      </c>
      <c r="I7" s="285">
        <v>23596664</v>
      </c>
      <c r="J7" s="285">
        <v>0</v>
      </c>
      <c r="K7" s="285">
        <v>0</v>
      </c>
      <c r="L7" s="285">
        <v>0</v>
      </c>
      <c r="M7" s="285">
        <v>667864</v>
      </c>
      <c r="N7" s="285">
        <v>174098</v>
      </c>
      <c r="O7" s="285">
        <v>1458750</v>
      </c>
      <c r="P7" s="287">
        <f>SUM(B7:O7)</f>
        <v>63963908</v>
      </c>
    </row>
    <row r="8" spans="1:16" ht="12" customHeight="1" x14ac:dyDescent="0.2">
      <c r="A8" s="331" t="s">
        <v>310</v>
      </c>
      <c r="B8" s="285">
        <v>23716782</v>
      </c>
      <c r="C8" s="285">
        <v>17181327</v>
      </c>
      <c r="D8" s="285">
        <v>5739838</v>
      </c>
      <c r="E8" s="285">
        <v>81448</v>
      </c>
      <c r="F8" s="285">
        <v>236931</v>
      </c>
      <c r="G8" s="285">
        <v>289932</v>
      </c>
      <c r="H8" s="285">
        <v>126045</v>
      </c>
      <c r="I8" s="285">
        <v>17385500</v>
      </c>
      <c r="J8" s="332">
        <v>12500000</v>
      </c>
      <c r="K8" s="285">
        <v>0</v>
      </c>
      <c r="L8" s="285">
        <v>0</v>
      </c>
      <c r="M8" s="285">
        <v>352919</v>
      </c>
      <c r="N8" s="285">
        <v>91999</v>
      </c>
      <c r="O8" s="285">
        <v>0</v>
      </c>
      <c r="P8" s="287">
        <f t="shared" ref="P8:P63" si="0">SUM(B8:O8)</f>
        <v>77702721</v>
      </c>
    </row>
    <row r="9" spans="1:16" ht="12" customHeight="1" x14ac:dyDescent="0.2">
      <c r="A9" s="331" t="s">
        <v>311</v>
      </c>
      <c r="B9" s="285">
        <v>0</v>
      </c>
      <c r="C9" s="285">
        <v>0</v>
      </c>
      <c r="D9" s="285">
        <v>215123</v>
      </c>
      <c r="E9" s="285">
        <v>12698</v>
      </c>
      <c r="F9" s="285">
        <v>93844</v>
      </c>
      <c r="G9" s="285">
        <v>64431</v>
      </c>
      <c r="H9" s="285">
        <v>8442</v>
      </c>
      <c r="I9" s="285">
        <v>0</v>
      </c>
      <c r="J9" s="285">
        <v>0</v>
      </c>
      <c r="K9" s="285">
        <v>0</v>
      </c>
      <c r="L9" s="285">
        <v>0</v>
      </c>
      <c r="M9" s="285">
        <v>0</v>
      </c>
      <c r="N9" s="285">
        <v>0</v>
      </c>
      <c r="O9" s="285"/>
      <c r="P9" s="287">
        <f t="shared" si="0"/>
        <v>394538</v>
      </c>
    </row>
    <row r="10" spans="1:16" ht="12" customHeight="1" x14ac:dyDescent="0.2">
      <c r="A10" s="331" t="s">
        <v>312</v>
      </c>
      <c r="B10" s="285">
        <v>61217423</v>
      </c>
      <c r="C10" s="285">
        <v>3560398</v>
      </c>
      <c r="D10" s="285">
        <v>8979858</v>
      </c>
      <c r="E10" s="285">
        <v>122570</v>
      </c>
      <c r="F10" s="285">
        <v>3021593</v>
      </c>
      <c r="G10" s="285">
        <v>2310471</v>
      </c>
      <c r="H10" s="285">
        <v>1526386</v>
      </c>
      <c r="I10" s="285">
        <v>7483952</v>
      </c>
      <c r="J10" s="332">
        <v>88200000</v>
      </c>
      <c r="K10" s="285">
        <v>0</v>
      </c>
      <c r="L10" s="285">
        <v>1568000</v>
      </c>
      <c r="M10" s="285">
        <v>1764504</v>
      </c>
      <c r="N10" s="285">
        <v>350505</v>
      </c>
      <c r="O10" s="285">
        <v>0</v>
      </c>
      <c r="P10" s="287">
        <f t="shared" si="0"/>
        <v>180105660</v>
      </c>
    </row>
    <row r="11" spans="1:16" ht="12" customHeight="1" x14ac:dyDescent="0.2">
      <c r="A11" s="331" t="s">
        <v>313</v>
      </c>
      <c r="B11" s="285">
        <v>9376070</v>
      </c>
      <c r="C11" s="285">
        <v>0</v>
      </c>
      <c r="D11" s="285">
        <v>9585483</v>
      </c>
      <c r="E11" s="285">
        <v>150363</v>
      </c>
      <c r="F11" s="285">
        <v>1605605</v>
      </c>
      <c r="G11" s="285">
        <v>1419351</v>
      </c>
      <c r="H11" s="285">
        <v>874978</v>
      </c>
      <c r="I11" s="285">
        <v>4476414</v>
      </c>
      <c r="J11" s="285">
        <v>0</v>
      </c>
      <c r="K11" s="285">
        <v>0</v>
      </c>
      <c r="L11" s="285">
        <v>0</v>
      </c>
      <c r="M11" s="285">
        <v>352919</v>
      </c>
      <c r="N11" s="285">
        <v>91999</v>
      </c>
      <c r="O11" s="285">
        <v>0</v>
      </c>
      <c r="P11" s="287">
        <f t="shared" si="0"/>
        <v>27933182</v>
      </c>
    </row>
    <row r="12" spans="1:16" ht="12" customHeight="1" x14ac:dyDescent="0.2">
      <c r="A12" s="331" t="s">
        <v>314</v>
      </c>
      <c r="B12" s="285">
        <v>696040009</v>
      </c>
      <c r="C12" s="285">
        <v>217879762</v>
      </c>
      <c r="D12" s="285">
        <v>21523150</v>
      </c>
      <c r="E12" s="285">
        <v>246402</v>
      </c>
      <c r="F12" s="285">
        <v>22350875</v>
      </c>
      <c r="G12" s="285">
        <v>13519389</v>
      </c>
      <c r="H12" s="285">
        <v>11063300</v>
      </c>
      <c r="I12" s="285">
        <v>71966320</v>
      </c>
      <c r="J12" s="332">
        <v>120227380</v>
      </c>
      <c r="K12" s="285">
        <v>250000</v>
      </c>
      <c r="L12" s="285">
        <v>343000</v>
      </c>
      <c r="M12" s="285">
        <v>13880085</v>
      </c>
      <c r="N12" s="285">
        <v>2692316</v>
      </c>
      <c r="O12" s="285">
        <v>1693760</v>
      </c>
      <c r="P12" s="287">
        <f t="shared" si="0"/>
        <v>1193675748</v>
      </c>
    </row>
    <row r="13" spans="1:16" ht="12" customHeight="1" x14ac:dyDescent="0.2">
      <c r="A13" s="331" t="s">
        <v>315</v>
      </c>
      <c r="B13" s="285">
        <v>60700733</v>
      </c>
      <c r="C13" s="285">
        <v>7366426</v>
      </c>
      <c r="D13" s="285">
        <v>7903336</v>
      </c>
      <c r="E13" s="285">
        <v>116251</v>
      </c>
      <c r="F13" s="285">
        <v>1907676</v>
      </c>
      <c r="G13" s="285">
        <v>1605504</v>
      </c>
      <c r="H13" s="285">
        <v>1175889</v>
      </c>
      <c r="I13" s="285">
        <v>15927862</v>
      </c>
      <c r="J13" s="332">
        <v>89729274</v>
      </c>
      <c r="K13" s="285">
        <v>1035000</v>
      </c>
      <c r="L13" s="285">
        <v>0</v>
      </c>
      <c r="M13" s="285">
        <v>1322274</v>
      </c>
      <c r="N13" s="285">
        <v>288157</v>
      </c>
      <c r="O13" s="285">
        <v>1024989</v>
      </c>
      <c r="P13" s="287">
        <f t="shared" si="0"/>
        <v>190103371</v>
      </c>
    </row>
    <row r="14" spans="1:16" ht="12" customHeight="1" x14ac:dyDescent="0.2">
      <c r="A14" s="331" t="s">
        <v>316</v>
      </c>
      <c r="B14" s="285">
        <v>70768654</v>
      </c>
      <c r="C14" s="285">
        <v>46096508</v>
      </c>
      <c r="D14" s="285">
        <v>2560925</v>
      </c>
      <c r="E14" s="285">
        <v>91234</v>
      </c>
      <c r="F14" s="285">
        <v>1285920</v>
      </c>
      <c r="G14" s="285">
        <v>1560638</v>
      </c>
      <c r="H14" s="285">
        <v>1066405</v>
      </c>
      <c r="I14" s="285">
        <v>22386674</v>
      </c>
      <c r="J14" s="332">
        <v>3271632</v>
      </c>
      <c r="K14" s="285">
        <v>0</v>
      </c>
      <c r="L14" s="285">
        <v>1313200</v>
      </c>
      <c r="M14" s="285">
        <v>980065</v>
      </c>
      <c r="N14" s="285">
        <v>255469</v>
      </c>
      <c r="O14" s="285">
        <v>1084875</v>
      </c>
      <c r="P14" s="287">
        <f t="shared" si="0"/>
        <v>152722199</v>
      </c>
    </row>
    <row r="15" spans="1:16" ht="12" customHeight="1" x14ac:dyDescent="0.2">
      <c r="A15" s="331" t="s">
        <v>317</v>
      </c>
      <c r="B15" s="285">
        <v>11279302</v>
      </c>
      <c r="C15" s="285">
        <v>0</v>
      </c>
      <c r="D15" s="285">
        <v>1196584</v>
      </c>
      <c r="E15" s="285">
        <v>76894</v>
      </c>
      <c r="F15" s="285">
        <v>301373</v>
      </c>
      <c r="G15" s="285">
        <v>451128</v>
      </c>
      <c r="H15" s="285">
        <v>218669</v>
      </c>
      <c r="I15" s="285">
        <v>1750180</v>
      </c>
      <c r="J15" s="285">
        <v>0</v>
      </c>
      <c r="K15" s="285">
        <v>2175000</v>
      </c>
      <c r="L15" s="285">
        <v>0</v>
      </c>
      <c r="M15" s="285">
        <v>352919</v>
      </c>
      <c r="N15" s="285">
        <v>91999</v>
      </c>
      <c r="O15" s="285"/>
      <c r="P15" s="287">
        <f t="shared" si="0"/>
        <v>17894048</v>
      </c>
    </row>
    <row r="16" spans="1:16" ht="12" customHeight="1" x14ac:dyDescent="0.2">
      <c r="A16" s="331" t="s">
        <v>318</v>
      </c>
      <c r="B16" s="285">
        <v>78785060</v>
      </c>
      <c r="C16" s="285">
        <v>76989868</v>
      </c>
      <c r="D16" s="285">
        <v>0</v>
      </c>
      <c r="E16" s="285">
        <v>0</v>
      </c>
      <c r="F16" s="285">
        <v>432990</v>
      </c>
      <c r="G16" s="285">
        <v>388258</v>
      </c>
      <c r="H16" s="285">
        <v>211472</v>
      </c>
      <c r="I16" s="285">
        <v>1607200</v>
      </c>
      <c r="J16" s="332">
        <v>34300000</v>
      </c>
      <c r="K16" s="285">
        <v>0</v>
      </c>
      <c r="L16" s="285">
        <v>0</v>
      </c>
      <c r="M16" s="285">
        <v>352919</v>
      </c>
      <c r="N16" s="285">
        <v>91999</v>
      </c>
      <c r="O16" s="285">
        <v>21991782</v>
      </c>
      <c r="P16" s="287">
        <f t="shared" si="0"/>
        <v>215151548</v>
      </c>
    </row>
    <row r="17" spans="1:16" ht="12" customHeight="1" x14ac:dyDescent="0.2">
      <c r="A17" s="331" t="s">
        <v>319</v>
      </c>
      <c r="B17" s="285">
        <v>209640206</v>
      </c>
      <c r="C17" s="285">
        <v>27482767</v>
      </c>
      <c r="D17" s="285">
        <v>12928345</v>
      </c>
      <c r="E17" s="285">
        <v>183311</v>
      </c>
      <c r="F17" s="285">
        <v>9469230</v>
      </c>
      <c r="G17" s="285">
        <v>8621557</v>
      </c>
      <c r="H17" s="285">
        <v>6153406</v>
      </c>
      <c r="I17" s="285">
        <v>40432574</v>
      </c>
      <c r="J17" s="332">
        <v>11289600</v>
      </c>
      <c r="K17" s="285">
        <v>0</v>
      </c>
      <c r="L17" s="285">
        <v>3400600</v>
      </c>
      <c r="M17" s="285">
        <v>5765855</v>
      </c>
      <c r="N17" s="285">
        <v>1208072</v>
      </c>
      <c r="O17" s="285">
        <v>1949806</v>
      </c>
      <c r="P17" s="287">
        <f t="shared" si="0"/>
        <v>338525329</v>
      </c>
    </row>
    <row r="18" spans="1:16" ht="12" customHeight="1" x14ac:dyDescent="0.2">
      <c r="A18" s="331" t="s">
        <v>320</v>
      </c>
      <c r="B18" s="285">
        <v>79792739</v>
      </c>
      <c r="C18" s="285">
        <v>33067494</v>
      </c>
      <c r="D18" s="285">
        <v>16276758</v>
      </c>
      <c r="E18" s="285">
        <v>214583</v>
      </c>
      <c r="F18" s="285">
        <v>4254872</v>
      </c>
      <c r="G18" s="285">
        <v>3229934</v>
      </c>
      <c r="H18" s="285">
        <v>2377790</v>
      </c>
      <c r="I18" s="285">
        <v>15765995</v>
      </c>
      <c r="J18" s="285">
        <v>0</v>
      </c>
      <c r="K18" s="285">
        <v>2587000</v>
      </c>
      <c r="L18" s="285">
        <v>1519000</v>
      </c>
      <c r="M18" s="285">
        <v>2274154</v>
      </c>
      <c r="N18" s="285">
        <v>449335</v>
      </c>
      <c r="O18" s="285">
        <v>340610</v>
      </c>
      <c r="P18" s="287">
        <f t="shared" si="0"/>
        <v>162150264</v>
      </c>
    </row>
    <row r="19" spans="1:16" ht="12" customHeight="1" x14ac:dyDescent="0.2">
      <c r="A19" s="331" t="s">
        <v>321</v>
      </c>
      <c r="B19" s="285">
        <v>0</v>
      </c>
      <c r="C19" s="285">
        <v>0</v>
      </c>
      <c r="D19" s="285">
        <v>581467</v>
      </c>
      <c r="E19" s="285">
        <v>17290</v>
      </c>
      <c r="F19" s="285">
        <v>93970</v>
      </c>
      <c r="G19" s="285">
        <v>171098</v>
      </c>
      <c r="H19" s="285">
        <v>24632</v>
      </c>
      <c r="I19" s="285">
        <v>0</v>
      </c>
      <c r="J19" s="285">
        <v>0</v>
      </c>
      <c r="K19" s="285">
        <v>0</v>
      </c>
      <c r="L19" s="285">
        <v>0</v>
      </c>
      <c r="M19" s="285">
        <v>0</v>
      </c>
      <c r="N19" s="285">
        <v>0</v>
      </c>
      <c r="O19" s="285">
        <v>0</v>
      </c>
      <c r="P19" s="287">
        <f t="shared" si="0"/>
        <v>888457</v>
      </c>
    </row>
    <row r="20" spans="1:16" ht="12" customHeight="1" x14ac:dyDescent="0.2">
      <c r="A20" s="331" t="s">
        <v>322</v>
      </c>
      <c r="B20" s="285">
        <v>28997068</v>
      </c>
      <c r="C20" s="285">
        <v>1997646</v>
      </c>
      <c r="D20" s="285">
        <v>1859481</v>
      </c>
      <c r="E20" s="285">
        <v>82689</v>
      </c>
      <c r="F20" s="285">
        <v>521199</v>
      </c>
      <c r="G20" s="285">
        <v>627290</v>
      </c>
      <c r="H20" s="285">
        <v>335564</v>
      </c>
      <c r="I20" s="285">
        <v>3416800</v>
      </c>
      <c r="J20" s="332">
        <v>22690000</v>
      </c>
      <c r="K20" s="285">
        <v>0</v>
      </c>
      <c r="L20" s="285">
        <v>0</v>
      </c>
      <c r="M20" s="285">
        <v>352919</v>
      </c>
      <c r="N20" s="285">
        <v>91999</v>
      </c>
      <c r="O20" s="285"/>
      <c r="P20" s="287">
        <f t="shared" si="0"/>
        <v>60972655</v>
      </c>
    </row>
    <row r="21" spans="1:16" ht="12" customHeight="1" x14ac:dyDescent="0.2">
      <c r="A21" s="331" t="s">
        <v>323</v>
      </c>
      <c r="B21" s="285">
        <v>6821741</v>
      </c>
      <c r="C21" s="285">
        <v>0</v>
      </c>
      <c r="D21" s="285">
        <v>5532989</v>
      </c>
      <c r="E21" s="285">
        <v>97501</v>
      </c>
      <c r="F21" s="285">
        <v>718371</v>
      </c>
      <c r="G21" s="285">
        <v>598139</v>
      </c>
      <c r="H21" s="285">
        <v>359408</v>
      </c>
      <c r="I21" s="285">
        <v>6296120</v>
      </c>
      <c r="J21" s="285">
        <v>0</v>
      </c>
      <c r="K21" s="285">
        <v>0</v>
      </c>
      <c r="L21" s="285">
        <v>0</v>
      </c>
      <c r="M21" s="285">
        <v>352919</v>
      </c>
      <c r="N21" s="285">
        <v>91999</v>
      </c>
      <c r="O21" s="285"/>
      <c r="P21" s="287">
        <f t="shared" si="0"/>
        <v>20869187</v>
      </c>
    </row>
    <row r="22" spans="1:16" ht="12" customHeight="1" x14ac:dyDescent="0.2">
      <c r="A22" s="331" t="s">
        <v>324</v>
      </c>
      <c r="B22" s="285">
        <v>252310934</v>
      </c>
      <c r="C22" s="285">
        <v>160069518</v>
      </c>
      <c r="D22" s="285">
        <v>13413760</v>
      </c>
      <c r="E22" s="285">
        <v>191295</v>
      </c>
      <c r="F22" s="285">
        <v>5758024</v>
      </c>
      <c r="G22" s="285">
        <v>4990242</v>
      </c>
      <c r="H22" s="285">
        <v>3492373</v>
      </c>
      <c r="I22" s="285">
        <f>18549762+9655198</f>
        <v>28204960</v>
      </c>
      <c r="J22" s="332">
        <v>68110000</v>
      </c>
      <c r="K22" s="285">
        <v>0</v>
      </c>
      <c r="L22" s="285">
        <v>5752600</v>
      </c>
      <c r="M22" s="285">
        <v>4892915</v>
      </c>
      <c r="N22" s="285">
        <v>873310</v>
      </c>
      <c r="O22" s="285">
        <v>150000</v>
      </c>
      <c r="P22" s="287">
        <f t="shared" si="0"/>
        <v>548209931</v>
      </c>
    </row>
    <row r="23" spans="1:16" ht="12" customHeight="1" x14ac:dyDescent="0.2">
      <c r="A23" s="331" t="s">
        <v>325</v>
      </c>
      <c r="B23" s="285">
        <v>43073237</v>
      </c>
      <c r="C23" s="285">
        <v>10522883</v>
      </c>
      <c r="D23" s="285">
        <v>12866972</v>
      </c>
      <c r="E23" s="285">
        <v>190717</v>
      </c>
      <c r="F23" s="285">
        <v>2627391</v>
      </c>
      <c r="G23" s="285">
        <v>2623262</v>
      </c>
      <c r="H23" s="285">
        <v>1761475</v>
      </c>
      <c r="I23" s="285">
        <v>19236892</v>
      </c>
      <c r="J23" s="332">
        <v>4900000</v>
      </c>
      <c r="K23" s="285">
        <v>0</v>
      </c>
      <c r="L23" s="285">
        <v>0</v>
      </c>
      <c r="M23" s="285">
        <v>1329238</v>
      </c>
      <c r="N23" s="285">
        <v>305911</v>
      </c>
      <c r="O23" s="285"/>
      <c r="P23" s="287">
        <f t="shared" si="0"/>
        <v>99437978</v>
      </c>
    </row>
    <row r="24" spans="1:16" ht="12" customHeight="1" x14ac:dyDescent="0.2">
      <c r="A24" s="331" t="s">
        <v>326</v>
      </c>
      <c r="B24" s="285">
        <v>16125323</v>
      </c>
      <c r="C24" s="285">
        <v>0</v>
      </c>
      <c r="D24" s="285">
        <v>9587286</v>
      </c>
      <c r="E24" s="285">
        <v>150311</v>
      </c>
      <c r="F24" s="285">
        <v>1181122</v>
      </c>
      <c r="G24" s="285">
        <v>1349247</v>
      </c>
      <c r="H24" s="285">
        <v>716151</v>
      </c>
      <c r="I24" s="285">
        <v>9784880</v>
      </c>
      <c r="J24" s="285">
        <v>0</v>
      </c>
      <c r="K24" s="285">
        <v>0</v>
      </c>
      <c r="L24" s="285">
        <v>245000</v>
      </c>
      <c r="M24" s="285">
        <v>383538</v>
      </c>
      <c r="N24" s="285">
        <v>99980</v>
      </c>
      <c r="O24" s="285">
        <v>0</v>
      </c>
      <c r="P24" s="287">
        <f t="shared" si="0"/>
        <v>39622838</v>
      </c>
    </row>
    <row r="25" spans="1:16" ht="12" customHeight="1" x14ac:dyDescent="0.2">
      <c r="A25" s="331" t="s">
        <v>327</v>
      </c>
      <c r="B25" s="285">
        <v>11896681</v>
      </c>
      <c r="C25" s="285">
        <v>0</v>
      </c>
      <c r="D25" s="285">
        <v>8883440</v>
      </c>
      <c r="E25" s="285">
        <v>134725</v>
      </c>
      <c r="F25" s="285">
        <v>1059225</v>
      </c>
      <c r="G25" s="285">
        <v>1208766</v>
      </c>
      <c r="H25" s="285">
        <v>650896</v>
      </c>
      <c r="I25" s="285">
        <v>7399720</v>
      </c>
      <c r="J25" s="332">
        <v>1470000</v>
      </c>
      <c r="K25" s="285">
        <v>0</v>
      </c>
      <c r="L25" s="285">
        <v>0</v>
      </c>
      <c r="M25" s="285">
        <v>448449</v>
      </c>
      <c r="N25" s="285">
        <v>108325</v>
      </c>
      <c r="O25" s="285">
        <v>175000</v>
      </c>
      <c r="P25" s="287">
        <f t="shared" si="0"/>
        <v>33435227</v>
      </c>
    </row>
    <row r="26" spans="1:16" ht="12" customHeight="1" x14ac:dyDescent="0.2">
      <c r="A26" s="331" t="s">
        <v>328</v>
      </c>
      <c r="B26" s="285">
        <v>21714398</v>
      </c>
      <c r="C26" s="285">
        <v>0</v>
      </c>
      <c r="D26" s="285">
        <v>12157689</v>
      </c>
      <c r="E26" s="285">
        <v>181556</v>
      </c>
      <c r="F26" s="285">
        <v>2105558</v>
      </c>
      <c r="G26" s="285">
        <v>2037248</v>
      </c>
      <c r="H26" s="285">
        <v>1213493</v>
      </c>
      <c r="I26" s="285">
        <v>5209499</v>
      </c>
      <c r="J26" s="285">
        <v>0</v>
      </c>
      <c r="K26" s="285">
        <v>1293000</v>
      </c>
      <c r="L26" s="285">
        <v>0</v>
      </c>
      <c r="M26" s="285">
        <v>559701</v>
      </c>
      <c r="N26" s="285">
        <v>140516</v>
      </c>
      <c r="O26" s="285">
        <v>1969937</v>
      </c>
      <c r="P26" s="287">
        <f t="shared" si="0"/>
        <v>48582595</v>
      </c>
    </row>
    <row r="27" spans="1:16" ht="12" customHeight="1" x14ac:dyDescent="0.2">
      <c r="A27" s="331" t="s">
        <v>329</v>
      </c>
      <c r="B27" s="285">
        <v>35057983</v>
      </c>
      <c r="C27" s="285">
        <v>3480806</v>
      </c>
      <c r="D27" s="285">
        <v>9587271</v>
      </c>
      <c r="E27" s="285">
        <v>156048</v>
      </c>
      <c r="F27" s="285">
        <v>3298452</v>
      </c>
      <c r="G27" s="285">
        <v>2028257</v>
      </c>
      <c r="H27" s="285">
        <v>1511978</v>
      </c>
      <c r="I27" s="285">
        <v>6296632</v>
      </c>
      <c r="J27" s="285">
        <v>0</v>
      </c>
      <c r="K27" s="285">
        <v>0</v>
      </c>
      <c r="L27" s="285">
        <v>0</v>
      </c>
      <c r="M27" s="285">
        <v>874410</v>
      </c>
      <c r="N27" s="285">
        <v>227408</v>
      </c>
      <c r="O27" s="285">
        <v>104432</v>
      </c>
      <c r="P27" s="287">
        <f t="shared" si="0"/>
        <v>62623677</v>
      </c>
    </row>
    <row r="28" spans="1:16" ht="12" customHeight="1" x14ac:dyDescent="0.2">
      <c r="A28" s="331" t="s">
        <v>330</v>
      </c>
      <c r="B28" s="285">
        <v>4580029</v>
      </c>
      <c r="C28" s="285">
        <v>0</v>
      </c>
      <c r="D28" s="285">
        <v>5138609</v>
      </c>
      <c r="E28" s="285">
        <v>110255</v>
      </c>
      <c r="F28" s="285">
        <v>576596</v>
      </c>
      <c r="G28" s="285">
        <v>708734</v>
      </c>
      <c r="H28" s="285">
        <v>381604</v>
      </c>
      <c r="I28" s="285">
        <v>2135208</v>
      </c>
      <c r="J28" s="285">
        <v>0</v>
      </c>
      <c r="K28" s="285">
        <v>0</v>
      </c>
      <c r="L28" s="285">
        <v>0</v>
      </c>
      <c r="M28" s="285">
        <v>352919</v>
      </c>
      <c r="N28" s="285">
        <v>91999</v>
      </c>
      <c r="O28" s="285"/>
      <c r="P28" s="287">
        <f t="shared" si="0"/>
        <v>14075953</v>
      </c>
    </row>
    <row r="29" spans="1:16" ht="12" customHeight="1" x14ac:dyDescent="0.2">
      <c r="A29" s="331" t="s">
        <v>331</v>
      </c>
      <c r="B29" s="285">
        <v>109865800</v>
      </c>
      <c r="C29" s="285">
        <v>35966137</v>
      </c>
      <c r="D29" s="285">
        <v>4709671</v>
      </c>
      <c r="E29" s="285">
        <v>112047</v>
      </c>
      <c r="F29" s="285">
        <v>2025917</v>
      </c>
      <c r="G29" s="285">
        <v>2156888</v>
      </c>
      <c r="H29" s="285">
        <v>1572736</v>
      </c>
      <c r="I29" s="285">
        <v>21737356</v>
      </c>
      <c r="J29" s="332">
        <v>9800000</v>
      </c>
      <c r="K29" s="285">
        <v>0</v>
      </c>
      <c r="L29" s="285">
        <v>0</v>
      </c>
      <c r="M29" s="285">
        <v>1977711</v>
      </c>
      <c r="N29" s="285">
        <v>385420</v>
      </c>
      <c r="O29" s="285">
        <v>1570954</v>
      </c>
      <c r="P29" s="287">
        <f t="shared" si="0"/>
        <v>191880637</v>
      </c>
    </row>
    <row r="30" spans="1:16" ht="12" customHeight="1" x14ac:dyDescent="0.2">
      <c r="A30" s="331" t="s">
        <v>332</v>
      </c>
      <c r="B30" s="285">
        <v>179663084</v>
      </c>
      <c r="C30" s="285">
        <v>91634983</v>
      </c>
      <c r="D30" s="285">
        <v>3299830</v>
      </c>
      <c r="E30" s="285">
        <v>98623</v>
      </c>
      <c r="F30" s="285">
        <v>2655386</v>
      </c>
      <c r="G30" s="285">
        <v>2866287</v>
      </c>
      <c r="H30" s="285">
        <v>1994281</v>
      </c>
      <c r="I30" s="285">
        <v>23058460</v>
      </c>
      <c r="J30" s="332">
        <v>7840000</v>
      </c>
      <c r="K30" s="285">
        <v>0</v>
      </c>
      <c r="L30" s="285">
        <v>0</v>
      </c>
      <c r="M30" s="285">
        <v>2598472</v>
      </c>
      <c r="N30" s="285">
        <v>505389</v>
      </c>
      <c r="O30" s="285">
        <v>5632844</v>
      </c>
      <c r="P30" s="287">
        <f t="shared" si="0"/>
        <v>321847639</v>
      </c>
    </row>
    <row r="31" spans="1:16" ht="12" customHeight="1" x14ac:dyDescent="0.2">
      <c r="A31" s="331" t="s">
        <v>333</v>
      </c>
      <c r="B31" s="285">
        <v>78858733</v>
      </c>
      <c r="C31" s="285">
        <v>860034</v>
      </c>
      <c r="D31" s="285">
        <v>16359796</v>
      </c>
      <c r="E31" s="285">
        <v>223226</v>
      </c>
      <c r="F31" s="285">
        <v>4543792</v>
      </c>
      <c r="G31" s="285">
        <v>4150000</v>
      </c>
      <c r="H31" s="285">
        <v>2976139</v>
      </c>
      <c r="I31" s="285">
        <v>36543427</v>
      </c>
      <c r="J31" s="285">
        <v>0</v>
      </c>
      <c r="K31" s="285">
        <v>0</v>
      </c>
      <c r="L31" s="285">
        <v>490000</v>
      </c>
      <c r="M31" s="285">
        <v>2902632</v>
      </c>
      <c r="N31" s="285">
        <v>590003</v>
      </c>
      <c r="O31" s="285">
        <v>737113</v>
      </c>
      <c r="P31" s="287">
        <f t="shared" si="0"/>
        <v>149234895</v>
      </c>
    </row>
    <row r="32" spans="1:16" ht="12" customHeight="1" x14ac:dyDescent="0.2">
      <c r="A32" s="331" t="s">
        <v>334</v>
      </c>
      <c r="B32" s="285">
        <v>53391690</v>
      </c>
      <c r="C32" s="285">
        <v>11054752</v>
      </c>
      <c r="D32" s="285">
        <v>12053851</v>
      </c>
      <c r="E32" s="285">
        <v>168969</v>
      </c>
      <c r="F32" s="285">
        <v>1614861</v>
      </c>
      <c r="G32" s="285">
        <v>1900167</v>
      </c>
      <c r="H32" s="285">
        <v>1058856</v>
      </c>
      <c r="I32" s="285">
        <v>9163284</v>
      </c>
      <c r="J32" s="332">
        <v>64092000</v>
      </c>
      <c r="K32" s="285">
        <v>0</v>
      </c>
      <c r="L32" s="285">
        <v>0</v>
      </c>
      <c r="M32" s="285">
        <v>1238723</v>
      </c>
      <c r="N32" s="285">
        <v>243205</v>
      </c>
      <c r="O32" s="285">
        <v>0</v>
      </c>
      <c r="P32" s="287">
        <f t="shared" si="0"/>
        <v>155980358</v>
      </c>
    </row>
    <row r="33" spans="1:16" ht="12" customHeight="1" x14ac:dyDescent="0.2">
      <c r="A33" s="331" t="s">
        <v>335</v>
      </c>
      <c r="B33" s="285">
        <v>5912288</v>
      </c>
      <c r="C33" s="285">
        <v>0</v>
      </c>
      <c r="D33" s="285">
        <v>10911756</v>
      </c>
      <c r="E33" s="285">
        <v>166944</v>
      </c>
      <c r="F33" s="285">
        <v>1664266</v>
      </c>
      <c r="G33" s="285">
        <v>1423426</v>
      </c>
      <c r="H33" s="285">
        <v>770925</v>
      </c>
      <c r="I33" s="285">
        <v>6225604</v>
      </c>
      <c r="J33" s="332">
        <v>7546000</v>
      </c>
      <c r="K33" s="285">
        <v>0</v>
      </c>
      <c r="L33" s="285">
        <v>0</v>
      </c>
      <c r="M33" s="285">
        <v>352919</v>
      </c>
      <c r="N33" s="285">
        <v>91999</v>
      </c>
      <c r="O33" s="285"/>
      <c r="P33" s="287">
        <f t="shared" si="0"/>
        <v>35066127</v>
      </c>
    </row>
    <row r="34" spans="1:16" ht="12" customHeight="1" x14ac:dyDescent="0.2">
      <c r="A34" s="331" t="s">
        <v>336</v>
      </c>
      <c r="B34" s="285">
        <v>43757965</v>
      </c>
      <c r="C34" s="285">
        <v>4887276</v>
      </c>
      <c r="D34" s="285">
        <v>13106098</v>
      </c>
      <c r="E34" s="285">
        <v>182948</v>
      </c>
      <c r="F34" s="285">
        <v>2550185</v>
      </c>
      <c r="G34" s="285">
        <v>2504953</v>
      </c>
      <c r="H34" s="285">
        <v>1497000</v>
      </c>
      <c r="I34" s="285">
        <v>16370840</v>
      </c>
      <c r="J34" s="332">
        <v>6134800</v>
      </c>
      <c r="K34" s="285">
        <v>0</v>
      </c>
      <c r="L34" s="285">
        <v>1837500</v>
      </c>
      <c r="M34" s="285">
        <v>1306551</v>
      </c>
      <c r="N34" s="285">
        <v>277186</v>
      </c>
      <c r="O34" s="285">
        <v>1667837</v>
      </c>
      <c r="P34" s="287">
        <f t="shared" si="0"/>
        <v>96081139</v>
      </c>
    </row>
    <row r="35" spans="1:16" ht="12" customHeight="1" x14ac:dyDescent="0.2">
      <c r="A35" s="331" t="s">
        <v>337</v>
      </c>
      <c r="B35" s="285">
        <v>3071522</v>
      </c>
      <c r="C35" s="285">
        <v>0</v>
      </c>
      <c r="D35" s="285">
        <v>7125274</v>
      </c>
      <c r="E35" s="285">
        <v>96458</v>
      </c>
      <c r="F35" s="285">
        <v>520975</v>
      </c>
      <c r="G35" s="285">
        <v>496174</v>
      </c>
      <c r="H35" s="285">
        <v>240015</v>
      </c>
      <c r="I35" s="285">
        <v>2706850</v>
      </c>
      <c r="J35" s="285">
        <v>0</v>
      </c>
      <c r="K35" s="285">
        <v>0</v>
      </c>
      <c r="L35" s="285">
        <v>0</v>
      </c>
      <c r="M35" s="285">
        <v>352919</v>
      </c>
      <c r="N35" s="285">
        <v>91999</v>
      </c>
      <c r="O35" s="285">
        <v>0</v>
      </c>
      <c r="P35" s="287">
        <f t="shared" si="0"/>
        <v>14702186</v>
      </c>
    </row>
    <row r="36" spans="1:16" ht="12" customHeight="1" x14ac:dyDescent="0.2">
      <c r="A36" s="331" t="s">
        <v>338</v>
      </c>
      <c r="B36" s="285">
        <v>757405</v>
      </c>
      <c r="C36" s="285">
        <v>0</v>
      </c>
      <c r="D36" s="285">
        <v>33117</v>
      </c>
      <c r="E36" s="285">
        <v>10354</v>
      </c>
      <c r="F36" s="285">
        <v>143822</v>
      </c>
      <c r="G36" s="285">
        <v>65731</v>
      </c>
      <c r="H36" s="285">
        <v>28243</v>
      </c>
      <c r="I36" s="285">
        <v>0</v>
      </c>
      <c r="J36" s="285">
        <v>0</v>
      </c>
      <c r="K36" s="285">
        <v>0</v>
      </c>
      <c r="L36" s="285">
        <v>0</v>
      </c>
      <c r="M36" s="285">
        <v>0</v>
      </c>
      <c r="N36" s="285">
        <v>0</v>
      </c>
      <c r="O36" s="285"/>
      <c r="P36" s="287">
        <f t="shared" si="0"/>
        <v>1038672</v>
      </c>
    </row>
    <row r="37" spans="1:16" ht="12" customHeight="1" x14ac:dyDescent="0.2">
      <c r="A37" s="331" t="s">
        <v>339</v>
      </c>
      <c r="B37" s="285">
        <v>9520305</v>
      </c>
      <c r="C37" s="285">
        <v>0</v>
      </c>
      <c r="D37" s="285">
        <v>6204684</v>
      </c>
      <c r="E37" s="285">
        <v>107673</v>
      </c>
      <c r="F37" s="285">
        <v>641279</v>
      </c>
      <c r="G37" s="285">
        <v>799459</v>
      </c>
      <c r="H37" s="285">
        <v>351648</v>
      </c>
      <c r="I37" s="285">
        <v>4822160</v>
      </c>
      <c r="J37" s="285">
        <v>0</v>
      </c>
      <c r="K37" s="285">
        <v>0</v>
      </c>
      <c r="L37" s="285">
        <v>0</v>
      </c>
      <c r="M37" s="285">
        <v>352919</v>
      </c>
      <c r="N37" s="285">
        <v>91999</v>
      </c>
      <c r="O37" s="285">
        <v>0</v>
      </c>
      <c r="P37" s="287">
        <f t="shared" si="0"/>
        <v>22892126</v>
      </c>
    </row>
    <row r="38" spans="1:16" ht="12" customHeight="1" x14ac:dyDescent="0.2">
      <c r="A38" s="331" t="s">
        <v>340</v>
      </c>
      <c r="B38" s="285">
        <v>30054478</v>
      </c>
      <c r="C38" s="285">
        <v>0</v>
      </c>
      <c r="D38" s="285">
        <v>4653801</v>
      </c>
      <c r="E38" s="285">
        <v>80161</v>
      </c>
      <c r="F38" s="285">
        <v>979123</v>
      </c>
      <c r="G38" s="285">
        <v>978878</v>
      </c>
      <c r="H38" s="285">
        <v>656040</v>
      </c>
      <c r="I38" s="285">
        <v>8594660</v>
      </c>
      <c r="J38" s="285">
        <v>0</v>
      </c>
      <c r="K38" s="285">
        <v>1000000</v>
      </c>
      <c r="L38" s="285">
        <v>0</v>
      </c>
      <c r="M38" s="285">
        <v>645946</v>
      </c>
      <c r="N38" s="285">
        <v>150341</v>
      </c>
      <c r="O38" s="285">
        <v>0</v>
      </c>
      <c r="P38" s="287">
        <f t="shared" si="0"/>
        <v>47793428</v>
      </c>
    </row>
    <row r="39" spans="1:16" ht="12" customHeight="1" x14ac:dyDescent="0.2">
      <c r="A39" s="331" t="s">
        <v>341</v>
      </c>
      <c r="B39" s="285">
        <v>6011420</v>
      </c>
      <c r="C39" s="285">
        <v>0</v>
      </c>
      <c r="D39" s="285">
        <v>3311766</v>
      </c>
      <c r="E39" s="285">
        <v>97210</v>
      </c>
      <c r="F39" s="285">
        <v>402426</v>
      </c>
      <c r="G39" s="285">
        <v>601121</v>
      </c>
      <c r="H39" s="285">
        <v>366895</v>
      </c>
      <c r="I39" s="285">
        <v>1294232</v>
      </c>
      <c r="J39" s="285">
        <v>0</v>
      </c>
      <c r="K39" s="285">
        <v>0</v>
      </c>
      <c r="L39" s="285">
        <v>0</v>
      </c>
      <c r="M39" s="285">
        <v>352919</v>
      </c>
      <c r="N39" s="285">
        <v>91999</v>
      </c>
      <c r="O39" s="285">
        <v>0</v>
      </c>
      <c r="P39" s="287">
        <f t="shared" si="0"/>
        <v>12529988</v>
      </c>
    </row>
    <row r="40" spans="1:16" ht="12" customHeight="1" x14ac:dyDescent="0.2">
      <c r="A40" s="331" t="s">
        <v>342</v>
      </c>
      <c r="B40" s="285">
        <v>310574419</v>
      </c>
      <c r="C40" s="285">
        <v>124341846</v>
      </c>
      <c r="D40" s="285">
        <v>3067835</v>
      </c>
      <c r="E40" s="285">
        <v>96108</v>
      </c>
      <c r="F40" s="285">
        <v>3241624</v>
      </c>
      <c r="G40" s="285">
        <v>3647812</v>
      </c>
      <c r="H40" s="285">
        <v>2532599</v>
      </c>
      <c r="I40" s="285">
        <v>22250128</v>
      </c>
      <c r="J40" s="332">
        <v>72709135</v>
      </c>
      <c r="K40" s="285">
        <v>0</v>
      </c>
      <c r="L40" s="285">
        <v>490000</v>
      </c>
      <c r="M40" s="285">
        <v>4092966</v>
      </c>
      <c r="N40" s="285">
        <v>695402</v>
      </c>
      <c r="O40" s="285">
        <v>6165213</v>
      </c>
      <c r="P40" s="287">
        <f t="shared" si="0"/>
        <v>553905087</v>
      </c>
    </row>
    <row r="41" spans="1:16" ht="12" customHeight="1" x14ac:dyDescent="0.2">
      <c r="A41" s="331" t="s">
        <v>343</v>
      </c>
      <c r="B41" s="285">
        <v>11234609</v>
      </c>
      <c r="C41" s="285">
        <v>0</v>
      </c>
      <c r="D41" s="285">
        <v>7753480</v>
      </c>
      <c r="E41" s="285">
        <v>110054</v>
      </c>
      <c r="F41" s="285">
        <v>1249931</v>
      </c>
      <c r="G41" s="285">
        <v>883421</v>
      </c>
      <c r="H41" s="285">
        <v>536553</v>
      </c>
      <c r="I41" s="285">
        <v>8125040</v>
      </c>
      <c r="J41" s="285">
        <v>0</v>
      </c>
      <c r="K41" s="285">
        <v>500000</v>
      </c>
      <c r="L41" s="285">
        <v>0</v>
      </c>
      <c r="M41" s="285">
        <v>352919</v>
      </c>
      <c r="N41" s="285">
        <v>91999</v>
      </c>
      <c r="O41" s="285">
        <v>0</v>
      </c>
      <c r="P41" s="287">
        <f t="shared" si="0"/>
        <v>30838006</v>
      </c>
    </row>
    <row r="42" spans="1:16" ht="12" customHeight="1" x14ac:dyDescent="0.2">
      <c r="A42" s="331" t="s">
        <v>344</v>
      </c>
      <c r="B42" s="285">
        <v>663390856</v>
      </c>
      <c r="C42" s="285">
        <v>443793337</v>
      </c>
      <c r="D42" s="285">
        <v>16584700</v>
      </c>
      <c r="E42" s="285">
        <v>228499</v>
      </c>
      <c r="F42" s="285">
        <v>11145352</v>
      </c>
      <c r="G42" s="285">
        <v>8659089</v>
      </c>
      <c r="H42" s="285">
        <v>6281816</v>
      </c>
      <c r="I42" s="285">
        <v>38685464</v>
      </c>
      <c r="J42" s="332">
        <v>378510300</v>
      </c>
      <c r="K42" s="285">
        <v>550000</v>
      </c>
      <c r="L42" s="285">
        <v>0</v>
      </c>
      <c r="M42" s="285">
        <v>7801319</v>
      </c>
      <c r="N42" s="285">
        <v>1390539</v>
      </c>
      <c r="O42" s="285">
        <v>771461</v>
      </c>
      <c r="P42" s="287">
        <f t="shared" si="0"/>
        <v>1577792732</v>
      </c>
    </row>
    <row r="43" spans="1:16" ht="12" customHeight="1" x14ac:dyDescent="0.2">
      <c r="A43" s="331" t="s">
        <v>345</v>
      </c>
      <c r="B43" s="285">
        <v>49659793</v>
      </c>
      <c r="C43" s="285">
        <v>237049</v>
      </c>
      <c r="D43" s="285">
        <v>20930691</v>
      </c>
      <c r="E43" s="285">
        <v>266956</v>
      </c>
      <c r="F43" s="285">
        <v>3831492</v>
      </c>
      <c r="G43" s="285">
        <v>3613409</v>
      </c>
      <c r="H43" s="285">
        <v>2423379</v>
      </c>
      <c r="I43" s="285">
        <v>22060039</v>
      </c>
      <c r="J43" s="332">
        <v>1960000</v>
      </c>
      <c r="K43" s="285">
        <v>0</v>
      </c>
      <c r="L43" s="285">
        <v>2695000</v>
      </c>
      <c r="M43" s="285">
        <v>1293910</v>
      </c>
      <c r="N43" s="285">
        <v>337295</v>
      </c>
      <c r="O43" s="285">
        <v>0</v>
      </c>
      <c r="P43" s="287">
        <f t="shared" si="0"/>
        <v>109309013</v>
      </c>
    </row>
    <row r="44" spans="1:16" ht="12" customHeight="1" x14ac:dyDescent="0.2">
      <c r="A44" s="331" t="s">
        <v>346</v>
      </c>
      <c r="B44" s="285">
        <v>3829644</v>
      </c>
      <c r="C44" s="285">
        <v>0</v>
      </c>
      <c r="D44" s="285">
        <v>3761873</v>
      </c>
      <c r="E44" s="285">
        <v>84374</v>
      </c>
      <c r="F44" s="285">
        <v>332720</v>
      </c>
      <c r="G44" s="285">
        <v>390665</v>
      </c>
      <c r="H44" s="285">
        <v>177472</v>
      </c>
      <c r="I44" s="285">
        <v>2900830</v>
      </c>
      <c r="J44" s="285">
        <v>0</v>
      </c>
      <c r="K44" s="285">
        <v>0</v>
      </c>
      <c r="L44" s="285">
        <v>0</v>
      </c>
      <c r="M44" s="285">
        <v>352919</v>
      </c>
      <c r="N44" s="285">
        <v>91999</v>
      </c>
      <c r="O44" s="285">
        <v>1167000</v>
      </c>
      <c r="P44" s="287">
        <f t="shared" si="0"/>
        <v>13089496</v>
      </c>
    </row>
    <row r="45" spans="1:16" ht="12" customHeight="1" x14ac:dyDescent="0.2">
      <c r="A45" s="331" t="s">
        <v>347</v>
      </c>
      <c r="B45" s="285">
        <v>99867061</v>
      </c>
      <c r="C45" s="285">
        <v>20675080</v>
      </c>
      <c r="D45" s="285">
        <v>18888065</v>
      </c>
      <c r="E45" s="285">
        <v>255343</v>
      </c>
      <c r="F45" s="285">
        <v>5052928</v>
      </c>
      <c r="G45" s="285">
        <v>4854264</v>
      </c>
      <c r="H45" s="285">
        <v>3181299</v>
      </c>
      <c r="I45" s="285">
        <v>21696342</v>
      </c>
      <c r="J45" s="285">
        <v>0</v>
      </c>
      <c r="K45" s="285">
        <v>776000</v>
      </c>
      <c r="L45" s="285">
        <v>343000</v>
      </c>
      <c r="M45" s="285">
        <v>2807774</v>
      </c>
      <c r="N45" s="285">
        <v>655717</v>
      </c>
      <c r="O45" s="285">
        <v>890166</v>
      </c>
      <c r="P45" s="287">
        <f t="shared" si="0"/>
        <v>179943039</v>
      </c>
    </row>
    <row r="46" spans="1:16" ht="12" customHeight="1" x14ac:dyDescent="0.2">
      <c r="A46" s="331" t="s">
        <v>348</v>
      </c>
      <c r="B46" s="285">
        <v>15566704</v>
      </c>
      <c r="C46" s="285">
        <v>0</v>
      </c>
      <c r="D46" s="285">
        <v>10709923</v>
      </c>
      <c r="E46" s="285">
        <v>157633</v>
      </c>
      <c r="F46" s="285">
        <v>1856582</v>
      </c>
      <c r="G46" s="285">
        <v>1674720</v>
      </c>
      <c r="H46" s="285">
        <v>953598</v>
      </c>
      <c r="I46" s="285">
        <v>539000</v>
      </c>
      <c r="J46" s="285">
        <v>0</v>
      </c>
      <c r="K46" s="285">
        <v>0</v>
      </c>
      <c r="L46" s="285">
        <v>0</v>
      </c>
      <c r="M46" s="285">
        <v>510439</v>
      </c>
      <c r="N46" s="285">
        <v>133061</v>
      </c>
      <c r="O46" s="285">
        <v>1850000</v>
      </c>
      <c r="P46" s="287">
        <f t="shared" si="0"/>
        <v>33951660</v>
      </c>
    </row>
    <row r="47" spans="1:16" ht="12" customHeight="1" x14ac:dyDescent="0.2">
      <c r="A47" s="331" t="s">
        <v>349</v>
      </c>
      <c r="B47" s="285">
        <v>43153858</v>
      </c>
      <c r="C47" s="285">
        <v>9383075</v>
      </c>
      <c r="D47" s="285">
        <v>9257269</v>
      </c>
      <c r="E47" s="285">
        <v>133062</v>
      </c>
      <c r="F47" s="285">
        <v>1676144</v>
      </c>
      <c r="G47" s="285">
        <v>1551867</v>
      </c>
      <c r="H47" s="285">
        <v>926055</v>
      </c>
      <c r="I47" s="285">
        <v>4232164</v>
      </c>
      <c r="J47" s="332">
        <v>92904000</v>
      </c>
      <c r="K47" s="285">
        <v>0</v>
      </c>
      <c r="L47" s="285">
        <v>245000</v>
      </c>
      <c r="M47" s="285">
        <v>785209</v>
      </c>
      <c r="N47" s="285">
        <v>177230</v>
      </c>
      <c r="O47" s="285">
        <v>1615000</v>
      </c>
      <c r="P47" s="287">
        <f t="shared" si="0"/>
        <v>166039933</v>
      </c>
    </row>
    <row r="48" spans="1:16" ht="12" customHeight="1" x14ac:dyDescent="0.2">
      <c r="A48" s="331" t="s">
        <v>350</v>
      </c>
      <c r="B48" s="285">
        <v>170239045</v>
      </c>
      <c r="C48" s="285">
        <v>114919333</v>
      </c>
      <c r="D48" s="285">
        <v>19127233</v>
      </c>
      <c r="E48" s="285">
        <v>256671</v>
      </c>
      <c r="F48" s="285">
        <v>5735642</v>
      </c>
      <c r="G48" s="285">
        <v>5731456</v>
      </c>
      <c r="H48" s="285">
        <v>3586009</v>
      </c>
      <c r="I48" s="285">
        <v>36457075</v>
      </c>
      <c r="J48" s="332">
        <v>44116115</v>
      </c>
      <c r="K48" s="285">
        <v>0</v>
      </c>
      <c r="L48" s="285">
        <v>2685200</v>
      </c>
      <c r="M48" s="285">
        <v>3624858</v>
      </c>
      <c r="N48" s="285">
        <v>736407</v>
      </c>
      <c r="O48" s="285">
        <v>1744000</v>
      </c>
      <c r="P48" s="287">
        <f t="shared" si="0"/>
        <v>408959044</v>
      </c>
    </row>
    <row r="49" spans="1:16" ht="12" customHeight="1" x14ac:dyDescent="0.2">
      <c r="A49" s="331" t="s">
        <v>351</v>
      </c>
      <c r="B49" s="285">
        <v>49510283</v>
      </c>
      <c r="C49" s="285">
        <v>3149987</v>
      </c>
      <c r="D49" s="285">
        <v>1331090</v>
      </c>
      <c r="E49" s="285">
        <v>80631</v>
      </c>
      <c r="F49" s="285">
        <v>7573436</v>
      </c>
      <c r="G49" s="285">
        <v>1948375</v>
      </c>
      <c r="H49" s="285">
        <v>1989891</v>
      </c>
      <c r="I49" s="285">
        <v>1932113</v>
      </c>
      <c r="J49" s="285">
        <v>0</v>
      </c>
      <c r="K49" s="285">
        <v>0</v>
      </c>
      <c r="L49" s="285">
        <v>0</v>
      </c>
      <c r="M49" s="285">
        <v>1464030</v>
      </c>
      <c r="N49" s="285">
        <v>311809</v>
      </c>
      <c r="O49" s="285"/>
      <c r="P49" s="287">
        <f t="shared" si="0"/>
        <v>69291645</v>
      </c>
    </row>
    <row r="50" spans="1:16" ht="12" customHeight="1" x14ac:dyDescent="0.2">
      <c r="A50" s="331" t="s">
        <v>352</v>
      </c>
      <c r="B50" s="285">
        <v>20643797</v>
      </c>
      <c r="C50" s="285">
        <v>204702</v>
      </c>
      <c r="D50" s="285">
        <v>548833</v>
      </c>
      <c r="E50" s="285">
        <v>70661</v>
      </c>
      <c r="F50" s="285">
        <v>533114</v>
      </c>
      <c r="G50" s="285">
        <v>608489</v>
      </c>
      <c r="H50" s="285">
        <v>343291</v>
      </c>
      <c r="I50" s="285">
        <v>5482482</v>
      </c>
      <c r="J50" s="332">
        <v>14229449</v>
      </c>
      <c r="K50" s="285">
        <v>6200000</v>
      </c>
      <c r="L50" s="285">
        <v>0</v>
      </c>
      <c r="M50" s="285">
        <v>364664</v>
      </c>
      <c r="N50" s="285">
        <v>91999</v>
      </c>
      <c r="O50" s="285"/>
      <c r="P50" s="287">
        <f t="shared" si="0"/>
        <v>49321481</v>
      </c>
    </row>
    <row r="51" spans="1:16" ht="12" customHeight="1" x14ac:dyDescent="0.2">
      <c r="A51" s="331" t="s">
        <v>353</v>
      </c>
      <c r="B51" s="285">
        <v>18089014</v>
      </c>
      <c r="C51" s="285">
        <v>0</v>
      </c>
      <c r="D51" s="285">
        <v>10515107</v>
      </c>
      <c r="E51" s="285">
        <v>165694</v>
      </c>
      <c r="F51" s="285">
        <v>2137835</v>
      </c>
      <c r="G51" s="285">
        <v>1924849</v>
      </c>
      <c r="H51" s="285">
        <v>1297474</v>
      </c>
      <c r="I51" s="285">
        <v>3580000</v>
      </c>
      <c r="J51" s="285">
        <v>0</v>
      </c>
      <c r="K51" s="285">
        <v>0</v>
      </c>
      <c r="L51" s="285">
        <v>0</v>
      </c>
      <c r="M51" s="285">
        <v>644679</v>
      </c>
      <c r="N51" s="285">
        <v>168054</v>
      </c>
      <c r="O51" s="285">
        <v>680000</v>
      </c>
      <c r="P51" s="287">
        <f t="shared" si="0"/>
        <v>39202706</v>
      </c>
    </row>
    <row r="52" spans="1:16" ht="12" customHeight="1" x14ac:dyDescent="0.2">
      <c r="A52" s="331" t="s">
        <v>354</v>
      </c>
      <c r="B52" s="285">
        <v>2903226</v>
      </c>
      <c r="C52" s="285">
        <v>0</v>
      </c>
      <c r="D52" s="285">
        <v>4658829</v>
      </c>
      <c r="E52" s="285">
        <v>91384</v>
      </c>
      <c r="F52" s="285">
        <v>357079</v>
      </c>
      <c r="G52" s="285">
        <v>431548</v>
      </c>
      <c r="H52" s="285">
        <v>186200</v>
      </c>
      <c r="I52" s="285">
        <v>3785000</v>
      </c>
      <c r="J52" s="285">
        <v>0</v>
      </c>
      <c r="K52" s="285">
        <v>0</v>
      </c>
      <c r="L52" s="285">
        <v>0</v>
      </c>
      <c r="M52" s="285">
        <v>352919</v>
      </c>
      <c r="N52" s="285">
        <v>91999</v>
      </c>
      <c r="O52" s="285">
        <v>0</v>
      </c>
      <c r="P52" s="287">
        <f t="shared" si="0"/>
        <v>12858184</v>
      </c>
    </row>
    <row r="53" spans="1:16" ht="12" customHeight="1" x14ac:dyDescent="0.2">
      <c r="A53" s="331" t="s">
        <v>355</v>
      </c>
      <c r="B53" s="285">
        <v>34497026</v>
      </c>
      <c r="C53" s="285">
        <v>612712</v>
      </c>
      <c r="D53" s="285">
        <v>13411318</v>
      </c>
      <c r="E53" s="285">
        <v>193308</v>
      </c>
      <c r="F53" s="285">
        <v>3049273</v>
      </c>
      <c r="G53" s="285">
        <v>2685218</v>
      </c>
      <c r="H53" s="285">
        <v>1815104</v>
      </c>
      <c r="I53" s="285">
        <v>16686172</v>
      </c>
      <c r="J53" s="285">
        <v>0</v>
      </c>
      <c r="K53" s="285">
        <v>259000</v>
      </c>
      <c r="L53" s="285">
        <v>0</v>
      </c>
      <c r="M53" s="285">
        <v>1019999</v>
      </c>
      <c r="N53" s="285">
        <v>265892</v>
      </c>
      <c r="O53" s="285">
        <v>667135</v>
      </c>
      <c r="P53" s="287">
        <f t="shared" si="0"/>
        <v>75162157</v>
      </c>
    </row>
    <row r="54" spans="1:16" ht="12" customHeight="1" x14ac:dyDescent="0.2">
      <c r="A54" s="331" t="s">
        <v>356</v>
      </c>
      <c r="B54" s="285">
        <v>229230117</v>
      </c>
      <c r="C54" s="285">
        <v>19965674</v>
      </c>
      <c r="D54" s="285">
        <v>32047150</v>
      </c>
      <c r="E54" s="285">
        <v>350191</v>
      </c>
      <c r="F54" s="285">
        <v>14186607</v>
      </c>
      <c r="G54" s="285">
        <v>8020301</v>
      </c>
      <c r="H54" s="285">
        <v>6381966</v>
      </c>
      <c r="I54" s="285">
        <v>24823651</v>
      </c>
      <c r="J54" s="332">
        <v>111230000</v>
      </c>
      <c r="K54" s="285">
        <v>3622000</v>
      </c>
      <c r="L54" s="285">
        <v>0</v>
      </c>
      <c r="M54" s="285">
        <v>6476721</v>
      </c>
      <c r="N54" s="285">
        <v>1326973</v>
      </c>
      <c r="O54" s="285">
        <v>293077</v>
      </c>
      <c r="P54" s="287">
        <f t="shared" si="0"/>
        <v>457954428</v>
      </c>
    </row>
    <row r="55" spans="1:16" ht="12" customHeight="1" x14ac:dyDescent="0.2">
      <c r="A55" s="331" t="s">
        <v>357</v>
      </c>
      <c r="B55" s="285">
        <v>36334071</v>
      </c>
      <c r="C55" s="285">
        <v>3087499</v>
      </c>
      <c r="D55" s="285">
        <v>4577679</v>
      </c>
      <c r="E55" s="285">
        <v>87844</v>
      </c>
      <c r="F55" s="285">
        <v>1016736</v>
      </c>
      <c r="G55" s="285">
        <v>793467</v>
      </c>
      <c r="H55" s="285">
        <v>517588</v>
      </c>
      <c r="I55" s="285">
        <v>12307720</v>
      </c>
      <c r="J55" s="332">
        <v>102018000</v>
      </c>
      <c r="K55" s="285">
        <v>0</v>
      </c>
      <c r="L55" s="285">
        <v>0</v>
      </c>
      <c r="M55" s="285">
        <v>601419</v>
      </c>
      <c r="N55" s="285">
        <v>156777</v>
      </c>
      <c r="O55" s="285">
        <v>114959</v>
      </c>
      <c r="P55" s="287">
        <f t="shared" si="0"/>
        <v>161613759</v>
      </c>
    </row>
    <row r="56" spans="1:16" ht="12" customHeight="1" x14ac:dyDescent="0.2">
      <c r="A56" s="331" t="s">
        <v>358</v>
      </c>
      <c r="B56" s="285">
        <v>1619824</v>
      </c>
      <c r="C56" s="285">
        <v>0</v>
      </c>
      <c r="D56" s="285">
        <v>2487530</v>
      </c>
      <c r="E56" s="285">
        <v>88710</v>
      </c>
      <c r="F56" s="285">
        <v>213375</v>
      </c>
      <c r="G56" s="285">
        <v>367352</v>
      </c>
      <c r="H56" s="285">
        <v>133383</v>
      </c>
      <c r="I56" s="285">
        <v>5315600</v>
      </c>
      <c r="J56" s="285">
        <v>0</v>
      </c>
      <c r="K56" s="285">
        <v>0</v>
      </c>
      <c r="L56" s="285">
        <v>0</v>
      </c>
      <c r="M56" s="285">
        <v>352919</v>
      </c>
      <c r="N56" s="285">
        <v>91999</v>
      </c>
      <c r="O56" s="285">
        <v>0</v>
      </c>
      <c r="P56" s="287">
        <f t="shared" si="0"/>
        <v>10670692</v>
      </c>
    </row>
    <row r="57" spans="1:16" ht="12" customHeight="1" x14ac:dyDescent="0.2">
      <c r="A57" s="331" t="s">
        <v>359</v>
      </c>
      <c r="B57" s="285">
        <v>916000</v>
      </c>
      <c r="C57" s="285">
        <v>0</v>
      </c>
      <c r="D57" s="285">
        <v>0</v>
      </c>
      <c r="E57" s="285">
        <v>0</v>
      </c>
      <c r="F57" s="285">
        <v>94346</v>
      </c>
      <c r="G57" s="285">
        <v>161864</v>
      </c>
      <c r="H57" s="285">
        <v>17021</v>
      </c>
      <c r="I57" s="285">
        <v>392000</v>
      </c>
      <c r="J57" s="285">
        <v>0</v>
      </c>
      <c r="K57" s="285">
        <v>0</v>
      </c>
      <c r="L57" s="285">
        <v>0</v>
      </c>
      <c r="M57" s="285">
        <v>0</v>
      </c>
      <c r="N57" s="285">
        <v>0</v>
      </c>
      <c r="O57" s="285"/>
      <c r="P57" s="287">
        <f t="shared" si="0"/>
        <v>1581231</v>
      </c>
    </row>
    <row r="58" spans="1:16" ht="12" customHeight="1" x14ac:dyDescent="0.2">
      <c r="A58" s="331" t="s">
        <v>360</v>
      </c>
      <c r="B58" s="285">
        <v>67409958</v>
      </c>
      <c r="C58" s="285">
        <v>23191369</v>
      </c>
      <c r="D58" s="285">
        <v>11765034</v>
      </c>
      <c r="E58" s="285">
        <v>176385</v>
      </c>
      <c r="F58" s="285">
        <v>2915505</v>
      </c>
      <c r="G58" s="285">
        <v>2832364</v>
      </c>
      <c r="H58" s="285">
        <v>1923061</v>
      </c>
      <c r="I58" s="285">
        <v>17532742</v>
      </c>
      <c r="J58" s="332">
        <v>62720000</v>
      </c>
      <c r="K58" s="285">
        <v>0</v>
      </c>
      <c r="L58" s="285">
        <v>1470000</v>
      </c>
      <c r="M58" s="285">
        <v>2002268</v>
      </c>
      <c r="N58" s="285">
        <v>422715</v>
      </c>
      <c r="O58" s="285">
        <v>2027137</v>
      </c>
      <c r="P58" s="287">
        <f t="shared" si="0"/>
        <v>196388538</v>
      </c>
    </row>
    <row r="59" spans="1:16" ht="12" customHeight="1" x14ac:dyDescent="0.2">
      <c r="A59" s="331" t="s">
        <v>361</v>
      </c>
      <c r="B59" s="285">
        <v>115811082</v>
      </c>
      <c r="C59" s="285">
        <v>38294073</v>
      </c>
      <c r="D59" s="285">
        <v>9050845</v>
      </c>
      <c r="E59" s="285">
        <v>139893</v>
      </c>
      <c r="F59" s="285">
        <v>2831417</v>
      </c>
      <c r="G59" s="285">
        <v>2407859</v>
      </c>
      <c r="H59" s="285">
        <v>1821069</v>
      </c>
      <c r="I59" s="285">
        <v>14657576</v>
      </c>
      <c r="J59" s="332">
        <v>101994480</v>
      </c>
      <c r="K59" s="285">
        <v>0</v>
      </c>
      <c r="L59" s="285">
        <v>294000</v>
      </c>
      <c r="M59" s="285">
        <v>1880789</v>
      </c>
      <c r="N59" s="285">
        <v>385988</v>
      </c>
      <c r="O59" s="285">
        <v>500000</v>
      </c>
      <c r="P59" s="287">
        <f t="shared" si="0"/>
        <v>290069071</v>
      </c>
    </row>
    <row r="60" spans="1:16" ht="12" customHeight="1" x14ac:dyDescent="0.2">
      <c r="A60" s="331" t="s">
        <v>362</v>
      </c>
      <c r="B60" s="285">
        <v>6408910</v>
      </c>
      <c r="C60" s="285">
        <v>1371550</v>
      </c>
      <c r="D60" s="285">
        <v>6359931</v>
      </c>
      <c r="E60" s="285">
        <v>125905</v>
      </c>
      <c r="F60" s="285">
        <v>1209245</v>
      </c>
      <c r="G60" s="285">
        <v>1068122</v>
      </c>
      <c r="H60" s="285">
        <v>670206</v>
      </c>
      <c r="I60" s="285">
        <v>10216640</v>
      </c>
      <c r="J60" s="285">
        <v>0</v>
      </c>
      <c r="K60" s="285">
        <v>0</v>
      </c>
      <c r="L60" s="285">
        <v>0</v>
      </c>
      <c r="M60" s="285">
        <v>352919</v>
      </c>
      <c r="N60" s="285">
        <v>91999</v>
      </c>
      <c r="O60" s="285">
        <v>893379</v>
      </c>
      <c r="P60" s="287">
        <f t="shared" si="0"/>
        <v>28768806</v>
      </c>
    </row>
    <row r="61" spans="1:16" ht="12" customHeight="1" x14ac:dyDescent="0.2">
      <c r="A61" s="331" t="s">
        <v>363</v>
      </c>
      <c r="B61" s="285">
        <v>45518123</v>
      </c>
      <c r="C61" s="285">
        <v>1301157</v>
      </c>
      <c r="D61" s="285">
        <v>12747924</v>
      </c>
      <c r="E61" s="285">
        <v>183730</v>
      </c>
      <c r="F61" s="285">
        <v>2155309</v>
      </c>
      <c r="G61" s="285">
        <v>2198265</v>
      </c>
      <c r="H61" s="285">
        <v>1417841</v>
      </c>
      <c r="I61" s="285">
        <v>12214956</v>
      </c>
      <c r="J61" s="285">
        <v>0</v>
      </c>
      <c r="K61" s="285">
        <v>0</v>
      </c>
      <c r="L61" s="285">
        <v>0</v>
      </c>
      <c r="M61" s="285">
        <v>1045967</v>
      </c>
      <c r="N61" s="285">
        <v>254930</v>
      </c>
      <c r="O61" s="285">
        <v>2000000</v>
      </c>
      <c r="P61" s="287">
        <f t="shared" si="0"/>
        <v>81038202</v>
      </c>
    </row>
    <row r="62" spans="1:16" ht="12" customHeight="1" x14ac:dyDescent="0.2">
      <c r="A62" s="331" t="s">
        <v>364</v>
      </c>
      <c r="B62" s="285">
        <v>1643893</v>
      </c>
      <c r="C62" s="285">
        <v>0</v>
      </c>
      <c r="D62" s="285">
        <v>4403652</v>
      </c>
      <c r="E62" s="285">
        <v>82324</v>
      </c>
      <c r="F62" s="285">
        <v>231049</v>
      </c>
      <c r="G62" s="285">
        <v>312464</v>
      </c>
      <c r="H62" s="285">
        <v>128719</v>
      </c>
      <c r="I62" s="285">
        <v>776000</v>
      </c>
      <c r="J62" s="285">
        <v>0</v>
      </c>
      <c r="K62" s="285">
        <v>0</v>
      </c>
      <c r="L62" s="285">
        <v>0</v>
      </c>
      <c r="M62" s="285">
        <v>352919</v>
      </c>
      <c r="N62" s="285">
        <v>91999</v>
      </c>
      <c r="O62" s="285">
        <v>0</v>
      </c>
      <c r="P62" s="287">
        <f t="shared" si="0"/>
        <v>8023019</v>
      </c>
    </row>
    <row r="63" spans="1:16" ht="12" customHeight="1" x14ac:dyDescent="0.2">
      <c r="A63" s="331" t="s">
        <v>365</v>
      </c>
      <c r="B63" s="289">
        <v>0</v>
      </c>
      <c r="C63" s="289">
        <v>0</v>
      </c>
      <c r="D63" s="289">
        <v>0</v>
      </c>
      <c r="E63" s="289">
        <v>0</v>
      </c>
      <c r="F63" s="289">
        <v>0</v>
      </c>
      <c r="G63" s="289">
        <v>0</v>
      </c>
      <c r="H63" s="289">
        <v>0</v>
      </c>
      <c r="I63" s="289">
        <f>96551977-9655198</f>
        <v>86896779</v>
      </c>
      <c r="J63" s="289">
        <v>18908912</v>
      </c>
      <c r="K63" s="289">
        <v>28753000</v>
      </c>
      <c r="L63" s="289">
        <v>0</v>
      </c>
      <c r="M63" s="289">
        <v>0</v>
      </c>
      <c r="N63" s="289">
        <v>0</v>
      </c>
      <c r="O63" s="289">
        <v>21653</v>
      </c>
      <c r="P63" s="287">
        <f t="shared" si="0"/>
        <v>134580344</v>
      </c>
    </row>
    <row r="64" spans="1:16" ht="12" customHeight="1" x14ac:dyDescent="0.2">
      <c r="A64" s="333" t="s">
        <v>196</v>
      </c>
      <c r="B64" s="292">
        <f t="shared" ref="B64:P64" si="1">SUM(B7:B63)</f>
        <v>4259697438</v>
      </c>
      <c r="C64" s="292">
        <f t="shared" si="1"/>
        <v>1554627028</v>
      </c>
      <c r="D64" s="292">
        <f t="shared" si="1"/>
        <v>484834324</v>
      </c>
      <c r="E64" s="292">
        <f t="shared" si="1"/>
        <v>7561124</v>
      </c>
      <c r="F64" s="285">
        <f t="shared" si="1"/>
        <v>156000000</v>
      </c>
      <c r="G64" s="285">
        <f t="shared" si="1"/>
        <v>126723652</v>
      </c>
      <c r="H64" s="285">
        <f t="shared" si="1"/>
        <v>87500000</v>
      </c>
      <c r="I64" s="285">
        <f t="shared" si="1"/>
        <v>814822432</v>
      </c>
      <c r="J64" s="285">
        <f t="shared" si="1"/>
        <v>1553401077</v>
      </c>
      <c r="K64" s="285">
        <f t="shared" si="1"/>
        <v>49000000</v>
      </c>
      <c r="L64" s="285">
        <f t="shared" si="1"/>
        <v>24691100</v>
      </c>
      <c r="M64" s="285">
        <f t="shared" si="1"/>
        <v>88229721</v>
      </c>
      <c r="N64" s="285">
        <f t="shared" si="1"/>
        <v>18399717</v>
      </c>
      <c r="O64" s="285">
        <f t="shared" si="1"/>
        <v>62952869</v>
      </c>
      <c r="P64" s="293">
        <f t="shared" si="1"/>
        <v>9288440482</v>
      </c>
    </row>
    <row r="65" spans="1:16" ht="15" customHeight="1" x14ac:dyDescent="0.2">
      <c r="A65" s="333" t="s">
        <v>197</v>
      </c>
      <c r="B65" s="294">
        <f>29331323+1</f>
        <v>29331324</v>
      </c>
      <c r="C65" s="294">
        <v>15700000</v>
      </c>
      <c r="D65" s="294">
        <v>2190000</v>
      </c>
      <c r="E65" s="294">
        <v>0</v>
      </c>
      <c r="F65" s="294">
        <v>0</v>
      </c>
      <c r="G65" s="294">
        <v>635000</v>
      </c>
      <c r="H65" s="294">
        <v>0</v>
      </c>
      <c r="I65" s="294">
        <v>8230530</v>
      </c>
      <c r="J65" s="294">
        <v>15690920</v>
      </c>
      <c r="K65" s="294">
        <v>0</v>
      </c>
      <c r="L65" s="294">
        <v>0</v>
      </c>
      <c r="M65" s="294">
        <v>442552</v>
      </c>
      <c r="N65" s="294">
        <v>92448</v>
      </c>
      <c r="O65" s="294"/>
      <c r="P65" s="295">
        <f>SUM(B65:N65)</f>
        <v>72312774</v>
      </c>
    </row>
    <row r="66" spans="1:16" ht="15.75" customHeight="1" x14ac:dyDescent="0.2">
      <c r="A66" s="333" t="s">
        <v>366</v>
      </c>
      <c r="B66" s="292">
        <f t="shared" ref="B66:P66" si="2">+B64+B65</f>
        <v>4289028762</v>
      </c>
      <c r="C66" s="292">
        <f t="shared" si="2"/>
        <v>1570327028</v>
      </c>
      <c r="D66" s="285">
        <f t="shared" si="2"/>
        <v>487024324</v>
      </c>
      <c r="E66" s="285">
        <f t="shared" si="2"/>
        <v>7561124</v>
      </c>
      <c r="F66" s="285">
        <f t="shared" si="2"/>
        <v>156000000</v>
      </c>
      <c r="G66" s="285">
        <f t="shared" si="2"/>
        <v>127358652</v>
      </c>
      <c r="H66" s="285">
        <f t="shared" si="2"/>
        <v>87500000</v>
      </c>
      <c r="I66" s="285">
        <f t="shared" si="2"/>
        <v>823052962</v>
      </c>
      <c r="J66" s="285">
        <f t="shared" si="2"/>
        <v>1569091997</v>
      </c>
      <c r="K66" s="285">
        <f t="shared" si="2"/>
        <v>49000000</v>
      </c>
      <c r="L66" s="285">
        <f t="shared" si="2"/>
        <v>24691100</v>
      </c>
      <c r="M66" s="285">
        <f t="shared" si="2"/>
        <v>88672273</v>
      </c>
      <c r="N66" s="285">
        <f t="shared" si="2"/>
        <v>18492165</v>
      </c>
      <c r="O66" s="285">
        <f t="shared" si="2"/>
        <v>62952869</v>
      </c>
      <c r="P66" s="285">
        <f t="shared" si="2"/>
        <v>9360753256</v>
      </c>
    </row>
    <row r="67" spans="1:16" x14ac:dyDescent="0.2">
      <c r="B67" s="334"/>
      <c r="C67" s="334"/>
      <c r="D67" s="334"/>
      <c r="E67" s="334"/>
      <c r="F67" s="334"/>
      <c r="G67" s="334"/>
      <c r="H67" s="334"/>
      <c r="I67" s="334"/>
      <c r="J67" s="334"/>
      <c r="K67" s="334"/>
      <c r="L67" s="334"/>
      <c r="M67" s="334"/>
      <c r="N67" s="334"/>
      <c r="O67" s="334"/>
      <c r="P67" s="334"/>
    </row>
    <row r="68" spans="1:16" ht="15" customHeight="1" x14ac:dyDescent="0.2">
      <c r="A68" s="325" t="s">
        <v>367</v>
      </c>
      <c r="B68" s="334"/>
      <c r="C68" s="334"/>
      <c r="D68" s="334"/>
      <c r="E68" s="334"/>
      <c r="F68" s="334"/>
      <c r="G68" s="334"/>
      <c r="H68" s="334"/>
      <c r="I68" s="334"/>
      <c r="J68" s="334"/>
      <c r="K68" s="334"/>
      <c r="L68" s="334"/>
      <c r="M68" s="334"/>
      <c r="N68" s="334"/>
      <c r="O68" s="334"/>
      <c r="P68" s="325">
        <v>12000000</v>
      </c>
    </row>
    <row r="69" spans="1:16" ht="15" customHeight="1" x14ac:dyDescent="0.2">
      <c r="A69" s="325" t="s">
        <v>368</v>
      </c>
      <c r="B69" s="334"/>
      <c r="C69" s="334"/>
      <c r="D69" s="334"/>
      <c r="E69" s="325">
        <v>1314000</v>
      </c>
      <c r="F69" s="334"/>
      <c r="G69" s="334"/>
      <c r="H69" s="334"/>
      <c r="I69" s="334"/>
      <c r="J69" s="334"/>
      <c r="K69" s="334"/>
      <c r="L69" s="334"/>
      <c r="M69" s="334"/>
      <c r="N69" s="334"/>
      <c r="O69" s="334"/>
      <c r="P69" s="325">
        <f>SUM(B69:N69)</f>
        <v>1314000</v>
      </c>
    </row>
    <row r="70" spans="1:16" ht="15" customHeight="1" x14ac:dyDescent="0.2">
      <c r="A70" s="335" t="s">
        <v>369</v>
      </c>
      <c r="B70" s="336"/>
      <c r="C70" s="336"/>
      <c r="D70" s="336"/>
      <c r="E70" s="336"/>
      <c r="F70" s="336"/>
      <c r="G70" s="336"/>
      <c r="H70" s="336"/>
      <c r="I70" s="336"/>
      <c r="J70" s="336"/>
      <c r="K70" s="336"/>
      <c r="L70" s="336"/>
      <c r="M70" s="336"/>
      <c r="N70" s="336"/>
      <c r="O70" s="336"/>
      <c r="P70" s="335">
        <v>8300000</v>
      </c>
    </row>
    <row r="71" spans="1:16" ht="15" customHeight="1" thickBot="1" x14ac:dyDescent="0.25">
      <c r="A71" s="337" t="s">
        <v>200</v>
      </c>
      <c r="B71" s="337">
        <f t="shared" ref="B71:P71" si="3">SUM(B66:B70)</f>
        <v>4289028762</v>
      </c>
      <c r="C71" s="337">
        <f t="shared" si="3"/>
        <v>1570327028</v>
      </c>
      <c r="D71" s="337">
        <f t="shared" si="3"/>
        <v>487024324</v>
      </c>
      <c r="E71" s="337">
        <f t="shared" si="3"/>
        <v>8875124</v>
      </c>
      <c r="F71" s="337">
        <f t="shared" si="3"/>
        <v>156000000</v>
      </c>
      <c r="G71" s="337">
        <f t="shared" si="3"/>
        <v>127358652</v>
      </c>
      <c r="H71" s="337">
        <f t="shared" si="3"/>
        <v>87500000</v>
      </c>
      <c r="I71" s="337">
        <f t="shared" si="3"/>
        <v>823052962</v>
      </c>
      <c r="J71" s="337">
        <f t="shared" si="3"/>
        <v>1569091997</v>
      </c>
      <c r="K71" s="337">
        <f t="shared" si="3"/>
        <v>49000000</v>
      </c>
      <c r="L71" s="337">
        <f t="shared" si="3"/>
        <v>24691100</v>
      </c>
      <c r="M71" s="337">
        <f t="shared" si="3"/>
        <v>88672273</v>
      </c>
      <c r="N71" s="337">
        <f t="shared" si="3"/>
        <v>18492165</v>
      </c>
      <c r="O71" s="337">
        <f t="shared" si="3"/>
        <v>62952869</v>
      </c>
      <c r="P71" s="337">
        <f t="shared" si="3"/>
        <v>9382367256</v>
      </c>
    </row>
    <row r="72" spans="1:16" ht="12.75" thickTop="1" x14ac:dyDescent="0.2"/>
    <row r="73" spans="1:16" ht="15" customHeight="1" x14ac:dyDescent="0.2">
      <c r="A73" s="338" t="s">
        <v>376</v>
      </c>
    </row>
    <row r="74" spans="1:16" ht="15" customHeight="1" x14ac:dyDescent="0.2">
      <c r="A74" s="338" t="s">
        <v>377</v>
      </c>
    </row>
    <row r="75" spans="1:16" ht="15" customHeight="1" x14ac:dyDescent="0.2">
      <c r="A75" s="338" t="s">
        <v>378</v>
      </c>
    </row>
    <row r="76" spans="1:16" ht="16.5" customHeight="1" x14ac:dyDescent="0.2">
      <c r="A76" s="338" t="s">
        <v>383</v>
      </c>
    </row>
    <row r="90" spans="9:9" x14ac:dyDescent="0.2">
      <c r="I90" s="285">
        <v>22631674</v>
      </c>
    </row>
    <row r="91" spans="9:9" x14ac:dyDescent="0.2">
      <c r="I91" s="325">
        <v>245000</v>
      </c>
    </row>
    <row r="92" spans="9:9" x14ac:dyDescent="0.2">
      <c r="I92" s="325">
        <f>+I90-I91</f>
        <v>22386674</v>
      </c>
    </row>
    <row r="96" spans="9:9" x14ac:dyDescent="0.2">
      <c r="I96" s="285">
        <v>18304762</v>
      </c>
    </row>
    <row r="97" spans="9:9" x14ac:dyDescent="0.2">
      <c r="I97" s="325">
        <v>245000</v>
      </c>
    </row>
    <row r="98" spans="9:9" x14ac:dyDescent="0.2">
      <c r="I98" s="325">
        <f>+I96+I97</f>
        <v>18549762</v>
      </c>
    </row>
  </sheetData>
  <mergeCells count="3">
    <mergeCell ref="A1:P1"/>
    <mergeCell ref="A2:P2"/>
    <mergeCell ref="A3:P3"/>
  </mergeCells>
  <phoneticPr fontId="0" type="noConversion"/>
  <printOptions horizontalCentered="1"/>
  <pageMargins left="0.5" right="0.5" top="0.5" bottom="0.5" header="0.25" footer="0.25"/>
  <pageSetup scale="44" orientation="landscape" r:id="rId1"/>
  <headerFooter alignWithMargins="0">
    <oddHeader>&amp;L&amp;F
&amp;A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S93"/>
  <sheetViews>
    <sheetView zoomScaleNormal="100" workbookViewId="0">
      <pane xSplit="1" topLeftCell="B1" activePane="topRight" state="frozen"/>
      <selection activeCell="J39" sqref="J39"/>
      <selection pane="topRight" activeCell="J39" sqref="J39"/>
    </sheetView>
  </sheetViews>
  <sheetFormatPr defaultRowHeight="12" x14ac:dyDescent="0.2"/>
  <cols>
    <col min="1" max="1" width="20.140625" style="345" customWidth="1"/>
    <col min="2" max="2" width="14.140625" style="345" customWidth="1"/>
    <col min="3" max="3" width="15.42578125" style="345" customWidth="1"/>
    <col min="4" max="4" width="17.42578125" style="345" customWidth="1"/>
    <col min="5" max="6" width="11.7109375" style="345" customWidth="1"/>
    <col min="7" max="7" width="15.5703125" style="345" customWidth="1"/>
    <col min="8" max="13" width="13.28515625" style="345" customWidth="1"/>
    <col min="14" max="14" width="13.28515625" style="367" customWidth="1"/>
    <col min="15" max="15" width="15.85546875" style="345" customWidth="1"/>
    <col min="16" max="17" width="12.7109375" style="345" bestFit="1" customWidth="1"/>
    <col min="18" max="18" width="12.7109375" style="345" customWidth="1"/>
    <col min="19" max="19" width="16" style="345" customWidth="1"/>
    <col min="20" max="16384" width="9.140625" style="345"/>
  </cols>
  <sheetData>
    <row r="1" spans="1:19" s="339" customFormat="1" ht="24.75" customHeight="1" x14ac:dyDescent="0.2">
      <c r="A1" s="496" t="s">
        <v>213</v>
      </c>
      <c r="B1" s="496"/>
      <c r="C1" s="496"/>
      <c r="D1" s="496"/>
      <c r="E1" s="496"/>
      <c r="F1" s="496"/>
      <c r="G1" s="496"/>
      <c r="H1" s="496"/>
      <c r="I1" s="496"/>
      <c r="J1" s="496"/>
      <c r="K1" s="496"/>
      <c r="L1" s="496"/>
      <c r="M1" s="496"/>
      <c r="N1" s="496"/>
      <c r="O1" s="496"/>
      <c r="P1" s="496"/>
      <c r="Q1" s="496"/>
      <c r="R1" s="496"/>
      <c r="S1" s="496"/>
    </row>
    <row r="2" spans="1:19" s="340" customFormat="1" ht="21" customHeight="1" x14ac:dyDescent="0.2">
      <c r="A2" s="497" t="s">
        <v>384</v>
      </c>
      <c r="B2" s="497"/>
      <c r="C2" s="497"/>
      <c r="D2" s="497"/>
      <c r="E2" s="497"/>
      <c r="F2" s="497"/>
      <c r="G2" s="497"/>
      <c r="H2" s="497"/>
      <c r="I2" s="497"/>
      <c r="J2" s="497"/>
      <c r="K2" s="497"/>
      <c r="L2" s="497"/>
      <c r="M2" s="497"/>
      <c r="N2" s="497"/>
      <c r="O2" s="497"/>
      <c r="P2" s="497"/>
      <c r="Q2" s="497"/>
      <c r="R2" s="497"/>
      <c r="S2" s="497"/>
    </row>
    <row r="3" spans="1:19" s="340" customFormat="1" x14ac:dyDescent="0.2">
      <c r="A3" s="498"/>
      <c r="B3" s="498"/>
      <c r="C3" s="498"/>
      <c r="D3" s="498"/>
      <c r="E3" s="498"/>
      <c r="F3" s="498"/>
      <c r="G3" s="498"/>
      <c r="H3" s="498"/>
      <c r="I3" s="498"/>
      <c r="J3" s="498"/>
      <c r="K3" s="498"/>
      <c r="L3" s="498"/>
      <c r="M3" s="498"/>
      <c r="N3" s="498"/>
      <c r="O3" s="498"/>
      <c r="P3" s="498"/>
      <c r="Q3" s="498"/>
      <c r="R3" s="498"/>
      <c r="S3" s="498"/>
    </row>
    <row r="4" spans="1:19" x14ac:dyDescent="0.2">
      <c r="A4" s="341"/>
      <c r="B4" s="342"/>
      <c r="C4" s="342"/>
      <c r="D4" s="342"/>
      <c r="E4" s="343"/>
      <c r="F4" s="343"/>
      <c r="G4" s="342"/>
      <c r="H4" s="342"/>
      <c r="I4" s="342"/>
      <c r="J4" s="342"/>
      <c r="K4" s="342"/>
      <c r="L4" s="342"/>
      <c r="M4" s="342"/>
      <c r="N4" s="363"/>
      <c r="O4" s="342"/>
      <c r="P4" s="343" t="s">
        <v>2</v>
      </c>
      <c r="Q4" s="343"/>
      <c r="R4" s="343"/>
      <c r="S4" s="344"/>
    </row>
    <row r="5" spans="1:19" x14ac:dyDescent="0.2">
      <c r="A5" s="346"/>
      <c r="B5" s="347" t="s">
        <v>238</v>
      </c>
      <c r="C5" s="348" t="s">
        <v>6</v>
      </c>
      <c r="D5" s="347" t="s">
        <v>293</v>
      </c>
      <c r="E5" s="347"/>
      <c r="F5" s="347" t="s">
        <v>294</v>
      </c>
      <c r="G5" s="347" t="s">
        <v>295</v>
      </c>
      <c r="H5" s="348"/>
      <c r="I5" s="360" t="s">
        <v>296</v>
      </c>
      <c r="J5" s="348"/>
      <c r="K5" s="348"/>
      <c r="L5" s="348" t="s">
        <v>297</v>
      </c>
      <c r="M5" s="360" t="s">
        <v>389</v>
      </c>
      <c r="N5" s="360" t="s">
        <v>391</v>
      </c>
      <c r="O5" s="360" t="s">
        <v>393</v>
      </c>
      <c r="P5" s="347" t="s">
        <v>7</v>
      </c>
      <c r="Q5" s="347" t="s">
        <v>298</v>
      </c>
      <c r="R5" s="347"/>
      <c r="S5" s="347"/>
    </row>
    <row r="6" spans="1:19" x14ac:dyDescent="0.2">
      <c r="A6" s="349" t="s">
        <v>73</v>
      </c>
      <c r="B6" s="349" t="s">
        <v>299</v>
      </c>
      <c r="C6" s="349" t="s">
        <v>13</v>
      </c>
      <c r="D6" s="349" t="s">
        <v>300</v>
      </c>
      <c r="E6" s="349" t="s">
        <v>301</v>
      </c>
      <c r="F6" s="349" t="s">
        <v>302</v>
      </c>
      <c r="G6" s="349" t="s">
        <v>303</v>
      </c>
      <c r="H6" s="349" t="s">
        <v>304</v>
      </c>
      <c r="I6" s="361" t="s">
        <v>305</v>
      </c>
      <c r="J6" s="349" t="s">
        <v>12</v>
      </c>
      <c r="K6" s="361" t="s">
        <v>306</v>
      </c>
      <c r="L6" s="349" t="s">
        <v>307</v>
      </c>
      <c r="M6" s="361" t="s">
        <v>390</v>
      </c>
      <c r="N6" s="382" t="s">
        <v>392</v>
      </c>
      <c r="O6" s="361" t="s">
        <v>394</v>
      </c>
      <c r="P6" s="349" t="s">
        <v>15</v>
      </c>
      <c r="Q6" s="349" t="s">
        <v>308</v>
      </c>
      <c r="R6" s="349" t="s">
        <v>397</v>
      </c>
      <c r="S6" s="350" t="s">
        <v>9</v>
      </c>
    </row>
    <row r="7" spans="1:19" ht="12" customHeight="1" x14ac:dyDescent="0.2">
      <c r="A7" s="351" t="s">
        <v>309</v>
      </c>
      <c r="B7" s="285">
        <v>20037966</v>
      </c>
      <c r="C7" s="285">
        <v>0</v>
      </c>
      <c r="D7" s="285">
        <v>13264580</v>
      </c>
      <c r="E7" s="285">
        <v>192636</v>
      </c>
      <c r="F7" s="285">
        <v>3204787</v>
      </c>
      <c r="G7" s="285">
        <v>2368767</v>
      </c>
      <c r="H7" s="285">
        <v>1723571</v>
      </c>
      <c r="I7" s="285">
        <v>24098728</v>
      </c>
      <c r="J7" s="285">
        <v>0</v>
      </c>
      <c r="K7" s="285">
        <v>0</v>
      </c>
      <c r="L7" s="285">
        <v>0</v>
      </c>
      <c r="M7" s="364">
        <v>225000</v>
      </c>
      <c r="N7" s="371"/>
      <c r="O7" s="285">
        <v>0</v>
      </c>
      <c r="P7" s="285">
        <v>708714</v>
      </c>
      <c r="Q7" s="285">
        <v>192536</v>
      </c>
      <c r="R7" s="285">
        <v>1458750</v>
      </c>
      <c r="S7" s="287">
        <f>SUM(B7:R7)</f>
        <v>67476035</v>
      </c>
    </row>
    <row r="8" spans="1:19" ht="12" customHeight="1" x14ac:dyDescent="0.2">
      <c r="A8" s="351" t="s">
        <v>310</v>
      </c>
      <c r="B8" s="285">
        <v>24675697</v>
      </c>
      <c r="C8" s="285">
        <v>18663749</v>
      </c>
      <c r="D8" s="285">
        <v>6049069</v>
      </c>
      <c r="E8" s="285">
        <v>82789</v>
      </c>
      <c r="F8" s="285">
        <v>278095</v>
      </c>
      <c r="G8" s="285">
        <v>302453</v>
      </c>
      <c r="H8" s="285">
        <v>145290</v>
      </c>
      <c r="I8" s="285">
        <v>19757000</v>
      </c>
      <c r="J8" s="285">
        <v>19800000</v>
      </c>
      <c r="K8" s="285">
        <v>0</v>
      </c>
      <c r="L8" s="285">
        <v>0</v>
      </c>
      <c r="M8" s="285"/>
      <c r="N8" s="371">
        <v>1574649</v>
      </c>
      <c r="O8" s="285">
        <v>515000</v>
      </c>
      <c r="P8" s="285">
        <v>374505</v>
      </c>
      <c r="Q8" s="285">
        <v>101742</v>
      </c>
      <c r="R8" s="285">
        <v>0</v>
      </c>
      <c r="S8" s="287">
        <f t="shared" ref="S8:S65" si="0">SUM(B8:R8)</f>
        <v>92320038</v>
      </c>
    </row>
    <row r="9" spans="1:19" ht="12" customHeight="1" x14ac:dyDescent="0.2">
      <c r="A9" s="351" t="s">
        <v>311</v>
      </c>
      <c r="B9" s="285">
        <v>0</v>
      </c>
      <c r="C9" s="285">
        <v>0</v>
      </c>
      <c r="D9" s="285">
        <v>226751</v>
      </c>
      <c r="E9" s="285">
        <v>12918</v>
      </c>
      <c r="F9" s="285">
        <v>110148</v>
      </c>
      <c r="G9" s="285">
        <v>65526</v>
      </c>
      <c r="H9" s="285">
        <v>9732</v>
      </c>
      <c r="I9" s="285">
        <v>0</v>
      </c>
      <c r="J9" s="285">
        <v>0</v>
      </c>
      <c r="K9" s="285">
        <v>0</v>
      </c>
      <c r="L9" s="285">
        <v>0</v>
      </c>
      <c r="M9" s="285"/>
      <c r="N9" s="371"/>
      <c r="O9" s="285">
        <v>0</v>
      </c>
      <c r="P9" s="285">
        <v>0</v>
      </c>
      <c r="Q9" s="285">
        <v>0</v>
      </c>
      <c r="R9" s="285"/>
      <c r="S9" s="287">
        <f t="shared" si="0"/>
        <v>425075</v>
      </c>
    </row>
    <row r="10" spans="1:19" ht="12" customHeight="1" x14ac:dyDescent="0.2">
      <c r="A10" s="351" t="s">
        <v>312</v>
      </c>
      <c r="B10" s="285">
        <v>64774179</v>
      </c>
      <c r="C10" s="285">
        <v>3804975</v>
      </c>
      <c r="D10" s="285">
        <v>9474544</v>
      </c>
      <c r="E10" s="285">
        <v>127265</v>
      </c>
      <c r="F10" s="285">
        <v>3546559</v>
      </c>
      <c r="G10" s="285">
        <v>2476379</v>
      </c>
      <c r="H10" s="285">
        <v>1759437</v>
      </c>
      <c r="I10" s="285">
        <v>5058104</v>
      </c>
      <c r="J10" s="285">
        <v>101885058</v>
      </c>
      <c r="K10" s="285">
        <v>0</v>
      </c>
      <c r="L10" s="285">
        <v>950000</v>
      </c>
      <c r="M10" s="285">
        <v>45000</v>
      </c>
      <c r="N10" s="372">
        <v>470253</v>
      </c>
      <c r="O10" s="285">
        <v>495000</v>
      </c>
      <c r="P10" s="285">
        <v>1872430</v>
      </c>
      <c r="Q10" s="285">
        <v>387626</v>
      </c>
      <c r="R10" s="285">
        <v>0</v>
      </c>
      <c r="S10" s="287">
        <f t="shared" si="0"/>
        <v>197126809</v>
      </c>
    </row>
    <row r="11" spans="1:19" ht="12" customHeight="1" x14ac:dyDescent="0.2">
      <c r="A11" s="351" t="s">
        <v>313</v>
      </c>
      <c r="B11" s="285">
        <v>9999336</v>
      </c>
      <c r="C11" s="285">
        <v>0</v>
      </c>
      <c r="D11" s="285">
        <v>10115694</v>
      </c>
      <c r="E11" s="285">
        <v>157326</v>
      </c>
      <c r="F11" s="285">
        <v>1884560</v>
      </c>
      <c r="G11" s="285">
        <v>1517610</v>
      </c>
      <c r="H11" s="285">
        <v>1008571</v>
      </c>
      <c r="I11" s="285">
        <v>3455469</v>
      </c>
      <c r="J11" s="285">
        <v>0</v>
      </c>
      <c r="K11" s="285">
        <v>0</v>
      </c>
      <c r="L11" s="285">
        <v>0</v>
      </c>
      <c r="M11" s="285">
        <v>26500</v>
      </c>
      <c r="N11" s="371"/>
      <c r="O11" s="285">
        <v>0</v>
      </c>
      <c r="P11" s="285">
        <v>374505</v>
      </c>
      <c r="Q11" s="285">
        <v>101742</v>
      </c>
      <c r="R11" s="285">
        <v>0</v>
      </c>
      <c r="S11" s="287">
        <f t="shared" si="0"/>
        <v>28641313</v>
      </c>
    </row>
    <row r="12" spans="1:19" ht="12" customHeight="1" x14ac:dyDescent="0.2">
      <c r="A12" s="351" t="s">
        <v>314</v>
      </c>
      <c r="B12" s="285">
        <v>739432155</v>
      </c>
      <c r="C12" s="285">
        <v>232348731</v>
      </c>
      <c r="D12" s="285">
        <v>22690552</v>
      </c>
      <c r="E12" s="285">
        <v>261199</v>
      </c>
      <c r="F12" s="285">
        <v>26234080</v>
      </c>
      <c r="G12" s="285">
        <v>14536209</v>
      </c>
      <c r="H12" s="285">
        <v>12752456</v>
      </c>
      <c r="I12" s="285">
        <v>69956554</v>
      </c>
      <c r="J12" s="285">
        <v>183808069.83000001</v>
      </c>
      <c r="K12" s="285">
        <v>300000</v>
      </c>
      <c r="L12" s="285">
        <v>665000</v>
      </c>
      <c r="M12" s="285">
        <v>512578</v>
      </c>
      <c r="N12" s="371">
        <v>898060</v>
      </c>
      <c r="O12" s="285">
        <v>5958400</v>
      </c>
      <c r="P12" s="285">
        <v>14729065</v>
      </c>
      <c r="Q12" s="285">
        <v>2977450</v>
      </c>
      <c r="R12" s="285">
        <v>2559019</v>
      </c>
      <c r="S12" s="287">
        <f t="shared" si="0"/>
        <v>1330619577.8299999</v>
      </c>
    </row>
    <row r="13" spans="1:19" ht="12" customHeight="1" x14ac:dyDescent="0.2">
      <c r="A13" s="351" t="s">
        <v>315</v>
      </c>
      <c r="B13" s="285">
        <v>69993437</v>
      </c>
      <c r="C13" s="285">
        <v>8363155</v>
      </c>
      <c r="D13" s="285">
        <v>8339573</v>
      </c>
      <c r="E13" s="285">
        <v>120431</v>
      </c>
      <c r="F13" s="285">
        <v>2239112</v>
      </c>
      <c r="G13" s="285">
        <v>1717895</v>
      </c>
      <c r="H13" s="285">
        <v>1355425</v>
      </c>
      <c r="I13" s="285">
        <v>13327203</v>
      </c>
      <c r="J13" s="285">
        <v>71491077.900000006</v>
      </c>
      <c r="K13" s="285">
        <v>1097000</v>
      </c>
      <c r="L13" s="285">
        <v>0</v>
      </c>
      <c r="M13" s="285">
        <v>45000</v>
      </c>
      <c r="N13" s="371"/>
      <c r="O13" s="285">
        <v>580000</v>
      </c>
      <c r="P13" s="285">
        <v>1403151</v>
      </c>
      <c r="Q13" s="285">
        <v>318674</v>
      </c>
      <c r="R13" s="285">
        <v>250000</v>
      </c>
      <c r="S13" s="287">
        <f t="shared" si="0"/>
        <v>180641133.90000001</v>
      </c>
    </row>
    <row r="14" spans="1:19" ht="12" customHeight="1" x14ac:dyDescent="0.2">
      <c r="A14" s="351" t="s">
        <v>316</v>
      </c>
      <c r="B14" s="285">
        <v>76283634</v>
      </c>
      <c r="C14" s="285">
        <v>47863038</v>
      </c>
      <c r="D14" s="285">
        <v>2700208</v>
      </c>
      <c r="E14" s="285">
        <v>93374</v>
      </c>
      <c r="F14" s="285">
        <v>1509334</v>
      </c>
      <c r="G14" s="285">
        <v>1669623</v>
      </c>
      <c r="H14" s="285">
        <v>1229225</v>
      </c>
      <c r="I14" s="285">
        <v>19029189</v>
      </c>
      <c r="J14" s="285">
        <v>3613500</v>
      </c>
      <c r="K14" s="285">
        <v>0</v>
      </c>
      <c r="L14" s="285">
        <v>0</v>
      </c>
      <c r="M14" s="285">
        <v>90000</v>
      </c>
      <c r="N14" s="371"/>
      <c r="O14" s="285">
        <v>0</v>
      </c>
      <c r="P14" s="285">
        <v>1040011</v>
      </c>
      <c r="Q14" s="285">
        <v>282524</v>
      </c>
      <c r="R14" s="285">
        <v>1785180</v>
      </c>
      <c r="S14" s="287">
        <f t="shared" si="0"/>
        <v>157188840</v>
      </c>
    </row>
    <row r="15" spans="1:19" ht="12" customHeight="1" x14ac:dyDescent="0.2">
      <c r="A15" s="351" t="s">
        <v>317</v>
      </c>
      <c r="B15" s="285">
        <v>11845227</v>
      </c>
      <c r="C15" s="285">
        <v>0</v>
      </c>
      <c r="D15" s="285">
        <v>1262004</v>
      </c>
      <c r="E15" s="285">
        <v>77864</v>
      </c>
      <c r="F15" s="285">
        <v>353733</v>
      </c>
      <c r="G15" s="285">
        <v>475885</v>
      </c>
      <c r="H15" s="285">
        <v>252055</v>
      </c>
      <c r="I15" s="285">
        <v>587860</v>
      </c>
      <c r="J15" s="285">
        <v>0</v>
      </c>
      <c r="K15" s="285">
        <v>2435000</v>
      </c>
      <c r="L15" s="285">
        <v>0</v>
      </c>
      <c r="M15" s="285"/>
      <c r="N15" s="371"/>
      <c r="O15" s="285">
        <v>0</v>
      </c>
      <c r="P15" s="285">
        <v>374505</v>
      </c>
      <c r="Q15" s="285">
        <v>101742</v>
      </c>
      <c r="R15" s="285"/>
      <c r="S15" s="287">
        <f t="shared" si="0"/>
        <v>17765875</v>
      </c>
    </row>
    <row r="16" spans="1:19" ht="12" customHeight="1" x14ac:dyDescent="0.2">
      <c r="A16" s="351" t="s">
        <v>318</v>
      </c>
      <c r="B16" s="285">
        <v>84252042</v>
      </c>
      <c r="C16" s="285">
        <v>85329467</v>
      </c>
      <c r="D16" s="285">
        <v>0</v>
      </c>
      <c r="E16" s="285">
        <v>0</v>
      </c>
      <c r="F16" s="285">
        <v>508217</v>
      </c>
      <c r="G16" s="285">
        <v>408243</v>
      </c>
      <c r="H16" s="285">
        <v>243760</v>
      </c>
      <c r="I16" s="285">
        <v>475000</v>
      </c>
      <c r="J16" s="285">
        <v>34353000</v>
      </c>
      <c r="K16" s="285">
        <v>0</v>
      </c>
      <c r="L16" s="285">
        <v>0</v>
      </c>
      <c r="M16" s="285"/>
      <c r="N16" s="371"/>
      <c r="O16" s="285">
        <v>0</v>
      </c>
      <c r="P16" s="285">
        <v>374505</v>
      </c>
      <c r="Q16" s="285">
        <v>101742</v>
      </c>
      <c r="R16" s="285">
        <v>24615466</v>
      </c>
      <c r="S16" s="287">
        <f t="shared" si="0"/>
        <v>230661442</v>
      </c>
    </row>
    <row r="17" spans="1:19" ht="12" customHeight="1" x14ac:dyDescent="0.2">
      <c r="A17" s="351" t="s">
        <v>319</v>
      </c>
      <c r="B17" s="285">
        <v>221124198</v>
      </c>
      <c r="C17" s="285">
        <v>28215589</v>
      </c>
      <c r="D17" s="285">
        <v>13597741</v>
      </c>
      <c r="E17" s="285">
        <v>192961</v>
      </c>
      <c r="F17" s="285">
        <v>11114398</v>
      </c>
      <c r="G17" s="285">
        <v>9266565</v>
      </c>
      <c r="H17" s="285">
        <v>7092914</v>
      </c>
      <c r="I17" s="285">
        <v>47928179</v>
      </c>
      <c r="J17" s="285">
        <v>41857200</v>
      </c>
      <c r="K17" s="285">
        <v>0</v>
      </c>
      <c r="L17" s="285">
        <v>1484375</v>
      </c>
      <c r="M17" s="285">
        <v>229500</v>
      </c>
      <c r="N17" s="371"/>
      <c r="O17" s="285">
        <v>4950000</v>
      </c>
      <c r="P17" s="285">
        <v>6118526</v>
      </c>
      <c r="Q17" s="285">
        <v>1336013</v>
      </c>
      <c r="R17" s="285">
        <v>2051875</v>
      </c>
      <c r="S17" s="287">
        <f t="shared" si="0"/>
        <v>396560034</v>
      </c>
    </row>
    <row r="18" spans="1:19" ht="12" customHeight="1" x14ac:dyDescent="0.2">
      <c r="A18" s="351" t="s">
        <v>320</v>
      </c>
      <c r="B18" s="285">
        <v>83666318</v>
      </c>
      <c r="C18" s="285">
        <v>36710131</v>
      </c>
      <c r="D18" s="285">
        <v>17158958</v>
      </c>
      <c r="E18" s="285">
        <v>226784</v>
      </c>
      <c r="F18" s="285">
        <v>4994107</v>
      </c>
      <c r="G18" s="285">
        <v>3465642</v>
      </c>
      <c r="H18" s="285">
        <v>2740834</v>
      </c>
      <c r="I18" s="285">
        <v>14001579</v>
      </c>
      <c r="J18" s="285">
        <v>0</v>
      </c>
      <c r="K18" s="285">
        <v>2742000</v>
      </c>
      <c r="L18" s="285">
        <v>1425000</v>
      </c>
      <c r="M18" s="285">
        <v>72450</v>
      </c>
      <c r="N18" s="371"/>
      <c r="O18" s="285">
        <v>0</v>
      </c>
      <c r="P18" s="285">
        <v>2413254</v>
      </c>
      <c r="Q18" s="285">
        <v>496921</v>
      </c>
      <c r="R18" s="285">
        <v>0</v>
      </c>
      <c r="S18" s="287">
        <f t="shared" si="0"/>
        <v>170113978</v>
      </c>
    </row>
    <row r="19" spans="1:19" ht="12" customHeight="1" x14ac:dyDescent="0.2">
      <c r="A19" s="351" t="s">
        <v>321</v>
      </c>
      <c r="B19" s="285">
        <v>0</v>
      </c>
      <c r="C19" s="285">
        <v>0</v>
      </c>
      <c r="D19" s="285">
        <v>612899</v>
      </c>
      <c r="E19" s="285">
        <v>17885</v>
      </c>
      <c r="F19" s="285">
        <v>110297</v>
      </c>
      <c r="G19" s="285">
        <v>174598</v>
      </c>
      <c r="H19" s="285">
        <v>28393</v>
      </c>
      <c r="I19" s="285">
        <v>712500</v>
      </c>
      <c r="J19" s="285">
        <v>0</v>
      </c>
      <c r="K19" s="285">
        <v>0</v>
      </c>
      <c r="L19" s="285">
        <v>0</v>
      </c>
      <c r="M19" s="285"/>
      <c r="N19" s="371"/>
      <c r="O19" s="285">
        <v>0</v>
      </c>
      <c r="P19" s="285">
        <v>0</v>
      </c>
      <c r="Q19" s="285">
        <v>0</v>
      </c>
      <c r="R19" s="285">
        <v>0</v>
      </c>
      <c r="S19" s="287">
        <f t="shared" si="0"/>
        <v>1656572</v>
      </c>
    </row>
    <row r="20" spans="1:19" ht="12" customHeight="1" x14ac:dyDescent="0.2">
      <c r="A20" s="351" t="s">
        <v>322</v>
      </c>
      <c r="B20" s="285">
        <v>31059366</v>
      </c>
      <c r="C20" s="285">
        <v>2123719</v>
      </c>
      <c r="D20" s="285">
        <v>1960676</v>
      </c>
      <c r="E20" s="285">
        <v>84132</v>
      </c>
      <c r="F20" s="285">
        <v>611751</v>
      </c>
      <c r="G20" s="285">
        <v>665421</v>
      </c>
      <c r="H20" s="285">
        <v>386799</v>
      </c>
      <c r="I20" s="285">
        <v>3580000</v>
      </c>
      <c r="J20" s="285">
        <v>19800000</v>
      </c>
      <c r="K20" s="285">
        <v>0</v>
      </c>
      <c r="L20" s="285">
        <v>0</v>
      </c>
      <c r="M20" s="285"/>
      <c r="N20" s="371"/>
      <c r="O20" s="285">
        <v>0</v>
      </c>
      <c r="P20" s="285">
        <v>374505</v>
      </c>
      <c r="Q20" s="285">
        <v>101742</v>
      </c>
      <c r="R20" s="285"/>
      <c r="S20" s="287">
        <f t="shared" si="0"/>
        <v>60748111</v>
      </c>
    </row>
    <row r="21" spans="1:19" ht="12" customHeight="1" x14ac:dyDescent="0.2">
      <c r="A21" s="351" t="s">
        <v>323</v>
      </c>
      <c r="B21" s="285">
        <v>7409622</v>
      </c>
      <c r="C21" s="285">
        <v>0</v>
      </c>
      <c r="D21" s="285">
        <v>5834995</v>
      </c>
      <c r="E21" s="285">
        <v>100152</v>
      </c>
      <c r="F21" s="285">
        <v>843179</v>
      </c>
      <c r="G21" s="285">
        <v>634057</v>
      </c>
      <c r="H21" s="285">
        <v>414282</v>
      </c>
      <c r="I21" s="285">
        <v>8336740</v>
      </c>
      <c r="J21" s="285">
        <v>0</v>
      </c>
      <c r="K21" s="285">
        <v>0</v>
      </c>
      <c r="L21" s="285">
        <v>0</v>
      </c>
      <c r="M21" s="285"/>
      <c r="N21" s="372">
        <v>575000</v>
      </c>
      <c r="O21" s="285">
        <v>0</v>
      </c>
      <c r="P21" s="285">
        <v>374505</v>
      </c>
      <c r="Q21" s="285">
        <v>101742</v>
      </c>
      <c r="R21" s="285"/>
      <c r="S21" s="287">
        <f t="shared" si="0"/>
        <v>24624274</v>
      </c>
    </row>
    <row r="22" spans="1:19" ht="12" customHeight="1" x14ac:dyDescent="0.2">
      <c r="A22" s="351" t="s">
        <v>324</v>
      </c>
      <c r="B22" s="285">
        <v>266019152</v>
      </c>
      <c r="C22" s="285">
        <v>166962337</v>
      </c>
      <c r="D22" s="285">
        <v>14155252</v>
      </c>
      <c r="E22" s="285">
        <v>201596</v>
      </c>
      <c r="F22" s="285">
        <v>6758414</v>
      </c>
      <c r="G22" s="285">
        <v>5359583</v>
      </c>
      <c r="H22" s="285">
        <v>4025592</v>
      </c>
      <c r="I22" s="285">
        <v>16869747</v>
      </c>
      <c r="J22" s="285">
        <v>59869660</v>
      </c>
      <c r="K22" s="285">
        <v>0</v>
      </c>
      <c r="L22" s="285">
        <v>760000</v>
      </c>
      <c r="M22" s="285">
        <v>270040</v>
      </c>
      <c r="N22" s="371"/>
      <c r="O22" s="285">
        <v>0</v>
      </c>
      <c r="P22" s="285">
        <v>5192192</v>
      </c>
      <c r="Q22" s="285">
        <v>965797</v>
      </c>
      <c r="R22" s="285">
        <v>50000</v>
      </c>
      <c r="S22" s="287">
        <f t="shared" si="0"/>
        <v>547459362</v>
      </c>
    </row>
    <row r="23" spans="1:19" ht="12" customHeight="1" x14ac:dyDescent="0.2">
      <c r="A23" s="351" t="s">
        <v>325</v>
      </c>
      <c r="B23" s="285">
        <v>45653115</v>
      </c>
      <c r="C23" s="285">
        <v>11119011</v>
      </c>
      <c r="D23" s="285">
        <v>13579167</v>
      </c>
      <c r="E23" s="285">
        <v>200972</v>
      </c>
      <c r="F23" s="285">
        <v>3083869</v>
      </c>
      <c r="G23" s="285">
        <v>2812915</v>
      </c>
      <c r="H23" s="285">
        <v>2030418</v>
      </c>
      <c r="I23" s="285">
        <v>18544853</v>
      </c>
      <c r="J23" s="285">
        <v>4950000</v>
      </c>
      <c r="K23" s="285">
        <v>0</v>
      </c>
      <c r="L23" s="285">
        <v>237500</v>
      </c>
      <c r="M23" s="285">
        <v>135000</v>
      </c>
      <c r="N23" s="371"/>
      <c r="O23" s="285">
        <v>0</v>
      </c>
      <c r="P23" s="285">
        <v>1410542</v>
      </c>
      <c r="Q23" s="285">
        <v>338308</v>
      </c>
      <c r="R23" s="285"/>
      <c r="S23" s="287">
        <f t="shared" si="0"/>
        <v>104095670</v>
      </c>
    </row>
    <row r="24" spans="1:19" ht="12" customHeight="1" x14ac:dyDescent="0.2">
      <c r="A24" s="351" t="s">
        <v>326</v>
      </c>
      <c r="B24" s="285">
        <v>17223230</v>
      </c>
      <c r="C24" s="285">
        <v>0</v>
      </c>
      <c r="D24" s="285">
        <v>10123523</v>
      </c>
      <c r="E24" s="285">
        <v>157269</v>
      </c>
      <c r="F24" s="285">
        <v>1386328</v>
      </c>
      <c r="G24" s="285">
        <v>1442185</v>
      </c>
      <c r="H24" s="285">
        <v>825493</v>
      </c>
      <c r="I24" s="285">
        <v>9208690</v>
      </c>
      <c r="J24" s="285">
        <v>0</v>
      </c>
      <c r="K24" s="285">
        <v>0</v>
      </c>
      <c r="L24" s="285">
        <v>0</v>
      </c>
      <c r="M24" s="285">
        <v>45000</v>
      </c>
      <c r="N24" s="371"/>
      <c r="O24" s="285">
        <v>564075</v>
      </c>
      <c r="P24" s="285">
        <v>406998</v>
      </c>
      <c r="Q24" s="285">
        <v>110569</v>
      </c>
      <c r="R24" s="285">
        <v>0</v>
      </c>
      <c r="S24" s="287">
        <f t="shared" si="0"/>
        <v>41493360</v>
      </c>
    </row>
    <row r="25" spans="1:19" ht="12" customHeight="1" x14ac:dyDescent="0.2">
      <c r="A25" s="351" t="s">
        <v>327</v>
      </c>
      <c r="B25" s="285">
        <v>12697857</v>
      </c>
      <c r="C25" s="285">
        <v>0</v>
      </c>
      <c r="D25" s="285">
        <v>9384834</v>
      </c>
      <c r="E25" s="285">
        <v>140412</v>
      </c>
      <c r="F25" s="285">
        <v>1243253</v>
      </c>
      <c r="G25" s="285">
        <v>1291039</v>
      </c>
      <c r="H25" s="285">
        <v>750275</v>
      </c>
      <c r="I25" s="285">
        <v>8384440</v>
      </c>
      <c r="J25" s="285">
        <v>1485000</v>
      </c>
      <c r="K25" s="285">
        <v>0</v>
      </c>
      <c r="L25" s="285">
        <v>665000</v>
      </c>
      <c r="M25" s="285">
        <v>45000</v>
      </c>
      <c r="N25" s="371">
        <v>385000</v>
      </c>
      <c r="O25" s="285">
        <v>0</v>
      </c>
      <c r="P25" s="285">
        <v>475878</v>
      </c>
      <c r="Q25" s="285">
        <v>119797</v>
      </c>
      <c r="R25" s="285">
        <v>0</v>
      </c>
      <c r="S25" s="287">
        <f t="shared" si="0"/>
        <v>37067785</v>
      </c>
    </row>
    <row r="26" spans="1:19" ht="12" customHeight="1" x14ac:dyDescent="0.2">
      <c r="A26" s="351" t="s">
        <v>328</v>
      </c>
      <c r="B26" s="285">
        <v>23469369</v>
      </c>
      <c r="C26" s="285">
        <v>0</v>
      </c>
      <c r="D26" s="285">
        <v>12833394</v>
      </c>
      <c r="E26" s="285">
        <v>191063</v>
      </c>
      <c r="F26" s="285">
        <v>2471374</v>
      </c>
      <c r="G26" s="285">
        <v>2182415</v>
      </c>
      <c r="H26" s="285">
        <v>1398770</v>
      </c>
      <c r="I26" s="285">
        <v>11952718</v>
      </c>
      <c r="J26" s="285">
        <v>0</v>
      </c>
      <c r="K26" s="285">
        <v>1372000</v>
      </c>
      <c r="L26" s="285">
        <v>0</v>
      </c>
      <c r="M26" s="285">
        <v>135000</v>
      </c>
      <c r="N26" s="371"/>
      <c r="O26" s="285">
        <v>0</v>
      </c>
      <c r="P26" s="285">
        <v>593936</v>
      </c>
      <c r="Q26" s="285">
        <v>155397</v>
      </c>
      <c r="R26" s="285">
        <v>400000</v>
      </c>
      <c r="S26" s="287">
        <f t="shared" si="0"/>
        <v>57155436</v>
      </c>
    </row>
    <row r="27" spans="1:19" ht="12" customHeight="1" x14ac:dyDescent="0.2">
      <c r="A27" s="351" t="s">
        <v>329</v>
      </c>
      <c r="B27" s="285">
        <v>36973674</v>
      </c>
      <c r="C27" s="285">
        <v>3685744</v>
      </c>
      <c r="D27" s="285">
        <v>10201151</v>
      </c>
      <c r="E27" s="285">
        <v>163474</v>
      </c>
      <c r="F27" s="285">
        <v>3871519</v>
      </c>
      <c r="G27" s="285">
        <v>2172741</v>
      </c>
      <c r="H27" s="285">
        <v>1742828</v>
      </c>
      <c r="I27" s="285">
        <v>6709214</v>
      </c>
      <c r="J27" s="285">
        <v>0</v>
      </c>
      <c r="K27" s="285">
        <v>0</v>
      </c>
      <c r="L27" s="285">
        <v>0</v>
      </c>
      <c r="M27" s="285">
        <v>180000</v>
      </c>
      <c r="N27" s="371"/>
      <c r="O27" s="285">
        <v>0</v>
      </c>
      <c r="P27" s="285">
        <v>927894</v>
      </c>
      <c r="Q27" s="285">
        <v>251491</v>
      </c>
      <c r="R27" s="285">
        <v>107046</v>
      </c>
      <c r="S27" s="287">
        <f t="shared" si="0"/>
        <v>66986776</v>
      </c>
    </row>
    <row r="28" spans="1:19" ht="12" customHeight="1" x14ac:dyDescent="0.2">
      <c r="A28" s="351" t="s">
        <v>330</v>
      </c>
      <c r="B28" s="285">
        <v>4476863</v>
      </c>
      <c r="C28" s="285">
        <v>0</v>
      </c>
      <c r="D28" s="285">
        <v>5416674</v>
      </c>
      <c r="E28" s="285">
        <v>113946</v>
      </c>
      <c r="F28" s="285">
        <v>676773</v>
      </c>
      <c r="G28" s="285">
        <v>753048</v>
      </c>
      <c r="H28" s="285">
        <v>439868</v>
      </c>
      <c r="I28" s="285">
        <v>2365716</v>
      </c>
      <c r="J28" s="285">
        <v>0</v>
      </c>
      <c r="K28" s="285">
        <v>0</v>
      </c>
      <c r="L28" s="285">
        <v>0</v>
      </c>
      <c r="M28" s="285"/>
      <c r="N28" s="371"/>
      <c r="O28" s="285">
        <v>506000</v>
      </c>
      <c r="P28" s="285">
        <v>374505</v>
      </c>
      <c r="Q28" s="285">
        <v>101742</v>
      </c>
      <c r="R28" s="285"/>
      <c r="S28" s="287">
        <f t="shared" si="0"/>
        <v>15225135</v>
      </c>
    </row>
    <row r="29" spans="1:19" ht="12" customHeight="1" x14ac:dyDescent="0.2">
      <c r="A29" s="351" t="s">
        <v>331</v>
      </c>
      <c r="B29" s="285">
        <v>116462660</v>
      </c>
      <c r="C29" s="285">
        <v>38812114</v>
      </c>
      <c r="D29" s="285">
        <v>4964334</v>
      </c>
      <c r="E29" s="285">
        <v>115885</v>
      </c>
      <c r="F29" s="285">
        <v>2377896</v>
      </c>
      <c r="G29" s="285">
        <v>2311137</v>
      </c>
      <c r="H29" s="285">
        <v>1812863</v>
      </c>
      <c r="I29" s="285">
        <v>18938512</v>
      </c>
      <c r="J29" s="285">
        <v>12870000</v>
      </c>
      <c r="K29" s="285">
        <v>0</v>
      </c>
      <c r="L29" s="285">
        <v>475000</v>
      </c>
      <c r="M29" s="285">
        <v>168550</v>
      </c>
      <c r="N29" s="371"/>
      <c r="O29" s="285">
        <v>1164000</v>
      </c>
      <c r="P29" s="285">
        <v>2098679</v>
      </c>
      <c r="Q29" s="285">
        <v>426237</v>
      </c>
      <c r="R29" s="285">
        <v>1270354</v>
      </c>
      <c r="S29" s="287">
        <f t="shared" si="0"/>
        <v>204268221</v>
      </c>
    </row>
    <row r="30" spans="1:19" ht="12" customHeight="1" x14ac:dyDescent="0.2">
      <c r="A30" s="351" t="s">
        <v>332</v>
      </c>
      <c r="B30" s="285">
        <v>193392536</v>
      </c>
      <c r="C30" s="285">
        <v>96746394</v>
      </c>
      <c r="D30" s="285">
        <v>3488496</v>
      </c>
      <c r="E30" s="285">
        <v>101365</v>
      </c>
      <c r="F30" s="285">
        <v>3116728</v>
      </c>
      <c r="G30" s="285">
        <v>3074389</v>
      </c>
      <c r="H30" s="285">
        <v>2298770</v>
      </c>
      <c r="I30" s="285">
        <v>22941770</v>
      </c>
      <c r="J30" s="285">
        <v>29700000</v>
      </c>
      <c r="K30" s="285">
        <v>0</v>
      </c>
      <c r="L30" s="285">
        <v>142500</v>
      </c>
      <c r="M30" s="285">
        <v>135000</v>
      </c>
      <c r="N30" s="371"/>
      <c r="O30" s="285">
        <v>2462300</v>
      </c>
      <c r="P30" s="285">
        <v>2757408</v>
      </c>
      <c r="Q30" s="285">
        <v>558912</v>
      </c>
      <c r="R30" s="285">
        <v>3023146</v>
      </c>
      <c r="S30" s="287">
        <f t="shared" si="0"/>
        <v>363939714</v>
      </c>
    </row>
    <row r="31" spans="1:19" ht="12" customHeight="1" x14ac:dyDescent="0.2">
      <c r="A31" s="351" t="s">
        <v>333</v>
      </c>
      <c r="B31" s="285">
        <v>83239974</v>
      </c>
      <c r="C31" s="285">
        <v>841355</v>
      </c>
      <c r="D31" s="285">
        <v>17228433</v>
      </c>
      <c r="E31" s="285">
        <v>236132</v>
      </c>
      <c r="F31" s="285">
        <v>5333223</v>
      </c>
      <c r="G31" s="285">
        <v>4455554</v>
      </c>
      <c r="H31" s="285">
        <v>3430539</v>
      </c>
      <c r="I31" s="285">
        <v>38250380</v>
      </c>
      <c r="J31" s="285">
        <v>594000</v>
      </c>
      <c r="K31" s="285">
        <v>0</v>
      </c>
      <c r="L31" s="285">
        <v>475000</v>
      </c>
      <c r="M31" s="285">
        <v>45000</v>
      </c>
      <c r="N31" s="371"/>
      <c r="O31" s="285">
        <v>0</v>
      </c>
      <c r="P31" s="285">
        <v>3080172</v>
      </c>
      <c r="Q31" s="285">
        <v>652487</v>
      </c>
      <c r="R31" s="285">
        <v>1653231</v>
      </c>
      <c r="S31" s="287">
        <f t="shared" si="0"/>
        <v>159515480</v>
      </c>
    </row>
    <row r="32" spans="1:19" ht="12" customHeight="1" x14ac:dyDescent="0.2">
      <c r="A32" s="351" t="s">
        <v>334</v>
      </c>
      <c r="B32" s="285">
        <v>56524014</v>
      </c>
      <c r="C32" s="285">
        <v>12353123</v>
      </c>
      <c r="D32" s="285">
        <v>12712471</v>
      </c>
      <c r="E32" s="285">
        <v>177449</v>
      </c>
      <c r="F32" s="285">
        <v>1895424</v>
      </c>
      <c r="G32" s="285">
        <v>2034927</v>
      </c>
      <c r="H32" s="285">
        <v>1220523</v>
      </c>
      <c r="I32" s="285">
        <v>8868818</v>
      </c>
      <c r="J32" s="285">
        <v>90254399</v>
      </c>
      <c r="K32" s="285">
        <v>0</v>
      </c>
      <c r="L32" s="285">
        <v>534375</v>
      </c>
      <c r="M32" s="285">
        <v>90000</v>
      </c>
      <c r="N32" s="371">
        <v>941766</v>
      </c>
      <c r="O32" s="285">
        <v>0</v>
      </c>
      <c r="P32" s="285">
        <v>1314490</v>
      </c>
      <c r="Q32" s="285">
        <v>268961</v>
      </c>
      <c r="R32" s="285">
        <v>0</v>
      </c>
      <c r="S32" s="287">
        <f t="shared" si="0"/>
        <v>189190740</v>
      </c>
    </row>
    <row r="33" spans="1:19" ht="12" customHeight="1" x14ac:dyDescent="0.2">
      <c r="A33" s="351" t="s">
        <v>335</v>
      </c>
      <c r="B33" s="285">
        <v>6180313</v>
      </c>
      <c r="C33" s="285">
        <v>0</v>
      </c>
      <c r="D33" s="285">
        <v>11527065</v>
      </c>
      <c r="E33" s="285">
        <v>175259</v>
      </c>
      <c r="F33" s="285">
        <v>1953412</v>
      </c>
      <c r="G33" s="285">
        <v>1521995</v>
      </c>
      <c r="H33" s="285">
        <v>888631</v>
      </c>
      <c r="I33" s="285">
        <v>4730858</v>
      </c>
      <c r="J33" s="285">
        <v>7573500</v>
      </c>
      <c r="K33" s="285">
        <v>0</v>
      </c>
      <c r="L33" s="285">
        <v>1140000</v>
      </c>
      <c r="M33" s="285">
        <v>135000</v>
      </c>
      <c r="N33" s="371"/>
      <c r="O33" s="285">
        <v>0</v>
      </c>
      <c r="P33" s="285">
        <v>374505</v>
      </c>
      <c r="Q33" s="285">
        <v>101742</v>
      </c>
      <c r="R33" s="285"/>
      <c r="S33" s="287">
        <f t="shared" si="0"/>
        <v>36302280</v>
      </c>
    </row>
    <row r="34" spans="1:19" ht="12" customHeight="1" x14ac:dyDescent="0.2">
      <c r="A34" s="351" t="s">
        <v>336</v>
      </c>
      <c r="B34" s="285">
        <v>48229035</v>
      </c>
      <c r="C34" s="285">
        <v>8780084</v>
      </c>
      <c r="D34" s="285">
        <v>13829581</v>
      </c>
      <c r="E34" s="285">
        <v>192568</v>
      </c>
      <c r="F34" s="285">
        <v>2993250</v>
      </c>
      <c r="G34" s="285">
        <v>2685625</v>
      </c>
      <c r="H34" s="285">
        <v>1725564</v>
      </c>
      <c r="I34" s="285">
        <v>17562720</v>
      </c>
      <c r="J34" s="285">
        <v>123948</v>
      </c>
      <c r="K34" s="285">
        <v>0</v>
      </c>
      <c r="L34" s="285">
        <v>0</v>
      </c>
      <c r="M34" s="285">
        <v>45000</v>
      </c>
      <c r="N34" s="371"/>
      <c r="O34" s="285">
        <v>0</v>
      </c>
      <c r="P34" s="285">
        <v>1386466</v>
      </c>
      <c r="Q34" s="285">
        <v>306541</v>
      </c>
      <c r="R34" s="285">
        <v>923875</v>
      </c>
      <c r="S34" s="287">
        <f t="shared" si="0"/>
        <v>98784257</v>
      </c>
    </row>
    <row r="35" spans="1:19" ht="12" customHeight="1" x14ac:dyDescent="0.2">
      <c r="A35" s="351" t="s">
        <v>337</v>
      </c>
      <c r="B35" s="285">
        <v>3268171</v>
      </c>
      <c r="C35" s="285">
        <v>0</v>
      </c>
      <c r="D35" s="285">
        <v>7517347</v>
      </c>
      <c r="E35" s="285">
        <v>99024</v>
      </c>
      <c r="F35" s="285">
        <v>611488</v>
      </c>
      <c r="G35" s="285">
        <v>524351</v>
      </c>
      <c r="H35" s="285">
        <v>276661</v>
      </c>
      <c r="I35" s="285">
        <v>2148880</v>
      </c>
      <c r="J35" s="285">
        <v>0</v>
      </c>
      <c r="K35" s="285">
        <v>0</v>
      </c>
      <c r="L35" s="285">
        <v>0</v>
      </c>
      <c r="M35" s="285">
        <v>45000</v>
      </c>
      <c r="N35" s="371">
        <v>300000</v>
      </c>
      <c r="O35" s="285">
        <v>279925</v>
      </c>
      <c r="P35" s="285">
        <v>374505</v>
      </c>
      <c r="Q35" s="285">
        <v>101742</v>
      </c>
      <c r="R35" s="285">
        <v>0</v>
      </c>
      <c r="S35" s="287">
        <f t="shared" si="0"/>
        <v>15547094</v>
      </c>
    </row>
    <row r="36" spans="1:19" ht="12" customHeight="1" x14ac:dyDescent="0.2">
      <c r="A36" s="351" t="s">
        <v>338</v>
      </c>
      <c r="B36" s="285">
        <v>805729</v>
      </c>
      <c r="C36" s="285">
        <v>0</v>
      </c>
      <c r="D36" s="285">
        <v>34907</v>
      </c>
      <c r="E36" s="285">
        <v>10383</v>
      </c>
      <c r="F36" s="285">
        <v>168809</v>
      </c>
      <c r="G36" s="285">
        <v>66926</v>
      </c>
      <c r="H36" s="285">
        <v>32555</v>
      </c>
      <c r="I36" s="285">
        <v>0</v>
      </c>
      <c r="J36" s="285">
        <v>0</v>
      </c>
      <c r="K36" s="285">
        <v>0</v>
      </c>
      <c r="L36" s="285">
        <v>0</v>
      </c>
      <c r="M36" s="285"/>
      <c r="N36" s="371"/>
      <c r="O36" s="285">
        <v>0</v>
      </c>
      <c r="P36" s="285">
        <v>0</v>
      </c>
      <c r="Q36" s="285">
        <v>0</v>
      </c>
      <c r="R36" s="285"/>
      <c r="S36" s="287">
        <f t="shared" si="0"/>
        <v>1119309</v>
      </c>
    </row>
    <row r="37" spans="1:19" ht="12" customHeight="1" x14ac:dyDescent="0.2">
      <c r="A37" s="351" t="s">
        <v>339</v>
      </c>
      <c r="B37" s="285">
        <v>10179961</v>
      </c>
      <c r="C37" s="285">
        <v>0</v>
      </c>
      <c r="D37" s="285">
        <v>6546790</v>
      </c>
      <c r="E37" s="285">
        <v>111154</v>
      </c>
      <c r="F37" s="285">
        <v>752693</v>
      </c>
      <c r="G37" s="285">
        <v>850660</v>
      </c>
      <c r="H37" s="285">
        <v>405338</v>
      </c>
      <c r="I37" s="285">
        <v>4563320</v>
      </c>
      <c r="J37" s="285">
        <v>0</v>
      </c>
      <c r="K37" s="285">
        <v>0</v>
      </c>
      <c r="L37" s="285">
        <v>0</v>
      </c>
      <c r="M37" s="285"/>
      <c r="N37" s="371">
        <v>978478</v>
      </c>
      <c r="O37" s="285">
        <v>0</v>
      </c>
      <c r="P37" s="285">
        <v>374505</v>
      </c>
      <c r="Q37" s="285">
        <v>101742</v>
      </c>
      <c r="R37" s="285">
        <v>125000</v>
      </c>
      <c r="S37" s="287">
        <f t="shared" si="0"/>
        <v>24989641</v>
      </c>
    </row>
    <row r="38" spans="1:19" ht="12" customHeight="1" x14ac:dyDescent="0.2">
      <c r="A38" s="351" t="s">
        <v>340</v>
      </c>
      <c r="B38" s="285">
        <v>31766406</v>
      </c>
      <c r="C38" s="285">
        <v>0</v>
      </c>
      <c r="D38" s="285">
        <v>4898940</v>
      </c>
      <c r="E38" s="285">
        <v>81398</v>
      </c>
      <c r="F38" s="285">
        <v>1149234</v>
      </c>
      <c r="G38" s="285">
        <v>1043699</v>
      </c>
      <c r="H38" s="285">
        <v>756205</v>
      </c>
      <c r="I38" s="285">
        <v>9589510</v>
      </c>
      <c r="J38" s="285">
        <v>0</v>
      </c>
      <c r="K38" s="285">
        <v>1000000</v>
      </c>
      <c r="L38" s="285">
        <v>0</v>
      </c>
      <c r="M38" s="285">
        <v>180000</v>
      </c>
      <c r="N38" s="371">
        <v>373985</v>
      </c>
      <c r="O38" s="285">
        <v>327030</v>
      </c>
      <c r="P38" s="285">
        <v>685455</v>
      </c>
      <c r="Q38" s="285">
        <v>166262</v>
      </c>
      <c r="R38" s="285">
        <v>0</v>
      </c>
      <c r="S38" s="287">
        <f t="shared" si="0"/>
        <v>52018124</v>
      </c>
    </row>
    <row r="39" spans="1:19" ht="12" customHeight="1" x14ac:dyDescent="0.2">
      <c r="A39" s="351" t="s">
        <v>341</v>
      </c>
      <c r="B39" s="285">
        <v>6290907</v>
      </c>
      <c r="C39" s="285">
        <v>0</v>
      </c>
      <c r="D39" s="285">
        <v>3487682</v>
      </c>
      <c r="E39" s="285">
        <v>99837</v>
      </c>
      <c r="F39" s="285">
        <v>472343</v>
      </c>
      <c r="G39" s="285">
        <v>637265</v>
      </c>
      <c r="H39" s="285">
        <v>422913</v>
      </c>
      <c r="I39" s="285">
        <v>1500164</v>
      </c>
      <c r="J39" s="285">
        <v>0</v>
      </c>
      <c r="K39" s="285">
        <v>0</v>
      </c>
      <c r="L39" s="285">
        <v>1900000</v>
      </c>
      <c r="M39" s="285"/>
      <c r="N39" s="371"/>
      <c r="O39" s="285">
        <v>0</v>
      </c>
      <c r="P39" s="285">
        <v>374505</v>
      </c>
      <c r="Q39" s="285">
        <v>101742</v>
      </c>
      <c r="R39" s="285">
        <v>0</v>
      </c>
      <c r="S39" s="287">
        <f t="shared" si="0"/>
        <v>15287358</v>
      </c>
    </row>
    <row r="40" spans="1:19" ht="12" customHeight="1" x14ac:dyDescent="0.2">
      <c r="A40" s="351" t="s">
        <v>342</v>
      </c>
      <c r="B40" s="285">
        <v>328166545</v>
      </c>
      <c r="C40" s="285">
        <v>130918455</v>
      </c>
      <c r="D40" s="285">
        <v>3234155</v>
      </c>
      <c r="E40" s="285">
        <v>98645</v>
      </c>
      <c r="F40" s="285">
        <v>3804818</v>
      </c>
      <c r="G40" s="285">
        <v>3915243</v>
      </c>
      <c r="H40" s="285">
        <v>2919279</v>
      </c>
      <c r="I40" s="285">
        <v>23251006</v>
      </c>
      <c r="J40" s="285">
        <v>48612821</v>
      </c>
      <c r="K40" s="285">
        <v>0</v>
      </c>
      <c r="L40" s="285">
        <v>771875</v>
      </c>
      <c r="M40" s="285">
        <v>142650</v>
      </c>
      <c r="N40" s="371"/>
      <c r="O40" s="285">
        <v>0</v>
      </c>
      <c r="P40" s="285">
        <v>4343314</v>
      </c>
      <c r="Q40" s="285">
        <v>769049</v>
      </c>
      <c r="R40" s="285">
        <v>5892932</v>
      </c>
      <c r="S40" s="287">
        <f t="shared" si="0"/>
        <v>556840787</v>
      </c>
    </row>
    <row r="41" spans="1:19" ht="12" customHeight="1" x14ac:dyDescent="0.2">
      <c r="A41" s="351" t="s">
        <v>343</v>
      </c>
      <c r="B41" s="285">
        <v>11824814</v>
      </c>
      <c r="C41" s="285">
        <v>0</v>
      </c>
      <c r="D41" s="285">
        <v>8175433</v>
      </c>
      <c r="E41" s="285">
        <v>113729</v>
      </c>
      <c r="F41" s="285">
        <v>1467091</v>
      </c>
      <c r="G41" s="285">
        <v>940995</v>
      </c>
      <c r="H41" s="285">
        <v>618474</v>
      </c>
      <c r="I41" s="285">
        <v>6586125</v>
      </c>
      <c r="J41" s="285">
        <v>0</v>
      </c>
      <c r="K41" s="285">
        <v>700000</v>
      </c>
      <c r="L41" s="285">
        <v>0</v>
      </c>
      <c r="M41" s="285"/>
      <c r="N41" s="371">
        <v>871898</v>
      </c>
      <c r="O41" s="285">
        <v>0</v>
      </c>
      <c r="P41" s="285">
        <v>374505</v>
      </c>
      <c r="Q41" s="285">
        <v>101742</v>
      </c>
      <c r="R41" s="285">
        <v>0</v>
      </c>
      <c r="S41" s="287">
        <f t="shared" si="0"/>
        <v>31774806</v>
      </c>
    </row>
    <row r="42" spans="1:19" ht="12" customHeight="1" x14ac:dyDescent="0.2">
      <c r="A42" s="351" t="s">
        <v>344</v>
      </c>
      <c r="B42" s="285">
        <v>709082678</v>
      </c>
      <c r="C42" s="285">
        <v>464685624</v>
      </c>
      <c r="D42" s="285">
        <v>17542541</v>
      </c>
      <c r="E42" s="285">
        <v>241835</v>
      </c>
      <c r="F42" s="285">
        <v>13081729</v>
      </c>
      <c r="G42" s="285">
        <v>9306946</v>
      </c>
      <c r="H42" s="285">
        <v>7240928</v>
      </c>
      <c r="I42" s="285">
        <v>41080468</v>
      </c>
      <c r="J42" s="285">
        <v>482447689</v>
      </c>
      <c r="K42" s="285">
        <v>650000</v>
      </c>
      <c r="L42" s="285">
        <v>1900000</v>
      </c>
      <c r="M42" s="285">
        <v>540000</v>
      </c>
      <c r="N42" s="371">
        <v>25000</v>
      </c>
      <c r="O42" s="285">
        <v>0</v>
      </c>
      <c r="P42" s="285">
        <v>8278489</v>
      </c>
      <c r="Q42" s="285">
        <v>1537803</v>
      </c>
      <c r="R42" s="285">
        <v>107930</v>
      </c>
      <c r="S42" s="287">
        <f t="shared" si="0"/>
        <v>1757749660</v>
      </c>
    </row>
    <row r="43" spans="1:19" ht="12" customHeight="1" x14ac:dyDescent="0.2">
      <c r="A43" s="351" t="s">
        <v>345</v>
      </c>
      <c r="B43" s="285">
        <v>52958790</v>
      </c>
      <c r="C43" s="285">
        <v>258936</v>
      </c>
      <c r="D43" s="285">
        <v>22112282</v>
      </c>
      <c r="E43" s="285">
        <v>283428</v>
      </c>
      <c r="F43" s="285">
        <v>4497169</v>
      </c>
      <c r="G43" s="285">
        <v>3878229</v>
      </c>
      <c r="H43" s="285">
        <v>2793383</v>
      </c>
      <c r="I43" s="285">
        <v>26175502</v>
      </c>
      <c r="J43" s="285">
        <v>20295000</v>
      </c>
      <c r="K43" s="285">
        <v>0</v>
      </c>
      <c r="L43" s="285">
        <v>237500</v>
      </c>
      <c r="M43" s="285">
        <v>30075</v>
      </c>
      <c r="N43" s="371">
        <v>190000</v>
      </c>
      <c r="O43" s="285">
        <v>100000</v>
      </c>
      <c r="P43" s="285">
        <v>1373053</v>
      </c>
      <c r="Q43" s="285">
        <v>373017</v>
      </c>
      <c r="R43" s="285">
        <v>0</v>
      </c>
      <c r="S43" s="287">
        <f t="shared" si="0"/>
        <v>135556364</v>
      </c>
    </row>
    <row r="44" spans="1:19" ht="12" customHeight="1" x14ac:dyDescent="0.2">
      <c r="A44" s="351" t="s">
        <v>346</v>
      </c>
      <c r="B44" s="285">
        <v>4089524</v>
      </c>
      <c r="C44" s="285">
        <v>0</v>
      </c>
      <c r="D44" s="285">
        <v>3969909</v>
      </c>
      <c r="E44" s="285">
        <v>85954</v>
      </c>
      <c r="F44" s="285">
        <v>390526</v>
      </c>
      <c r="G44" s="285">
        <v>410833</v>
      </c>
      <c r="H44" s="285">
        <v>204569</v>
      </c>
      <c r="I44" s="285">
        <v>3500000</v>
      </c>
      <c r="J44" s="285">
        <v>0</v>
      </c>
      <c r="K44" s="285">
        <v>0</v>
      </c>
      <c r="L44" s="285">
        <v>0</v>
      </c>
      <c r="M44" s="285">
        <v>48348</v>
      </c>
      <c r="N44" s="371">
        <v>385216</v>
      </c>
      <c r="O44" s="285">
        <v>100000</v>
      </c>
      <c r="P44" s="285">
        <v>374505</v>
      </c>
      <c r="Q44" s="285">
        <v>101742</v>
      </c>
      <c r="R44" s="285">
        <v>1292000</v>
      </c>
      <c r="S44" s="287">
        <f t="shared" si="0"/>
        <v>14953126</v>
      </c>
    </row>
    <row r="45" spans="1:19" ht="12" customHeight="1" x14ac:dyDescent="0.2">
      <c r="A45" s="351" t="s">
        <v>347</v>
      </c>
      <c r="B45" s="285">
        <v>103848730</v>
      </c>
      <c r="C45" s="285">
        <v>21037000</v>
      </c>
      <c r="D45" s="285">
        <v>19939254</v>
      </c>
      <c r="E45" s="285">
        <v>270868</v>
      </c>
      <c r="F45" s="285">
        <v>5930815</v>
      </c>
      <c r="G45" s="285">
        <v>5213282</v>
      </c>
      <c r="H45" s="285">
        <v>3667023</v>
      </c>
      <c r="I45" s="285">
        <v>21116235</v>
      </c>
      <c r="J45" s="285">
        <v>0</v>
      </c>
      <c r="K45" s="285">
        <v>823000</v>
      </c>
      <c r="L45" s="285">
        <v>0</v>
      </c>
      <c r="M45" s="285">
        <v>45000</v>
      </c>
      <c r="N45" s="383"/>
      <c r="O45" s="285">
        <v>970000</v>
      </c>
      <c r="P45" s="285">
        <v>2979512</v>
      </c>
      <c r="Q45" s="285">
        <v>725160</v>
      </c>
      <c r="R45" s="285">
        <v>863899</v>
      </c>
      <c r="S45" s="287">
        <f t="shared" si="0"/>
        <v>187429778</v>
      </c>
    </row>
    <row r="46" spans="1:19" ht="12" customHeight="1" x14ac:dyDescent="0.2">
      <c r="A46" s="351" t="s">
        <v>348</v>
      </c>
      <c r="B46" s="285">
        <v>16757468</v>
      </c>
      <c r="C46" s="285">
        <v>0</v>
      </c>
      <c r="D46" s="285">
        <v>11304981</v>
      </c>
      <c r="E46" s="285">
        <v>165188</v>
      </c>
      <c r="F46" s="285">
        <v>2179142</v>
      </c>
      <c r="G46" s="285">
        <v>1792366</v>
      </c>
      <c r="H46" s="285">
        <v>1099195</v>
      </c>
      <c r="I46" s="285">
        <v>2992500</v>
      </c>
      <c r="J46" s="285">
        <v>0</v>
      </c>
      <c r="K46" s="285">
        <v>0</v>
      </c>
      <c r="L46" s="285">
        <v>0</v>
      </c>
      <c r="M46" s="285">
        <v>90000</v>
      </c>
      <c r="N46" s="371">
        <v>3190907</v>
      </c>
      <c r="O46" s="285">
        <v>292000</v>
      </c>
      <c r="P46" s="285">
        <v>541660</v>
      </c>
      <c r="Q46" s="285">
        <v>147152</v>
      </c>
      <c r="R46" s="285">
        <v>1650000</v>
      </c>
      <c r="S46" s="287">
        <f t="shared" si="0"/>
        <v>42202559</v>
      </c>
    </row>
    <row r="47" spans="1:19" ht="12" customHeight="1" x14ac:dyDescent="0.2">
      <c r="A47" s="351" t="s">
        <v>349</v>
      </c>
      <c r="B47" s="285">
        <v>45330272</v>
      </c>
      <c r="C47" s="285">
        <v>11259236</v>
      </c>
      <c r="D47" s="285">
        <v>9767582</v>
      </c>
      <c r="E47" s="285">
        <v>138614</v>
      </c>
      <c r="F47" s="285">
        <v>1967355</v>
      </c>
      <c r="G47" s="285">
        <v>1660186</v>
      </c>
      <c r="H47" s="285">
        <v>1067446</v>
      </c>
      <c r="I47" s="285">
        <v>6162708</v>
      </c>
      <c r="J47" s="285">
        <v>125627040</v>
      </c>
      <c r="K47" s="285">
        <v>0</v>
      </c>
      <c r="L47" s="285">
        <v>475000</v>
      </c>
      <c r="M47" s="285">
        <v>27450</v>
      </c>
      <c r="N47" s="371">
        <v>304940</v>
      </c>
      <c r="O47" s="285">
        <v>740000</v>
      </c>
      <c r="P47" s="285">
        <v>833237</v>
      </c>
      <c r="Q47" s="285">
        <v>195999</v>
      </c>
      <c r="R47" s="285">
        <v>1214430</v>
      </c>
      <c r="S47" s="287">
        <f t="shared" si="0"/>
        <v>206771495</v>
      </c>
    </row>
    <row r="48" spans="1:19" ht="12" customHeight="1" x14ac:dyDescent="0.2">
      <c r="A48" s="351" t="s">
        <v>350</v>
      </c>
      <c r="B48" s="285">
        <v>179582817</v>
      </c>
      <c r="C48" s="285">
        <v>120170842</v>
      </c>
      <c r="D48" s="285">
        <v>20187613</v>
      </c>
      <c r="E48" s="285">
        <v>272305</v>
      </c>
      <c r="F48" s="285">
        <v>6732142</v>
      </c>
      <c r="G48" s="285">
        <v>6157065</v>
      </c>
      <c r="H48" s="285">
        <v>4133524</v>
      </c>
      <c r="I48" s="285">
        <v>36954373</v>
      </c>
      <c r="J48" s="285">
        <v>664176</v>
      </c>
      <c r="K48" s="285">
        <v>0</v>
      </c>
      <c r="L48" s="285">
        <v>950000</v>
      </c>
      <c r="M48" s="285">
        <v>201150</v>
      </c>
      <c r="N48" s="383"/>
      <c r="O48" s="285">
        <v>1553741</v>
      </c>
      <c r="P48" s="285">
        <v>3846574</v>
      </c>
      <c r="Q48" s="285">
        <v>814396</v>
      </c>
      <c r="R48" s="285">
        <v>2015000</v>
      </c>
      <c r="S48" s="287">
        <f t="shared" si="0"/>
        <v>384235718</v>
      </c>
    </row>
    <row r="49" spans="1:19" ht="12" customHeight="1" x14ac:dyDescent="0.2">
      <c r="A49" s="351" t="s">
        <v>351</v>
      </c>
      <c r="B49" s="285">
        <v>50505035</v>
      </c>
      <c r="C49" s="285">
        <v>3164731</v>
      </c>
      <c r="D49" s="285">
        <v>1403043</v>
      </c>
      <c r="E49" s="285">
        <v>81906</v>
      </c>
      <c r="F49" s="285">
        <v>8889232</v>
      </c>
      <c r="G49" s="285">
        <v>2086794</v>
      </c>
      <c r="H49" s="285">
        <v>2293709</v>
      </c>
      <c r="I49" s="285">
        <v>2196425</v>
      </c>
      <c r="J49" s="285">
        <v>0</v>
      </c>
      <c r="K49" s="285">
        <v>0</v>
      </c>
      <c r="L49" s="285">
        <v>0</v>
      </c>
      <c r="M49" s="285"/>
      <c r="N49" s="373"/>
      <c r="O49" s="285">
        <v>0</v>
      </c>
      <c r="P49" s="285">
        <v>1553577</v>
      </c>
      <c r="Q49" s="285">
        <v>344831</v>
      </c>
      <c r="R49" s="285"/>
      <c r="S49" s="287">
        <f t="shared" si="0"/>
        <v>72519283</v>
      </c>
    </row>
    <row r="50" spans="1:19" ht="12" customHeight="1" x14ac:dyDescent="0.2">
      <c r="A50" s="351" t="s">
        <v>352</v>
      </c>
      <c r="B50" s="285">
        <v>21884181</v>
      </c>
      <c r="C50" s="285">
        <v>183270</v>
      </c>
      <c r="D50" s="285">
        <v>578058</v>
      </c>
      <c r="E50" s="285">
        <v>71122</v>
      </c>
      <c r="F50" s="285">
        <v>625736</v>
      </c>
      <c r="G50" s="285">
        <v>645192</v>
      </c>
      <c r="H50" s="285">
        <v>395704</v>
      </c>
      <c r="I50" s="285">
        <v>5472920</v>
      </c>
      <c r="J50" s="285">
        <v>1332045</v>
      </c>
      <c r="K50" s="285">
        <v>6400000</v>
      </c>
      <c r="L50" s="285">
        <v>0</v>
      </c>
      <c r="M50" s="285"/>
      <c r="N50" s="383"/>
      <c r="O50" s="285">
        <v>0</v>
      </c>
      <c r="P50" s="285">
        <v>386969</v>
      </c>
      <c r="Q50" s="285">
        <v>101742</v>
      </c>
      <c r="R50" s="285"/>
      <c r="S50" s="287">
        <f t="shared" si="0"/>
        <v>38076939</v>
      </c>
    </row>
    <row r="51" spans="1:19" ht="12" customHeight="1" x14ac:dyDescent="0.2">
      <c r="A51" s="351" t="s">
        <v>353</v>
      </c>
      <c r="B51" s="285">
        <v>19155671</v>
      </c>
      <c r="C51" s="285">
        <v>0</v>
      </c>
      <c r="D51" s="285">
        <v>11112804</v>
      </c>
      <c r="E51" s="285">
        <v>173907</v>
      </c>
      <c r="F51" s="285">
        <v>2509259</v>
      </c>
      <c r="G51" s="285">
        <v>2061482</v>
      </c>
      <c r="H51" s="285">
        <v>1495573</v>
      </c>
      <c r="I51" s="285">
        <v>4442000</v>
      </c>
      <c r="J51" s="285">
        <v>0</v>
      </c>
      <c r="K51" s="285">
        <v>0</v>
      </c>
      <c r="L51" s="285">
        <v>0</v>
      </c>
      <c r="M51" s="285"/>
      <c r="N51" s="373"/>
      <c r="O51" s="285">
        <v>0</v>
      </c>
      <c r="P51" s="285">
        <v>684111</v>
      </c>
      <c r="Q51" s="285">
        <v>185852</v>
      </c>
      <c r="R51" s="285">
        <v>0</v>
      </c>
      <c r="S51" s="287">
        <f t="shared" si="0"/>
        <v>41820659</v>
      </c>
    </row>
    <row r="52" spans="1:19" ht="12" customHeight="1" x14ac:dyDescent="0.2">
      <c r="A52" s="351" t="s">
        <v>354</v>
      </c>
      <c r="B52" s="285">
        <v>2955922</v>
      </c>
      <c r="C52" s="285">
        <v>0</v>
      </c>
      <c r="D52" s="285">
        <v>4917115</v>
      </c>
      <c r="E52" s="285">
        <v>93536</v>
      </c>
      <c r="F52" s="285">
        <v>419118</v>
      </c>
      <c r="G52" s="285">
        <v>454819</v>
      </c>
      <c r="H52" s="285">
        <v>214629</v>
      </c>
      <c r="I52" s="285">
        <v>4097000</v>
      </c>
      <c r="J52" s="285">
        <v>0</v>
      </c>
      <c r="K52" s="285">
        <v>0</v>
      </c>
      <c r="L52" s="285">
        <v>0</v>
      </c>
      <c r="M52" s="285"/>
      <c r="N52" s="371">
        <v>685539</v>
      </c>
      <c r="O52" s="285">
        <v>0</v>
      </c>
      <c r="P52" s="285">
        <v>374505</v>
      </c>
      <c r="Q52" s="285">
        <v>101742</v>
      </c>
      <c r="R52" s="285">
        <v>275000</v>
      </c>
      <c r="S52" s="287">
        <f t="shared" si="0"/>
        <v>14588925</v>
      </c>
    </row>
    <row r="53" spans="1:19" ht="12" customHeight="1" x14ac:dyDescent="0.2">
      <c r="A53" s="351" t="s">
        <v>355</v>
      </c>
      <c r="B53" s="285">
        <v>38732247</v>
      </c>
      <c r="C53" s="285">
        <v>697401</v>
      </c>
      <c r="D53" s="285">
        <v>14153121</v>
      </c>
      <c r="E53" s="285">
        <v>203773</v>
      </c>
      <c r="F53" s="285">
        <v>3579048</v>
      </c>
      <c r="G53" s="285">
        <v>2879574</v>
      </c>
      <c r="H53" s="285">
        <v>2092235</v>
      </c>
      <c r="I53" s="285">
        <v>15212294</v>
      </c>
      <c r="J53" s="285">
        <v>0</v>
      </c>
      <c r="K53" s="285">
        <v>274000</v>
      </c>
      <c r="L53" s="285">
        <v>0</v>
      </c>
      <c r="M53" s="285">
        <v>90000</v>
      </c>
      <c r="N53" s="383"/>
      <c r="O53" s="285">
        <v>600000</v>
      </c>
      <c r="P53" s="285">
        <v>1082387</v>
      </c>
      <c r="Q53" s="285">
        <v>294052</v>
      </c>
      <c r="R53" s="285">
        <v>0</v>
      </c>
      <c r="S53" s="287">
        <f t="shared" si="0"/>
        <v>79890132</v>
      </c>
    </row>
    <row r="54" spans="1:19" ht="12" customHeight="1" x14ac:dyDescent="0.2">
      <c r="A54" s="351" t="s">
        <v>356</v>
      </c>
      <c r="B54" s="285">
        <v>244389916</v>
      </c>
      <c r="C54" s="285">
        <v>22859217</v>
      </c>
      <c r="D54" s="285">
        <v>33829825</v>
      </c>
      <c r="E54" s="285">
        <v>373457</v>
      </c>
      <c r="F54" s="285">
        <v>16651364</v>
      </c>
      <c r="G54" s="285">
        <v>8619667</v>
      </c>
      <c r="H54" s="285">
        <v>7356371</v>
      </c>
      <c r="I54" s="285">
        <v>31053965</v>
      </c>
      <c r="J54" s="285">
        <v>101944969</v>
      </c>
      <c r="K54" s="285">
        <v>3839000</v>
      </c>
      <c r="L54" s="285">
        <v>0</v>
      </c>
      <c r="M54" s="285">
        <v>4280709</v>
      </c>
      <c r="N54" s="383"/>
      <c r="O54" s="285">
        <v>0</v>
      </c>
      <c r="P54" s="285">
        <v>6872871</v>
      </c>
      <c r="Q54" s="285">
        <v>1467506</v>
      </c>
      <c r="R54" s="285">
        <v>98949</v>
      </c>
      <c r="S54" s="287">
        <f t="shared" si="0"/>
        <v>483637786</v>
      </c>
    </row>
    <row r="55" spans="1:19" ht="12" customHeight="1" x14ac:dyDescent="0.2">
      <c r="A55" s="351" t="s">
        <v>357</v>
      </c>
      <c r="B55" s="285">
        <v>38953938</v>
      </c>
      <c r="C55" s="285">
        <v>3293065</v>
      </c>
      <c r="D55" s="285">
        <v>4839298</v>
      </c>
      <c r="E55" s="285">
        <v>89708</v>
      </c>
      <c r="F55" s="285">
        <v>1193382</v>
      </c>
      <c r="G55" s="285">
        <v>844214</v>
      </c>
      <c r="H55" s="285">
        <v>596614</v>
      </c>
      <c r="I55" s="285">
        <v>14385440</v>
      </c>
      <c r="J55" s="285">
        <v>100584000</v>
      </c>
      <c r="K55" s="285">
        <v>0</v>
      </c>
      <c r="L55" s="285">
        <v>0</v>
      </c>
      <c r="M55" s="285">
        <v>45000</v>
      </c>
      <c r="N55" s="373"/>
      <c r="O55" s="285">
        <v>2128832</v>
      </c>
      <c r="P55" s="285">
        <v>638205</v>
      </c>
      <c r="Q55" s="285">
        <v>173381</v>
      </c>
      <c r="R55" s="285">
        <v>113193</v>
      </c>
      <c r="S55" s="287">
        <f t="shared" si="0"/>
        <v>167878270</v>
      </c>
    </row>
    <row r="56" spans="1:19" ht="12" customHeight="1" x14ac:dyDescent="0.2">
      <c r="A56" s="351" t="s">
        <v>358</v>
      </c>
      <c r="B56" s="285">
        <v>1744431</v>
      </c>
      <c r="C56" s="285">
        <v>0</v>
      </c>
      <c r="D56" s="285">
        <v>2623707</v>
      </c>
      <c r="E56" s="285">
        <v>90643</v>
      </c>
      <c r="F56" s="285">
        <v>250447</v>
      </c>
      <c r="G56" s="285">
        <v>385750</v>
      </c>
      <c r="H56" s="285">
        <v>153748</v>
      </c>
      <c r="I56" s="285">
        <v>4645000</v>
      </c>
      <c r="J56" s="285">
        <v>0</v>
      </c>
      <c r="K56" s="285">
        <v>0</v>
      </c>
      <c r="L56" s="285">
        <v>0</v>
      </c>
      <c r="M56" s="285"/>
      <c r="N56" s="373"/>
      <c r="O56" s="285">
        <v>0</v>
      </c>
      <c r="P56" s="285">
        <v>374505</v>
      </c>
      <c r="Q56" s="285">
        <v>101742</v>
      </c>
      <c r="R56" s="285">
        <v>450000</v>
      </c>
      <c r="S56" s="287">
        <f t="shared" si="0"/>
        <v>10819973</v>
      </c>
    </row>
    <row r="57" spans="1:19" ht="12" customHeight="1" x14ac:dyDescent="0.2">
      <c r="A57" s="351" t="s">
        <v>359</v>
      </c>
      <c r="B57" s="285">
        <v>974444</v>
      </c>
      <c r="C57" s="285">
        <v>0</v>
      </c>
      <c r="D57" s="285">
        <v>0</v>
      </c>
      <c r="E57" s="285">
        <v>0</v>
      </c>
      <c r="F57" s="285">
        <v>110737</v>
      </c>
      <c r="G57" s="285">
        <v>164663</v>
      </c>
      <c r="H57" s="285">
        <v>19619</v>
      </c>
      <c r="I57" s="285">
        <v>475000</v>
      </c>
      <c r="J57" s="285">
        <v>0</v>
      </c>
      <c r="K57" s="285">
        <v>0</v>
      </c>
      <c r="L57" s="285">
        <v>0</v>
      </c>
      <c r="M57" s="285"/>
      <c r="N57" s="383"/>
      <c r="O57" s="285">
        <v>0</v>
      </c>
      <c r="P57" s="285">
        <v>0</v>
      </c>
      <c r="Q57" s="285">
        <v>0</v>
      </c>
      <c r="R57" s="285"/>
      <c r="S57" s="287">
        <f t="shared" si="0"/>
        <v>1744463</v>
      </c>
    </row>
    <row r="58" spans="1:19" ht="12" customHeight="1" x14ac:dyDescent="0.2">
      <c r="A58" s="351" t="s">
        <v>360</v>
      </c>
      <c r="B58" s="285">
        <v>72111482</v>
      </c>
      <c r="C58" s="285">
        <v>24817684</v>
      </c>
      <c r="D58" s="285">
        <v>12405609</v>
      </c>
      <c r="E58" s="285">
        <v>185470</v>
      </c>
      <c r="F58" s="285">
        <v>3422040</v>
      </c>
      <c r="G58" s="285">
        <v>3037891</v>
      </c>
      <c r="H58" s="285">
        <v>2216676</v>
      </c>
      <c r="I58" s="285">
        <v>19255809</v>
      </c>
      <c r="J58" s="285">
        <v>89785187</v>
      </c>
      <c r="K58" s="285">
        <v>0</v>
      </c>
      <c r="L58" s="285">
        <v>0</v>
      </c>
      <c r="M58" s="285">
        <v>225000</v>
      </c>
      <c r="N58" s="383"/>
      <c r="O58" s="285">
        <v>304270</v>
      </c>
      <c r="P58" s="285">
        <v>2124743</v>
      </c>
      <c r="Q58" s="285">
        <v>467482</v>
      </c>
      <c r="R58" s="285">
        <v>3182056</v>
      </c>
      <c r="S58" s="287">
        <f t="shared" si="0"/>
        <v>233541399</v>
      </c>
    </row>
    <row r="59" spans="1:19" ht="12" customHeight="1" x14ac:dyDescent="0.2">
      <c r="A59" s="351" t="s">
        <v>361</v>
      </c>
      <c r="B59" s="285">
        <v>123491753</v>
      </c>
      <c r="C59" s="285">
        <v>41194547</v>
      </c>
      <c r="D59" s="285">
        <v>9553083</v>
      </c>
      <c r="E59" s="285">
        <v>146002</v>
      </c>
      <c r="F59" s="285">
        <v>3323342</v>
      </c>
      <c r="G59" s="285">
        <v>2581160</v>
      </c>
      <c r="H59" s="285">
        <v>2099112</v>
      </c>
      <c r="I59" s="285">
        <v>22296202</v>
      </c>
      <c r="J59" s="285">
        <v>135823953</v>
      </c>
      <c r="K59" s="285">
        <v>0</v>
      </c>
      <c r="L59" s="285">
        <v>0</v>
      </c>
      <c r="M59" s="285">
        <v>45000</v>
      </c>
      <c r="N59" s="371">
        <v>2521779</v>
      </c>
      <c r="O59" s="285">
        <v>210900</v>
      </c>
      <c r="P59" s="285">
        <v>1995828</v>
      </c>
      <c r="Q59" s="285">
        <v>426866</v>
      </c>
      <c r="R59" s="285">
        <v>500000</v>
      </c>
      <c r="S59" s="287">
        <f t="shared" si="0"/>
        <v>346209527</v>
      </c>
    </row>
    <row r="60" spans="1:19" ht="12" customHeight="1" x14ac:dyDescent="0.2">
      <c r="A60" s="351" t="s">
        <v>362</v>
      </c>
      <c r="B60" s="285">
        <v>6834141</v>
      </c>
      <c r="C60" s="285">
        <v>1463658</v>
      </c>
      <c r="D60" s="285">
        <v>6714642</v>
      </c>
      <c r="E60" s="285">
        <v>130873</v>
      </c>
      <c r="F60" s="285">
        <v>1419337</v>
      </c>
      <c r="G60" s="285">
        <v>1139718</v>
      </c>
      <c r="H60" s="285">
        <v>772534</v>
      </c>
      <c r="I60" s="285">
        <v>10417280</v>
      </c>
      <c r="J60" s="285">
        <v>0</v>
      </c>
      <c r="K60" s="285">
        <v>0</v>
      </c>
      <c r="L60" s="285">
        <v>0</v>
      </c>
      <c r="M60" s="285"/>
      <c r="N60" s="371"/>
      <c r="O60" s="285">
        <v>0</v>
      </c>
      <c r="P60" s="285">
        <v>374505</v>
      </c>
      <c r="Q60" s="285">
        <v>101742</v>
      </c>
      <c r="R60" s="285">
        <v>461937</v>
      </c>
      <c r="S60" s="287">
        <f t="shared" si="0"/>
        <v>29830367</v>
      </c>
    </row>
    <row r="61" spans="1:19" ht="12" customHeight="1" x14ac:dyDescent="0.2">
      <c r="A61" s="351" t="s">
        <v>363</v>
      </c>
      <c r="B61" s="285">
        <v>48029952</v>
      </c>
      <c r="C61" s="285">
        <v>1359084</v>
      </c>
      <c r="D61" s="285">
        <v>13451464</v>
      </c>
      <c r="E61" s="285">
        <v>193414</v>
      </c>
      <c r="F61" s="285">
        <v>2529768</v>
      </c>
      <c r="G61" s="285">
        <v>2355655</v>
      </c>
      <c r="H61" s="285">
        <v>1634319</v>
      </c>
      <c r="I61" s="285">
        <v>11538562</v>
      </c>
      <c r="J61" s="285">
        <v>0</v>
      </c>
      <c r="K61" s="285">
        <v>0</v>
      </c>
      <c r="L61" s="285">
        <v>0</v>
      </c>
      <c r="M61" s="285">
        <v>90000</v>
      </c>
      <c r="N61" s="371">
        <v>327530</v>
      </c>
      <c r="O61" s="285">
        <v>0</v>
      </c>
      <c r="P61" s="285">
        <v>1109944</v>
      </c>
      <c r="Q61" s="285">
        <v>281929</v>
      </c>
      <c r="R61" s="285">
        <v>1607345</v>
      </c>
      <c r="S61" s="287">
        <f t="shared" si="0"/>
        <v>84508966</v>
      </c>
    </row>
    <row r="62" spans="1:19" ht="12" customHeight="1" x14ac:dyDescent="0.2">
      <c r="A62" s="351" t="s">
        <v>364</v>
      </c>
      <c r="B62" s="285">
        <v>1750792</v>
      </c>
      <c r="C62" s="285">
        <v>0</v>
      </c>
      <c r="D62" s="285">
        <v>4650306</v>
      </c>
      <c r="E62" s="285">
        <v>83737</v>
      </c>
      <c r="F62" s="285">
        <v>271191</v>
      </c>
      <c r="G62" s="285">
        <v>326695</v>
      </c>
      <c r="H62" s="285">
        <v>148371</v>
      </c>
      <c r="I62" s="285">
        <v>823000</v>
      </c>
      <c r="J62" s="285">
        <v>0</v>
      </c>
      <c r="K62" s="285">
        <v>0</v>
      </c>
      <c r="L62" s="285">
        <v>0</v>
      </c>
      <c r="M62" s="285"/>
      <c r="N62" s="383"/>
      <c r="O62" s="285">
        <v>0</v>
      </c>
      <c r="P62" s="285">
        <v>374505</v>
      </c>
      <c r="Q62" s="285">
        <v>101742</v>
      </c>
      <c r="R62" s="285">
        <v>0</v>
      </c>
      <c r="S62" s="287">
        <f t="shared" si="0"/>
        <v>8530339</v>
      </c>
    </row>
    <row r="63" spans="1:19" ht="12" customHeight="1" x14ac:dyDescent="0.2">
      <c r="A63" s="351" t="s">
        <v>365</v>
      </c>
      <c r="B63" s="289">
        <v>0</v>
      </c>
      <c r="C63" s="289">
        <v>0</v>
      </c>
      <c r="D63" s="289">
        <v>0</v>
      </c>
      <c r="E63" s="289">
        <v>0</v>
      </c>
      <c r="F63" s="289">
        <v>0</v>
      </c>
      <c r="G63" s="289">
        <v>0</v>
      </c>
      <c r="H63" s="289">
        <v>0</v>
      </c>
      <c r="I63" s="289">
        <v>127595771</v>
      </c>
      <c r="J63" s="289">
        <v>12207</v>
      </c>
      <c r="K63" s="289">
        <v>29868000</v>
      </c>
      <c r="L63" s="289">
        <v>9811875</v>
      </c>
      <c r="M63" s="289"/>
      <c r="N63" s="383"/>
      <c r="O63" s="289">
        <v>0</v>
      </c>
      <c r="P63" s="289">
        <v>0</v>
      </c>
      <c r="Q63" s="289">
        <v>0</v>
      </c>
      <c r="R63" s="289"/>
      <c r="S63" s="287">
        <f t="shared" si="0"/>
        <v>167287853</v>
      </c>
    </row>
    <row r="64" spans="1:19" ht="12" customHeight="1" x14ac:dyDescent="0.2">
      <c r="A64" s="352" t="s">
        <v>196</v>
      </c>
      <c r="B64" s="292">
        <f t="shared" ref="B64:R64" si="1">SUM(B7:B63)</f>
        <v>4530561686</v>
      </c>
      <c r="C64" s="292">
        <f t="shared" si="1"/>
        <v>1650085466</v>
      </c>
      <c r="D64" s="292">
        <f t="shared" si="1"/>
        <v>511684110</v>
      </c>
      <c r="E64" s="292">
        <f t="shared" si="1"/>
        <v>7905016</v>
      </c>
      <c r="F64" s="285">
        <f t="shared" si="1"/>
        <v>183103175</v>
      </c>
      <c r="G64" s="285">
        <f t="shared" si="1"/>
        <v>135823746</v>
      </c>
      <c r="H64" s="285">
        <f t="shared" si="1"/>
        <v>100859585</v>
      </c>
      <c r="I64" s="285">
        <f t="shared" si="1"/>
        <v>875160000</v>
      </c>
      <c r="J64" s="285">
        <f t="shared" si="1"/>
        <v>1791157499.73</v>
      </c>
      <c r="K64" s="285">
        <f t="shared" si="1"/>
        <v>51500000</v>
      </c>
      <c r="L64" s="285">
        <f t="shared" si="1"/>
        <v>25000000</v>
      </c>
      <c r="M64" s="364">
        <f>SUM(M7:M63)</f>
        <v>8800000</v>
      </c>
      <c r="N64" s="364">
        <f>SUM(N7:N63)</f>
        <v>15000000</v>
      </c>
      <c r="O64" s="285">
        <f>SUM(O7:O63)</f>
        <v>24801473</v>
      </c>
      <c r="P64" s="285">
        <f t="shared" si="1"/>
        <v>93626320</v>
      </c>
      <c r="Q64" s="285">
        <f t="shared" si="1"/>
        <v>20348334</v>
      </c>
      <c r="R64" s="285">
        <f t="shared" si="1"/>
        <v>59997613</v>
      </c>
      <c r="S64" s="380">
        <f t="shared" si="0"/>
        <v>10085414023.73</v>
      </c>
    </row>
    <row r="65" spans="1:19" ht="15" customHeight="1" x14ac:dyDescent="0.2">
      <c r="A65" s="352" t="s">
        <v>197</v>
      </c>
      <c r="B65" s="294">
        <v>31202738</v>
      </c>
      <c r="C65" s="294">
        <v>16665000</v>
      </c>
      <c r="D65" s="294">
        <v>2325000</v>
      </c>
      <c r="E65" s="294">
        <v>0</v>
      </c>
      <c r="F65" s="294">
        <v>0</v>
      </c>
      <c r="G65" s="294">
        <v>667500</v>
      </c>
      <c r="H65" s="294">
        <v>0</v>
      </c>
      <c r="I65" s="294">
        <v>8840000</v>
      </c>
      <c r="J65" s="294">
        <v>18092500</v>
      </c>
      <c r="K65" s="294">
        <v>0</v>
      </c>
      <c r="L65" s="294">
        <v>0</v>
      </c>
      <c r="M65" s="366"/>
      <c r="N65" s="366"/>
      <c r="O65" s="294">
        <v>134500</v>
      </c>
      <c r="P65" s="294">
        <v>469436</v>
      </c>
      <c r="Q65" s="294">
        <v>98064</v>
      </c>
      <c r="R65" s="294"/>
      <c r="S65" s="287">
        <f t="shared" si="0"/>
        <v>78494738</v>
      </c>
    </row>
    <row r="66" spans="1:19" ht="15.75" customHeight="1" x14ac:dyDescent="0.2">
      <c r="A66" s="352" t="s">
        <v>366</v>
      </c>
      <c r="B66" s="292">
        <f t="shared" ref="B66:R66" si="2">+B64+B65</f>
        <v>4561764424</v>
      </c>
      <c r="C66" s="292">
        <f t="shared" si="2"/>
        <v>1666750466</v>
      </c>
      <c r="D66" s="285">
        <f t="shared" si="2"/>
        <v>514009110</v>
      </c>
      <c r="E66" s="285">
        <f t="shared" si="2"/>
        <v>7905016</v>
      </c>
      <c r="F66" s="285">
        <f t="shared" si="2"/>
        <v>183103175</v>
      </c>
      <c r="G66" s="285">
        <f t="shared" si="2"/>
        <v>136491246</v>
      </c>
      <c r="H66" s="285">
        <f t="shared" si="2"/>
        <v>100859585</v>
      </c>
      <c r="I66" s="285">
        <f t="shared" si="2"/>
        <v>884000000</v>
      </c>
      <c r="J66" s="285">
        <f t="shared" si="2"/>
        <v>1809249999.73</v>
      </c>
      <c r="K66" s="285">
        <f t="shared" si="2"/>
        <v>51500000</v>
      </c>
      <c r="L66" s="285">
        <f t="shared" si="2"/>
        <v>25000000</v>
      </c>
      <c r="M66" s="364">
        <f>SUM(M64:M65)</f>
        <v>8800000</v>
      </c>
      <c r="N66" s="364">
        <f>SUM(N64:N65)</f>
        <v>15000000</v>
      </c>
      <c r="O66" s="362">
        <f>O64+O65</f>
        <v>24935973</v>
      </c>
      <c r="P66" s="285">
        <f t="shared" si="2"/>
        <v>94095756</v>
      </c>
      <c r="Q66" s="285">
        <f t="shared" si="2"/>
        <v>20446398</v>
      </c>
      <c r="R66" s="285">
        <f t="shared" si="2"/>
        <v>59997613</v>
      </c>
      <c r="S66" s="381">
        <f>+S64+S65</f>
        <v>10163908761.73</v>
      </c>
    </row>
    <row r="67" spans="1:19" x14ac:dyDescent="0.2">
      <c r="B67" s="353"/>
      <c r="C67" s="353"/>
      <c r="D67" s="353"/>
      <c r="E67" s="353"/>
      <c r="F67" s="353"/>
      <c r="G67" s="353"/>
      <c r="H67" s="353"/>
      <c r="I67" s="353"/>
      <c r="J67" s="353"/>
      <c r="K67" s="353"/>
      <c r="L67" s="353"/>
      <c r="M67" s="353"/>
      <c r="N67" s="354"/>
      <c r="O67" s="353"/>
      <c r="P67" s="353"/>
      <c r="Q67" s="353"/>
      <c r="R67" s="353"/>
      <c r="S67" s="353"/>
    </row>
    <row r="68" spans="1:19" ht="15" customHeight="1" x14ac:dyDescent="0.2">
      <c r="A68" s="345" t="s">
        <v>368</v>
      </c>
      <c r="B68" s="353"/>
      <c r="C68" s="353"/>
      <c r="D68" s="353"/>
      <c r="E68" s="354">
        <v>1395000</v>
      </c>
      <c r="F68" s="353"/>
      <c r="G68" s="353"/>
      <c r="H68" s="353"/>
      <c r="I68" s="353"/>
      <c r="J68" s="353"/>
      <c r="K68" s="353"/>
      <c r="L68" s="353"/>
      <c r="M68" s="353"/>
      <c r="N68" s="354"/>
      <c r="O68" s="353"/>
      <c r="P68" s="353"/>
      <c r="Q68" s="353"/>
      <c r="R68" s="353"/>
      <c r="S68" s="345">
        <v>1395000</v>
      </c>
    </row>
    <row r="69" spans="1:19" ht="15" customHeight="1" thickBot="1" x14ac:dyDescent="0.25">
      <c r="A69" s="355" t="s">
        <v>200</v>
      </c>
      <c r="B69" s="355">
        <f t="shared" ref="B69:S69" si="3">SUM(B66:B68)</f>
        <v>4561764424</v>
      </c>
      <c r="C69" s="355">
        <f t="shared" si="3"/>
        <v>1666750466</v>
      </c>
      <c r="D69" s="355">
        <f t="shared" si="3"/>
        <v>514009110</v>
      </c>
      <c r="E69" s="355">
        <f t="shared" si="3"/>
        <v>9300016</v>
      </c>
      <c r="F69" s="355">
        <f t="shared" si="3"/>
        <v>183103175</v>
      </c>
      <c r="G69" s="355">
        <f t="shared" si="3"/>
        <v>136491246</v>
      </c>
      <c r="H69" s="355">
        <f t="shared" si="3"/>
        <v>100859585</v>
      </c>
      <c r="I69" s="355">
        <f t="shared" si="3"/>
        <v>884000000</v>
      </c>
      <c r="J69" s="355">
        <f t="shared" si="3"/>
        <v>1809249999.73</v>
      </c>
      <c r="K69" s="355">
        <f t="shared" si="3"/>
        <v>51500000</v>
      </c>
      <c r="L69" s="355">
        <f t="shared" si="3"/>
        <v>25000000</v>
      </c>
      <c r="M69" s="355">
        <f t="shared" si="3"/>
        <v>8800000</v>
      </c>
      <c r="N69" s="368">
        <f t="shared" si="3"/>
        <v>15000000</v>
      </c>
      <c r="O69" s="355">
        <f t="shared" si="3"/>
        <v>24935973</v>
      </c>
      <c r="P69" s="355">
        <f t="shared" si="3"/>
        <v>94095756</v>
      </c>
      <c r="Q69" s="355">
        <f t="shared" si="3"/>
        <v>20446398</v>
      </c>
      <c r="R69" s="355">
        <f t="shared" si="3"/>
        <v>59997613</v>
      </c>
      <c r="S69" s="355">
        <f t="shared" si="3"/>
        <v>10165303761.73</v>
      </c>
    </row>
    <row r="70" spans="1:19" ht="12.75" thickTop="1" x14ac:dyDescent="0.2"/>
    <row r="85" spans="9:9" x14ac:dyDescent="0.2">
      <c r="I85" s="285">
        <v>22631674</v>
      </c>
    </row>
    <row r="86" spans="9:9" x14ac:dyDescent="0.2">
      <c r="I86" s="345">
        <v>245000</v>
      </c>
    </row>
    <row r="87" spans="9:9" x14ac:dyDescent="0.2">
      <c r="I87" s="345">
        <f>+I85-I86</f>
        <v>22386674</v>
      </c>
    </row>
    <row r="91" spans="9:9" x14ac:dyDescent="0.2">
      <c r="I91" s="285">
        <v>18304762</v>
      </c>
    </row>
    <row r="92" spans="9:9" x14ac:dyDescent="0.2">
      <c r="I92" s="345">
        <v>245000</v>
      </c>
    </row>
    <row r="93" spans="9:9" x14ac:dyDescent="0.2">
      <c r="I93" s="345">
        <f>+I91+I92</f>
        <v>18549762</v>
      </c>
    </row>
  </sheetData>
  <mergeCells count="3">
    <mergeCell ref="A1:S1"/>
    <mergeCell ref="A2:S2"/>
    <mergeCell ref="A3:S3"/>
  </mergeCells>
  <pageMargins left="0.7" right="0.7" top="0.75" bottom="0.75" header="0.3" footer="0.3"/>
  <pageSetup orientation="portrait" horizontalDpi="300" vertic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T92"/>
  <sheetViews>
    <sheetView workbookViewId="0">
      <pane xSplit="1" topLeftCell="M1" activePane="topRight" state="frozen"/>
      <selection activeCell="J39" sqref="J39"/>
      <selection pane="topRight" activeCell="J39" sqref="J39"/>
    </sheetView>
  </sheetViews>
  <sheetFormatPr defaultRowHeight="12" x14ac:dyDescent="0.2"/>
  <cols>
    <col min="1" max="1" width="20.140625" style="345" customWidth="1"/>
    <col min="2" max="2" width="14.140625" style="345" customWidth="1"/>
    <col min="3" max="3" width="15.42578125" style="345" customWidth="1"/>
    <col min="4" max="4" width="17.42578125" style="345" customWidth="1"/>
    <col min="5" max="6" width="11.7109375" style="345" customWidth="1"/>
    <col min="7" max="7" width="15.5703125" style="345" customWidth="1"/>
    <col min="8" max="14" width="13.28515625" style="345" customWidth="1"/>
    <col min="15" max="15" width="15.5703125" style="367" customWidth="1"/>
    <col min="16" max="17" width="12.7109375" style="345" bestFit="1" customWidth="1"/>
    <col min="18" max="19" width="12.7109375" style="345" customWidth="1"/>
    <col min="20" max="20" width="16" style="345" customWidth="1"/>
    <col min="21" max="16384" width="9.140625" style="345"/>
  </cols>
  <sheetData>
    <row r="1" spans="1:20" s="339" customFormat="1" ht="24.75" customHeight="1" x14ac:dyDescent="0.2">
      <c r="A1" s="496" t="s">
        <v>213</v>
      </c>
      <c r="B1" s="496"/>
      <c r="C1" s="496"/>
      <c r="D1" s="496"/>
      <c r="E1" s="496"/>
      <c r="F1" s="496"/>
      <c r="G1" s="496"/>
      <c r="H1" s="496"/>
      <c r="I1" s="496"/>
      <c r="J1" s="496"/>
      <c r="K1" s="496"/>
      <c r="L1" s="496"/>
      <c r="M1" s="496"/>
      <c r="N1" s="496"/>
      <c r="O1" s="496"/>
      <c r="P1" s="496"/>
      <c r="Q1" s="496"/>
      <c r="R1" s="496"/>
      <c r="S1" s="496"/>
      <c r="T1" s="496"/>
    </row>
    <row r="2" spans="1:20" s="340" customFormat="1" ht="21" customHeight="1" x14ac:dyDescent="0.2">
      <c r="A2" s="497" t="s">
        <v>385</v>
      </c>
      <c r="B2" s="497"/>
      <c r="C2" s="497"/>
      <c r="D2" s="497"/>
      <c r="E2" s="497"/>
      <c r="F2" s="497"/>
      <c r="G2" s="497"/>
      <c r="H2" s="497"/>
      <c r="I2" s="497"/>
      <c r="J2" s="497"/>
      <c r="K2" s="497"/>
      <c r="L2" s="497"/>
      <c r="M2" s="497"/>
      <c r="N2" s="497"/>
      <c r="O2" s="497"/>
      <c r="P2" s="497"/>
      <c r="Q2" s="497"/>
      <c r="R2" s="497"/>
      <c r="S2" s="497"/>
      <c r="T2" s="497"/>
    </row>
    <row r="3" spans="1:20" s="340" customFormat="1" x14ac:dyDescent="0.2">
      <c r="A3" s="498"/>
      <c r="B3" s="498"/>
      <c r="C3" s="498"/>
      <c r="D3" s="498"/>
      <c r="E3" s="498"/>
      <c r="F3" s="498"/>
      <c r="G3" s="498"/>
      <c r="H3" s="498"/>
      <c r="I3" s="498"/>
      <c r="J3" s="498"/>
      <c r="K3" s="498"/>
      <c r="L3" s="498"/>
      <c r="M3" s="498"/>
      <c r="N3" s="498"/>
      <c r="O3" s="498"/>
      <c r="P3" s="498"/>
      <c r="Q3" s="498"/>
      <c r="R3" s="498"/>
      <c r="S3" s="498"/>
      <c r="T3" s="498"/>
    </row>
    <row r="4" spans="1:20" x14ac:dyDescent="0.2">
      <c r="A4" s="341"/>
      <c r="B4" s="342"/>
      <c r="C4" s="342"/>
      <c r="D4" s="342"/>
      <c r="E4" s="343"/>
      <c r="F4" s="343"/>
      <c r="G4" s="342"/>
      <c r="H4" s="342"/>
      <c r="I4" s="342"/>
      <c r="J4" s="342"/>
      <c r="K4" s="342"/>
      <c r="L4" s="342"/>
      <c r="M4" s="342"/>
      <c r="N4" s="342"/>
      <c r="O4" s="363"/>
      <c r="P4" s="343" t="s">
        <v>2</v>
      </c>
      <c r="Q4" s="343"/>
      <c r="R4" s="343"/>
      <c r="S4" s="343"/>
      <c r="T4" s="344"/>
    </row>
    <row r="5" spans="1:20" x14ac:dyDescent="0.2">
      <c r="A5" s="346"/>
      <c r="B5" s="347" t="s">
        <v>238</v>
      </c>
      <c r="C5" s="348" t="s">
        <v>6</v>
      </c>
      <c r="D5" s="347" t="s">
        <v>293</v>
      </c>
      <c r="E5" s="347"/>
      <c r="F5" s="347" t="s">
        <v>294</v>
      </c>
      <c r="G5" s="347" t="s">
        <v>295</v>
      </c>
      <c r="H5" s="348"/>
      <c r="I5" s="360" t="s">
        <v>296</v>
      </c>
      <c r="J5" s="348"/>
      <c r="K5" s="348"/>
      <c r="L5" s="348" t="s">
        <v>297</v>
      </c>
      <c r="M5" s="360" t="s">
        <v>389</v>
      </c>
      <c r="N5" s="360" t="s">
        <v>391</v>
      </c>
      <c r="O5" s="360" t="s">
        <v>393</v>
      </c>
      <c r="P5" s="347" t="s">
        <v>7</v>
      </c>
      <c r="Q5" s="347" t="s">
        <v>298</v>
      </c>
      <c r="R5" s="347"/>
      <c r="S5" s="347"/>
      <c r="T5" s="347"/>
    </row>
    <row r="6" spans="1:20" x14ac:dyDescent="0.2">
      <c r="A6" s="349" t="s">
        <v>73</v>
      </c>
      <c r="B6" s="349" t="s">
        <v>299</v>
      </c>
      <c r="C6" s="349" t="s">
        <v>13</v>
      </c>
      <c r="D6" s="349" t="s">
        <v>300</v>
      </c>
      <c r="E6" s="349" t="s">
        <v>301</v>
      </c>
      <c r="F6" s="349" t="s">
        <v>302</v>
      </c>
      <c r="G6" s="349" t="s">
        <v>303</v>
      </c>
      <c r="H6" s="349" t="s">
        <v>304</v>
      </c>
      <c r="I6" s="361" t="s">
        <v>305</v>
      </c>
      <c r="J6" s="349" t="s">
        <v>12</v>
      </c>
      <c r="K6" s="361" t="s">
        <v>306</v>
      </c>
      <c r="L6" s="349" t="s">
        <v>307</v>
      </c>
      <c r="M6" s="361" t="s">
        <v>390</v>
      </c>
      <c r="N6" s="361" t="s">
        <v>392</v>
      </c>
      <c r="O6" s="361" t="s">
        <v>394</v>
      </c>
      <c r="P6" s="349" t="s">
        <v>15</v>
      </c>
      <c r="Q6" s="349" t="s">
        <v>308</v>
      </c>
      <c r="R6" s="349" t="s">
        <v>396</v>
      </c>
      <c r="S6" s="349" t="s">
        <v>397</v>
      </c>
      <c r="T6" s="350" t="s">
        <v>9</v>
      </c>
    </row>
    <row r="7" spans="1:20" ht="12" customHeight="1" x14ac:dyDescent="0.2">
      <c r="A7" s="351" t="s">
        <v>309</v>
      </c>
      <c r="B7" s="285">
        <v>20432559</v>
      </c>
      <c r="C7" s="292">
        <v>0</v>
      </c>
      <c r="D7" s="292">
        <v>13264534</v>
      </c>
      <c r="E7" s="292">
        <v>195516</v>
      </c>
      <c r="F7" s="292">
        <v>3064153</v>
      </c>
      <c r="G7" s="292">
        <v>2334007</v>
      </c>
      <c r="H7" s="292">
        <v>1691582</v>
      </c>
      <c r="I7" s="292">
        <v>4545000</v>
      </c>
      <c r="J7" s="292">
        <v>0</v>
      </c>
      <c r="K7" s="292">
        <v>0</v>
      </c>
      <c r="L7" s="292">
        <v>0</v>
      </c>
      <c r="M7" s="292">
        <v>135000</v>
      </c>
      <c r="N7" s="374"/>
      <c r="O7" s="364">
        <v>0</v>
      </c>
      <c r="P7" s="292">
        <v>708926</v>
      </c>
      <c r="Q7" s="292">
        <v>188138</v>
      </c>
      <c r="R7" s="119"/>
      <c r="S7" s="292">
        <v>975000</v>
      </c>
      <c r="T7" s="287">
        <f t="shared" ref="T7:T63" si="0">SUM(B7:Q7)</f>
        <v>46559415</v>
      </c>
    </row>
    <row r="8" spans="1:20" ht="12" customHeight="1" x14ac:dyDescent="0.2">
      <c r="A8" s="351" t="s">
        <v>310</v>
      </c>
      <c r="B8" s="285">
        <v>24090107</v>
      </c>
      <c r="C8" s="292">
        <v>17766261</v>
      </c>
      <c r="D8" s="292">
        <v>6047242</v>
      </c>
      <c r="E8" s="292">
        <v>83191</v>
      </c>
      <c r="F8" s="292">
        <v>265892</v>
      </c>
      <c r="G8" s="292">
        <v>299704</v>
      </c>
      <c r="H8" s="292">
        <v>142593</v>
      </c>
      <c r="I8" s="292">
        <v>1637000</v>
      </c>
      <c r="J8" s="292">
        <v>20000000</v>
      </c>
      <c r="K8" s="292">
        <v>0</v>
      </c>
      <c r="L8" s="292">
        <v>0</v>
      </c>
      <c r="M8" s="292"/>
      <c r="N8" s="374">
        <v>576897</v>
      </c>
      <c r="O8" s="364">
        <v>571000</v>
      </c>
      <c r="P8" s="292">
        <v>374617</v>
      </c>
      <c r="Q8" s="292">
        <v>99418</v>
      </c>
      <c r="R8" s="119">
        <v>1035000</v>
      </c>
      <c r="S8" s="292">
        <v>0</v>
      </c>
      <c r="T8" s="287">
        <f t="shared" si="0"/>
        <v>71953922</v>
      </c>
    </row>
    <row r="9" spans="1:20" ht="12" customHeight="1" x14ac:dyDescent="0.2">
      <c r="A9" s="351" t="s">
        <v>311</v>
      </c>
      <c r="B9" s="285">
        <v>0</v>
      </c>
      <c r="C9" s="292">
        <v>0</v>
      </c>
      <c r="D9" s="292">
        <v>226585</v>
      </c>
      <c r="E9" s="292">
        <v>12984</v>
      </c>
      <c r="F9" s="292">
        <v>105315</v>
      </c>
      <c r="G9" s="292">
        <v>65285</v>
      </c>
      <c r="H9" s="292">
        <v>9551</v>
      </c>
      <c r="I9" s="292">
        <v>0</v>
      </c>
      <c r="J9" s="292">
        <v>0</v>
      </c>
      <c r="K9" s="292">
        <v>0</v>
      </c>
      <c r="L9" s="292">
        <v>0</v>
      </c>
      <c r="M9" s="292"/>
      <c r="O9" s="364">
        <v>0</v>
      </c>
      <c r="P9" s="292">
        <v>0</v>
      </c>
      <c r="Q9" s="292">
        <v>0</v>
      </c>
      <c r="R9" s="119"/>
      <c r="S9" s="292"/>
      <c r="T9" s="287">
        <f t="shared" si="0"/>
        <v>419720</v>
      </c>
    </row>
    <row r="10" spans="1:20" ht="12" customHeight="1" x14ac:dyDescent="0.2">
      <c r="A10" s="351" t="s">
        <v>312</v>
      </c>
      <c r="B10" s="285">
        <v>66030927</v>
      </c>
      <c r="C10" s="292">
        <v>3648847</v>
      </c>
      <c r="D10" s="292">
        <v>9443536</v>
      </c>
      <c r="E10" s="292">
        <v>128671</v>
      </c>
      <c r="F10" s="292">
        <v>3390927</v>
      </c>
      <c r="G10" s="292">
        <v>2439952</v>
      </c>
      <c r="H10" s="292">
        <v>1726782</v>
      </c>
      <c r="I10" s="292">
        <v>9567700</v>
      </c>
      <c r="J10" s="292">
        <v>65931845</v>
      </c>
      <c r="K10" s="292">
        <v>0</v>
      </c>
      <c r="L10" s="292">
        <v>1400000</v>
      </c>
      <c r="M10" s="292"/>
      <c r="N10" s="374">
        <v>2138792</v>
      </c>
      <c r="O10" s="364">
        <v>1153200</v>
      </c>
      <c r="P10" s="292">
        <v>1872990</v>
      </c>
      <c r="Q10" s="292">
        <v>378771</v>
      </c>
      <c r="R10" s="119"/>
      <c r="S10" s="292">
        <v>0</v>
      </c>
      <c r="T10" s="287">
        <f t="shared" si="0"/>
        <v>169252940</v>
      </c>
    </row>
    <row r="11" spans="1:20" ht="12" customHeight="1" x14ac:dyDescent="0.2">
      <c r="A11" s="351" t="s">
        <v>313</v>
      </c>
      <c r="B11" s="285">
        <v>10027722</v>
      </c>
      <c r="C11" s="292">
        <v>0</v>
      </c>
      <c r="D11" s="292">
        <v>10114630</v>
      </c>
      <c r="E11" s="292">
        <v>159410</v>
      </c>
      <c r="F11" s="292">
        <v>1801861</v>
      </c>
      <c r="G11" s="292">
        <v>1496036</v>
      </c>
      <c r="H11" s="292">
        <v>989852</v>
      </c>
      <c r="I11" s="292">
        <v>1300000</v>
      </c>
      <c r="J11" s="292">
        <v>0</v>
      </c>
      <c r="K11" s="292">
        <v>0</v>
      </c>
      <c r="L11" s="292">
        <v>0</v>
      </c>
      <c r="M11" s="292"/>
      <c r="O11" s="364">
        <v>0</v>
      </c>
      <c r="P11" s="292">
        <v>374617</v>
      </c>
      <c r="Q11" s="292">
        <v>99418</v>
      </c>
      <c r="R11" s="119"/>
      <c r="S11" s="292">
        <v>0</v>
      </c>
      <c r="T11" s="287">
        <f t="shared" si="0"/>
        <v>26363546</v>
      </c>
    </row>
    <row r="12" spans="1:20" ht="12" customHeight="1" x14ac:dyDescent="0.2">
      <c r="A12" s="351" t="s">
        <v>314</v>
      </c>
      <c r="B12" s="285">
        <v>740353849</v>
      </c>
      <c r="C12" s="292">
        <v>226694793</v>
      </c>
      <c r="D12" s="292">
        <v>22646602</v>
      </c>
      <c r="E12" s="292">
        <v>265627</v>
      </c>
      <c r="F12" s="292">
        <v>27013666</v>
      </c>
      <c r="G12" s="292">
        <v>14312954</v>
      </c>
      <c r="H12" s="292">
        <v>12515775</v>
      </c>
      <c r="I12" s="292">
        <v>114576185</v>
      </c>
      <c r="J12" s="292">
        <v>116055964</v>
      </c>
      <c r="K12" s="292">
        <v>0</v>
      </c>
      <c r="L12" s="292">
        <v>250000</v>
      </c>
      <c r="M12" s="292">
        <v>163890</v>
      </c>
      <c r="N12" s="374">
        <v>985940</v>
      </c>
      <c r="O12" s="364">
        <v>5520000</v>
      </c>
      <c r="P12" s="292">
        <v>14733468</v>
      </c>
      <c r="Q12" s="292">
        <v>2909442</v>
      </c>
      <c r="R12" s="119">
        <v>16640000</v>
      </c>
      <c r="S12" s="292">
        <v>6929346</v>
      </c>
      <c r="T12" s="287">
        <f t="shared" si="0"/>
        <v>1298998155</v>
      </c>
    </row>
    <row r="13" spans="1:20" ht="12" customHeight="1" x14ac:dyDescent="0.2">
      <c r="A13" s="351" t="s">
        <v>315</v>
      </c>
      <c r="B13" s="285">
        <v>69253577</v>
      </c>
      <c r="C13" s="292">
        <v>8270048</v>
      </c>
      <c r="D13" s="292">
        <v>8333213</v>
      </c>
      <c r="E13" s="292">
        <v>121682</v>
      </c>
      <c r="F13" s="292">
        <v>2140854</v>
      </c>
      <c r="G13" s="292">
        <v>1693218</v>
      </c>
      <c r="H13" s="292">
        <v>1330269</v>
      </c>
      <c r="I13" s="292">
        <v>21659780</v>
      </c>
      <c r="J13" s="292">
        <v>144375467</v>
      </c>
      <c r="K13" s="292">
        <v>0</v>
      </c>
      <c r="L13" s="292">
        <v>0</v>
      </c>
      <c r="M13" s="292"/>
      <c r="N13" s="374">
        <v>238986</v>
      </c>
      <c r="O13" s="364">
        <v>1335000</v>
      </c>
      <c r="P13" s="292">
        <v>1403571</v>
      </c>
      <c r="Q13" s="292">
        <v>311395</v>
      </c>
      <c r="R13" s="119">
        <v>73936</v>
      </c>
      <c r="S13" s="292">
        <v>465000</v>
      </c>
      <c r="T13" s="287">
        <f t="shared" si="0"/>
        <v>260467060</v>
      </c>
    </row>
    <row r="14" spans="1:20" ht="12" customHeight="1" x14ac:dyDescent="0.2">
      <c r="A14" s="351" t="s">
        <v>316</v>
      </c>
      <c r="B14" s="285">
        <v>75830731</v>
      </c>
      <c r="C14" s="292">
        <v>47891543</v>
      </c>
      <c r="D14" s="292">
        <v>2698412</v>
      </c>
      <c r="E14" s="292">
        <v>94014</v>
      </c>
      <c r="F14" s="292">
        <v>1443100</v>
      </c>
      <c r="G14" s="292">
        <v>1645694</v>
      </c>
      <c r="H14" s="292">
        <v>1206411</v>
      </c>
      <c r="I14" s="292">
        <v>5563945</v>
      </c>
      <c r="J14" s="292">
        <v>2000000</v>
      </c>
      <c r="K14" s="292">
        <v>0</v>
      </c>
      <c r="L14" s="292">
        <v>4196000</v>
      </c>
      <c r="M14" s="292"/>
      <c r="O14" s="364">
        <v>0</v>
      </c>
      <c r="P14" s="292">
        <v>1040322</v>
      </c>
      <c r="Q14" s="292">
        <v>276071</v>
      </c>
      <c r="R14" s="119"/>
      <c r="S14" s="292">
        <v>609375</v>
      </c>
      <c r="T14" s="287">
        <f t="shared" si="0"/>
        <v>143886243</v>
      </c>
    </row>
    <row r="15" spans="1:20" ht="12" customHeight="1" x14ac:dyDescent="0.2">
      <c r="A15" s="351" t="s">
        <v>317</v>
      </c>
      <c r="B15" s="285">
        <v>11837552</v>
      </c>
      <c r="C15" s="292">
        <v>0</v>
      </c>
      <c r="D15" s="292">
        <v>1260980</v>
      </c>
      <c r="E15" s="292">
        <v>78155</v>
      </c>
      <c r="F15" s="292">
        <v>338210</v>
      </c>
      <c r="G15" s="292">
        <v>470450</v>
      </c>
      <c r="H15" s="292">
        <v>247377</v>
      </c>
      <c r="I15" s="292">
        <v>6461000</v>
      </c>
      <c r="J15" s="292">
        <v>3000000</v>
      </c>
      <c r="K15" s="292">
        <v>0</v>
      </c>
      <c r="L15" s="292">
        <v>0</v>
      </c>
      <c r="M15" s="292"/>
      <c r="O15" s="364">
        <v>0</v>
      </c>
      <c r="P15" s="292">
        <v>374617</v>
      </c>
      <c r="Q15" s="292">
        <v>99418</v>
      </c>
      <c r="R15" s="119"/>
      <c r="S15" s="292"/>
      <c r="T15" s="287">
        <f t="shared" si="0"/>
        <v>24167759</v>
      </c>
    </row>
    <row r="16" spans="1:20" ht="12" customHeight="1" x14ac:dyDescent="0.2">
      <c r="A16" s="351" t="s">
        <v>318</v>
      </c>
      <c r="B16" s="285">
        <v>84368178</v>
      </c>
      <c r="C16" s="292">
        <v>109452433</v>
      </c>
      <c r="D16" s="292">
        <v>0</v>
      </c>
      <c r="E16" s="292">
        <v>0</v>
      </c>
      <c r="F16" s="292">
        <v>485915</v>
      </c>
      <c r="G16" s="292">
        <v>403855</v>
      </c>
      <c r="H16" s="292">
        <v>239236</v>
      </c>
      <c r="I16" s="292">
        <v>2900000</v>
      </c>
      <c r="J16" s="292">
        <v>85347000</v>
      </c>
      <c r="K16" s="292">
        <v>0</v>
      </c>
      <c r="L16" s="292">
        <v>0</v>
      </c>
      <c r="M16" s="292"/>
      <c r="O16" s="364">
        <v>0</v>
      </c>
      <c r="P16" s="292">
        <v>374617</v>
      </c>
      <c r="Q16" s="292">
        <v>99418</v>
      </c>
      <c r="R16" s="119"/>
      <c r="S16" s="292">
        <v>20255000</v>
      </c>
      <c r="T16" s="287">
        <f t="shared" si="0"/>
        <v>283670652</v>
      </c>
    </row>
    <row r="17" spans="1:20" ht="12" customHeight="1" x14ac:dyDescent="0.2">
      <c r="A17" s="351" t="s">
        <v>319</v>
      </c>
      <c r="B17" s="285">
        <v>217107520</v>
      </c>
      <c r="C17" s="292">
        <v>26132508</v>
      </c>
      <c r="D17" s="292">
        <v>13567640</v>
      </c>
      <c r="E17" s="292">
        <v>195850</v>
      </c>
      <c r="F17" s="292">
        <v>10626670</v>
      </c>
      <c r="G17" s="292">
        <v>9124946</v>
      </c>
      <c r="H17" s="292">
        <v>6961272</v>
      </c>
      <c r="I17" s="292">
        <v>44799327</v>
      </c>
      <c r="J17" s="292">
        <v>46150000</v>
      </c>
      <c r="K17" s="292">
        <v>4000000</v>
      </c>
      <c r="L17" s="292">
        <v>0</v>
      </c>
      <c r="M17" s="292">
        <v>113960</v>
      </c>
      <c r="O17" s="364">
        <v>0</v>
      </c>
      <c r="P17" s="292">
        <v>6120354</v>
      </c>
      <c r="Q17" s="292">
        <v>1305494</v>
      </c>
      <c r="R17" s="119">
        <v>5241003</v>
      </c>
      <c r="S17" s="292">
        <v>100000</v>
      </c>
      <c r="T17" s="287">
        <f t="shared" si="0"/>
        <v>386205541</v>
      </c>
    </row>
    <row r="18" spans="1:20" ht="12" customHeight="1" x14ac:dyDescent="0.2">
      <c r="A18" s="351" t="s">
        <v>320</v>
      </c>
      <c r="B18" s="285">
        <v>86060918</v>
      </c>
      <c r="C18" s="292">
        <v>37690349</v>
      </c>
      <c r="D18" s="292">
        <v>17120109</v>
      </c>
      <c r="E18" s="292">
        <v>230436</v>
      </c>
      <c r="F18" s="292">
        <v>4774952</v>
      </c>
      <c r="G18" s="292">
        <v>3413890</v>
      </c>
      <c r="H18" s="292">
        <v>2689965</v>
      </c>
      <c r="I18" s="292">
        <v>28205000</v>
      </c>
      <c r="J18" s="292">
        <v>0</v>
      </c>
      <c r="K18" s="292">
        <v>840000</v>
      </c>
      <c r="L18" s="292">
        <v>300000</v>
      </c>
      <c r="M18" s="292"/>
      <c r="O18" s="364">
        <v>0</v>
      </c>
      <c r="P18" s="292">
        <v>2413975</v>
      </c>
      <c r="Q18" s="292">
        <v>485570</v>
      </c>
      <c r="R18" s="119"/>
      <c r="S18" s="292">
        <v>870236</v>
      </c>
      <c r="T18" s="287">
        <f t="shared" si="0"/>
        <v>184225164</v>
      </c>
    </row>
    <row r="19" spans="1:20" ht="12" customHeight="1" x14ac:dyDescent="0.2">
      <c r="A19" s="351" t="s">
        <v>321</v>
      </c>
      <c r="B19" s="285">
        <v>0</v>
      </c>
      <c r="C19" s="292">
        <v>0</v>
      </c>
      <c r="D19" s="292">
        <v>612450</v>
      </c>
      <c r="E19" s="292">
        <v>18063</v>
      </c>
      <c r="F19" s="292">
        <v>105457</v>
      </c>
      <c r="G19" s="292">
        <v>173830</v>
      </c>
      <c r="H19" s="292">
        <v>27866</v>
      </c>
      <c r="I19" s="292">
        <v>0</v>
      </c>
      <c r="J19" s="292">
        <v>0</v>
      </c>
      <c r="K19" s="292">
        <v>0</v>
      </c>
      <c r="L19" s="292">
        <v>0</v>
      </c>
      <c r="M19" s="292"/>
      <c r="O19" s="364">
        <v>0</v>
      </c>
      <c r="P19" s="292">
        <v>0</v>
      </c>
      <c r="Q19" s="292">
        <v>0</v>
      </c>
      <c r="R19" s="119"/>
      <c r="S19" s="292">
        <v>0</v>
      </c>
      <c r="T19" s="287">
        <f t="shared" si="0"/>
        <v>937666</v>
      </c>
    </row>
    <row r="20" spans="1:20" ht="12" customHeight="1" x14ac:dyDescent="0.2">
      <c r="A20" s="351" t="s">
        <v>322</v>
      </c>
      <c r="B20" s="285">
        <v>31387227</v>
      </c>
      <c r="C20" s="292">
        <v>2013583</v>
      </c>
      <c r="D20" s="292">
        <v>1957695</v>
      </c>
      <c r="E20" s="292">
        <v>84564</v>
      </c>
      <c r="F20" s="292">
        <v>584906</v>
      </c>
      <c r="G20" s="292">
        <v>657049</v>
      </c>
      <c r="H20" s="292">
        <v>379620</v>
      </c>
      <c r="I20" s="292">
        <v>9344400</v>
      </c>
      <c r="J20" s="292">
        <v>30000000</v>
      </c>
      <c r="K20" s="292">
        <v>0</v>
      </c>
      <c r="L20" s="292">
        <v>0</v>
      </c>
      <c r="M20" s="292"/>
      <c r="O20" s="364">
        <v>300000</v>
      </c>
      <c r="P20" s="292">
        <v>374617</v>
      </c>
      <c r="Q20" s="292">
        <v>99418</v>
      </c>
      <c r="R20" s="119">
        <v>5061000</v>
      </c>
      <c r="S20" s="292"/>
      <c r="T20" s="287">
        <f t="shared" si="0"/>
        <v>77183079</v>
      </c>
    </row>
    <row r="21" spans="1:20" ht="12" customHeight="1" x14ac:dyDescent="0.2">
      <c r="A21" s="351" t="s">
        <v>323</v>
      </c>
      <c r="B21" s="285">
        <v>7237747</v>
      </c>
      <c r="C21" s="292">
        <v>0</v>
      </c>
      <c r="D21" s="292">
        <v>5825148</v>
      </c>
      <c r="E21" s="292">
        <v>100945</v>
      </c>
      <c r="F21" s="292">
        <v>806178</v>
      </c>
      <c r="G21" s="292">
        <v>626171</v>
      </c>
      <c r="H21" s="292">
        <v>406593</v>
      </c>
      <c r="I21" s="292">
        <v>1627600</v>
      </c>
      <c r="J21" s="292">
        <v>0</v>
      </c>
      <c r="K21" s="292">
        <v>0</v>
      </c>
      <c r="L21" s="292">
        <v>0</v>
      </c>
      <c r="M21" s="292"/>
      <c r="N21" s="374">
        <v>250000</v>
      </c>
      <c r="O21" s="364">
        <v>0</v>
      </c>
      <c r="P21" s="292">
        <v>374617</v>
      </c>
      <c r="Q21" s="292">
        <v>99418</v>
      </c>
      <c r="R21" s="119"/>
      <c r="S21" s="292"/>
      <c r="T21" s="287">
        <f t="shared" si="0"/>
        <v>17354417</v>
      </c>
    </row>
    <row r="22" spans="1:20" ht="12" customHeight="1" x14ac:dyDescent="0.2">
      <c r="A22" s="351" t="s">
        <v>324</v>
      </c>
      <c r="B22" s="285">
        <v>265395354</v>
      </c>
      <c r="C22" s="292">
        <v>176031983</v>
      </c>
      <c r="D22" s="292">
        <v>14127630</v>
      </c>
      <c r="E22" s="292">
        <v>204679</v>
      </c>
      <c r="F22" s="292">
        <v>6461837</v>
      </c>
      <c r="G22" s="292">
        <v>5278490</v>
      </c>
      <c r="H22" s="292">
        <v>3950878</v>
      </c>
      <c r="I22" s="292">
        <v>69986000</v>
      </c>
      <c r="J22" s="292">
        <v>17304744</v>
      </c>
      <c r="K22" s="292">
        <v>5000000</v>
      </c>
      <c r="L22" s="292">
        <v>360000</v>
      </c>
      <c r="M22" s="292">
        <v>739078</v>
      </c>
      <c r="O22" s="364">
        <v>0</v>
      </c>
      <c r="P22" s="292">
        <v>5193744</v>
      </c>
      <c r="Q22" s="292">
        <v>943735</v>
      </c>
      <c r="R22" s="119">
        <v>2696184</v>
      </c>
      <c r="S22" s="292">
        <v>159500</v>
      </c>
      <c r="T22" s="287">
        <f t="shared" si="0"/>
        <v>570978152</v>
      </c>
    </row>
    <row r="23" spans="1:20" ht="12" customHeight="1" x14ac:dyDescent="0.2">
      <c r="A23" s="351" t="s">
        <v>325</v>
      </c>
      <c r="B23" s="285">
        <v>44998872</v>
      </c>
      <c r="C23" s="292">
        <v>1124686</v>
      </c>
      <c r="D23" s="292">
        <v>13570068</v>
      </c>
      <c r="E23" s="292">
        <v>204040</v>
      </c>
      <c r="F23" s="292">
        <v>2948541</v>
      </c>
      <c r="G23" s="292">
        <v>2771275</v>
      </c>
      <c r="H23" s="292">
        <v>1992735</v>
      </c>
      <c r="I23" s="292">
        <v>12176416</v>
      </c>
      <c r="J23" s="292">
        <v>2000000</v>
      </c>
      <c r="K23" s="292">
        <v>2000000</v>
      </c>
      <c r="L23" s="292">
        <v>0</v>
      </c>
      <c r="M23" s="292"/>
      <c r="O23" s="364">
        <v>0</v>
      </c>
      <c r="P23" s="292">
        <v>1410963</v>
      </c>
      <c r="Q23" s="292">
        <v>330581</v>
      </c>
      <c r="R23" s="119"/>
      <c r="S23" s="292"/>
      <c r="T23" s="287">
        <f t="shared" si="0"/>
        <v>85528177</v>
      </c>
    </row>
    <row r="24" spans="1:20" ht="12" customHeight="1" x14ac:dyDescent="0.2">
      <c r="A24" s="351" t="s">
        <v>326</v>
      </c>
      <c r="B24" s="285">
        <v>17689566</v>
      </c>
      <c r="C24" s="292">
        <v>0</v>
      </c>
      <c r="D24" s="292">
        <v>10110355</v>
      </c>
      <c r="E24" s="292">
        <v>159352</v>
      </c>
      <c r="F24" s="292">
        <v>1325493</v>
      </c>
      <c r="G24" s="292">
        <v>1421779</v>
      </c>
      <c r="H24" s="292">
        <v>810172</v>
      </c>
      <c r="I24" s="292">
        <v>18711906</v>
      </c>
      <c r="J24" s="292">
        <v>0</v>
      </c>
      <c r="K24" s="292">
        <v>0</v>
      </c>
      <c r="L24" s="292">
        <v>0</v>
      </c>
      <c r="M24" s="292"/>
      <c r="O24" s="364">
        <v>0</v>
      </c>
      <c r="P24" s="292">
        <v>407119</v>
      </c>
      <c r="Q24" s="292">
        <v>108043</v>
      </c>
      <c r="R24" s="119"/>
      <c r="S24" s="292">
        <v>0</v>
      </c>
      <c r="T24" s="287">
        <f t="shared" si="0"/>
        <v>50743785</v>
      </c>
    </row>
    <row r="25" spans="1:20" ht="12" customHeight="1" x14ac:dyDescent="0.2">
      <c r="A25" s="351" t="s">
        <v>327</v>
      </c>
      <c r="B25" s="285">
        <v>12891219</v>
      </c>
      <c r="C25" s="292">
        <v>0</v>
      </c>
      <c r="D25" s="292">
        <v>9377333</v>
      </c>
      <c r="E25" s="292">
        <v>142115</v>
      </c>
      <c r="F25" s="292">
        <v>1188696</v>
      </c>
      <c r="G25" s="292">
        <v>1272975</v>
      </c>
      <c r="H25" s="292">
        <v>736350</v>
      </c>
      <c r="I25" s="292">
        <v>2600000</v>
      </c>
      <c r="J25" s="292">
        <v>0</v>
      </c>
      <c r="K25" s="292">
        <v>0</v>
      </c>
      <c r="L25" s="292">
        <v>0</v>
      </c>
      <c r="M25" s="292"/>
      <c r="O25" s="364">
        <v>0</v>
      </c>
      <c r="P25" s="292">
        <v>476021</v>
      </c>
      <c r="Q25" s="292">
        <v>117061</v>
      </c>
      <c r="R25" s="119"/>
      <c r="S25" s="292">
        <v>0</v>
      </c>
      <c r="T25" s="287">
        <f t="shared" si="0"/>
        <v>28801770</v>
      </c>
    </row>
    <row r="26" spans="1:20" ht="12" customHeight="1" x14ac:dyDescent="0.2">
      <c r="A26" s="351" t="s">
        <v>328</v>
      </c>
      <c r="B26" s="285">
        <v>23462788</v>
      </c>
      <c r="C26" s="292">
        <v>0</v>
      </c>
      <c r="D26" s="292">
        <v>12832245</v>
      </c>
      <c r="E26" s="292">
        <v>193908</v>
      </c>
      <c r="F26" s="292">
        <v>2362924</v>
      </c>
      <c r="G26" s="292">
        <v>2150542</v>
      </c>
      <c r="H26" s="292">
        <v>1372809</v>
      </c>
      <c r="I26" s="292">
        <v>23470740</v>
      </c>
      <c r="J26" s="292">
        <v>0</v>
      </c>
      <c r="K26" s="292">
        <v>3975740</v>
      </c>
      <c r="L26" s="292">
        <v>300000</v>
      </c>
      <c r="M26" s="292"/>
      <c r="O26" s="364">
        <v>0</v>
      </c>
      <c r="P26" s="292">
        <v>594113</v>
      </c>
      <c r="Q26" s="292">
        <v>151847</v>
      </c>
      <c r="R26" s="119">
        <v>2658600</v>
      </c>
      <c r="S26" s="292">
        <v>400000</v>
      </c>
      <c r="T26" s="287">
        <f t="shared" si="0"/>
        <v>70867656</v>
      </c>
    </row>
    <row r="27" spans="1:20" ht="12" customHeight="1" x14ac:dyDescent="0.2">
      <c r="A27" s="351" t="s">
        <v>329</v>
      </c>
      <c r="B27" s="285">
        <v>36053791</v>
      </c>
      <c r="C27" s="292">
        <v>3436447</v>
      </c>
      <c r="D27" s="292">
        <v>10236875</v>
      </c>
      <c r="E27" s="292">
        <v>165697</v>
      </c>
      <c r="F27" s="292">
        <v>3701627</v>
      </c>
      <c r="G27" s="292">
        <v>2141018</v>
      </c>
      <c r="H27" s="292">
        <v>1710482</v>
      </c>
      <c r="I27" s="292">
        <v>8654356</v>
      </c>
      <c r="J27" s="292">
        <v>0</v>
      </c>
      <c r="K27" s="292">
        <v>0</v>
      </c>
      <c r="L27" s="292">
        <v>0</v>
      </c>
      <c r="M27" s="292"/>
      <c r="O27" s="364">
        <v>0</v>
      </c>
      <c r="P27" s="292">
        <v>928171</v>
      </c>
      <c r="Q27" s="292">
        <v>245747</v>
      </c>
      <c r="R27" s="119"/>
      <c r="S27" s="292">
        <v>0</v>
      </c>
      <c r="T27" s="287">
        <f t="shared" si="0"/>
        <v>67274211</v>
      </c>
    </row>
    <row r="28" spans="1:20" ht="12" customHeight="1" x14ac:dyDescent="0.2">
      <c r="A28" s="351" t="s">
        <v>330</v>
      </c>
      <c r="B28" s="285">
        <v>3882940</v>
      </c>
      <c r="C28" s="292">
        <v>0</v>
      </c>
      <c r="D28" s="292">
        <v>5408282</v>
      </c>
      <c r="E28" s="292">
        <v>115051</v>
      </c>
      <c r="F28" s="292">
        <v>647074</v>
      </c>
      <c r="G28" s="292">
        <v>743318</v>
      </c>
      <c r="H28" s="292">
        <v>431704</v>
      </c>
      <c r="I28" s="292">
        <v>1300000</v>
      </c>
      <c r="J28" s="292">
        <v>0</v>
      </c>
      <c r="K28" s="292">
        <v>0</v>
      </c>
      <c r="L28" s="292">
        <v>0</v>
      </c>
      <c r="M28" s="292">
        <v>32928</v>
      </c>
      <c r="O28" s="364">
        <v>3000000</v>
      </c>
      <c r="P28" s="292">
        <v>374617</v>
      </c>
      <c r="Q28" s="292">
        <v>99418</v>
      </c>
      <c r="R28" s="119"/>
      <c r="S28" s="292"/>
      <c r="T28" s="287">
        <f t="shared" si="0"/>
        <v>16035332</v>
      </c>
    </row>
    <row r="29" spans="1:20" ht="12" customHeight="1" x14ac:dyDescent="0.2">
      <c r="A29" s="351" t="s">
        <v>331</v>
      </c>
      <c r="B29" s="285">
        <v>116216949</v>
      </c>
      <c r="C29" s="292">
        <v>38708855</v>
      </c>
      <c r="D29" s="292">
        <v>4964507</v>
      </c>
      <c r="E29" s="292">
        <v>117033</v>
      </c>
      <c r="F29" s="292">
        <v>2273548</v>
      </c>
      <c r="G29" s="292">
        <v>2277270</v>
      </c>
      <c r="H29" s="292">
        <v>1779217</v>
      </c>
      <c r="I29" s="292">
        <v>14973050</v>
      </c>
      <c r="J29" s="292">
        <v>6000000</v>
      </c>
      <c r="K29" s="292">
        <v>1365504</v>
      </c>
      <c r="L29" s="292">
        <v>0</v>
      </c>
      <c r="M29" s="292"/>
      <c r="O29" s="364">
        <v>0</v>
      </c>
      <c r="P29" s="292">
        <v>2099306</v>
      </c>
      <c r="Q29" s="292">
        <v>416501</v>
      </c>
      <c r="R29" s="119">
        <v>3777826</v>
      </c>
      <c r="S29" s="292">
        <v>2175294</v>
      </c>
      <c r="T29" s="287">
        <f t="shared" si="0"/>
        <v>191191740</v>
      </c>
    </row>
    <row r="30" spans="1:20" ht="12" customHeight="1" x14ac:dyDescent="0.2">
      <c r="A30" s="351" t="s">
        <v>332</v>
      </c>
      <c r="B30" s="285">
        <v>187603671</v>
      </c>
      <c r="C30" s="292">
        <v>95290474</v>
      </c>
      <c r="D30" s="292">
        <v>3495264</v>
      </c>
      <c r="E30" s="292">
        <v>102186</v>
      </c>
      <c r="F30" s="292">
        <v>2979958</v>
      </c>
      <c r="G30" s="292">
        <v>3028698</v>
      </c>
      <c r="H30" s="292">
        <v>2256106</v>
      </c>
      <c r="I30" s="292">
        <v>57125000</v>
      </c>
      <c r="J30" s="292">
        <v>38452000</v>
      </c>
      <c r="K30" s="292">
        <v>0</v>
      </c>
      <c r="L30" s="292">
        <v>300000</v>
      </c>
      <c r="M30" s="292">
        <v>664380</v>
      </c>
      <c r="O30" s="364">
        <v>788042</v>
      </c>
      <c r="P30" s="292">
        <v>2758232</v>
      </c>
      <c r="Q30" s="292">
        <v>546145</v>
      </c>
      <c r="R30" s="119">
        <v>1687500</v>
      </c>
      <c r="S30" s="292">
        <v>3025000</v>
      </c>
      <c r="T30" s="287">
        <f t="shared" si="0"/>
        <v>395390156</v>
      </c>
    </row>
    <row r="31" spans="1:20" ht="12" customHeight="1" x14ac:dyDescent="0.2">
      <c r="A31" s="351" t="s">
        <v>333</v>
      </c>
      <c r="B31" s="285">
        <v>83115677</v>
      </c>
      <c r="C31" s="292">
        <v>818903</v>
      </c>
      <c r="D31" s="292">
        <v>17194214</v>
      </c>
      <c r="E31" s="292">
        <v>239995</v>
      </c>
      <c r="F31" s="292">
        <v>5099187</v>
      </c>
      <c r="G31" s="292">
        <v>4388466</v>
      </c>
      <c r="H31" s="292">
        <v>3366869</v>
      </c>
      <c r="I31" s="292">
        <v>21046894</v>
      </c>
      <c r="J31" s="292">
        <v>3500000</v>
      </c>
      <c r="K31" s="292">
        <v>1697350</v>
      </c>
      <c r="L31" s="292">
        <v>360000</v>
      </c>
      <c r="M31" s="292"/>
      <c r="O31" s="364">
        <v>1625000</v>
      </c>
      <c r="P31" s="292">
        <v>3081093</v>
      </c>
      <c r="Q31" s="292">
        <v>637582</v>
      </c>
      <c r="R31" s="119"/>
      <c r="S31" s="292">
        <v>0</v>
      </c>
      <c r="T31" s="287">
        <f t="shared" si="0"/>
        <v>146171230</v>
      </c>
    </row>
    <row r="32" spans="1:20" ht="12" customHeight="1" x14ac:dyDescent="0.2">
      <c r="A32" s="351" t="s">
        <v>334</v>
      </c>
      <c r="B32" s="285">
        <v>57284297</v>
      </c>
      <c r="C32" s="292">
        <v>13537556</v>
      </c>
      <c r="D32" s="292">
        <v>12704164</v>
      </c>
      <c r="E32" s="292">
        <v>179987</v>
      </c>
      <c r="F32" s="292">
        <v>1812248</v>
      </c>
      <c r="G32" s="292">
        <v>2005339</v>
      </c>
      <c r="H32" s="292">
        <v>1197870</v>
      </c>
      <c r="I32" s="292">
        <v>18879200</v>
      </c>
      <c r="J32" s="292">
        <v>5711661</v>
      </c>
      <c r="K32" s="292">
        <v>0</v>
      </c>
      <c r="L32" s="292">
        <v>500000</v>
      </c>
      <c r="M32" s="292">
        <v>362000</v>
      </c>
      <c r="N32" s="374">
        <v>836619</v>
      </c>
      <c r="O32" s="364">
        <v>0</v>
      </c>
      <c r="P32" s="292">
        <v>1314883</v>
      </c>
      <c r="Q32" s="292">
        <v>262817</v>
      </c>
      <c r="R32" s="119">
        <v>2400000</v>
      </c>
      <c r="S32" s="292">
        <v>0</v>
      </c>
      <c r="T32" s="287">
        <f t="shared" si="0"/>
        <v>116588641</v>
      </c>
    </row>
    <row r="33" spans="1:20" ht="12" customHeight="1" x14ac:dyDescent="0.2">
      <c r="A33" s="351" t="s">
        <v>335</v>
      </c>
      <c r="B33" s="285">
        <v>6479836</v>
      </c>
      <c r="C33" s="292">
        <v>0</v>
      </c>
      <c r="D33" s="292">
        <v>11516933</v>
      </c>
      <c r="E33" s="292">
        <v>177747</v>
      </c>
      <c r="F33" s="292">
        <v>1867691</v>
      </c>
      <c r="G33" s="292">
        <v>1500353</v>
      </c>
      <c r="H33" s="292">
        <v>872138</v>
      </c>
      <c r="I33" s="292">
        <v>2500000</v>
      </c>
      <c r="J33" s="292">
        <v>0</v>
      </c>
      <c r="K33" s="292">
        <v>0</v>
      </c>
      <c r="L33" s="292">
        <v>0</v>
      </c>
      <c r="M33" s="292"/>
      <c r="N33" s="374">
        <v>41910</v>
      </c>
      <c r="O33" s="364">
        <v>0</v>
      </c>
      <c r="P33" s="292">
        <v>374617</v>
      </c>
      <c r="Q33" s="292">
        <v>99418</v>
      </c>
      <c r="R33" s="119"/>
      <c r="S33" s="292"/>
      <c r="T33" s="287">
        <f t="shared" si="0"/>
        <v>25430643</v>
      </c>
    </row>
    <row r="34" spans="1:20" ht="12" customHeight="1" x14ac:dyDescent="0.2">
      <c r="A34" s="351" t="s">
        <v>336</v>
      </c>
      <c r="B34" s="285">
        <v>47937458</v>
      </c>
      <c r="C34" s="292">
        <v>9197194</v>
      </c>
      <c r="D34" s="292">
        <v>13835118</v>
      </c>
      <c r="E34" s="292">
        <v>195447</v>
      </c>
      <c r="F34" s="292">
        <v>2861898</v>
      </c>
      <c r="G34" s="292">
        <v>2645957</v>
      </c>
      <c r="H34" s="292">
        <v>1693538</v>
      </c>
      <c r="I34" s="292">
        <v>19588800</v>
      </c>
      <c r="J34" s="292">
        <v>6022</v>
      </c>
      <c r="K34" s="292">
        <v>4000000</v>
      </c>
      <c r="L34" s="292">
        <v>0</v>
      </c>
      <c r="M34" s="292"/>
      <c r="O34" s="364">
        <v>1000000</v>
      </c>
      <c r="P34" s="292">
        <v>1386880</v>
      </c>
      <c r="Q34" s="292">
        <v>299539</v>
      </c>
      <c r="R34" s="119"/>
      <c r="S34" s="292">
        <v>0</v>
      </c>
      <c r="T34" s="287">
        <f t="shared" si="0"/>
        <v>104647851</v>
      </c>
    </row>
    <row r="35" spans="1:20" ht="12" customHeight="1" x14ac:dyDescent="0.2">
      <c r="A35" s="351" t="s">
        <v>337</v>
      </c>
      <c r="B35" s="285">
        <v>3263884</v>
      </c>
      <c r="C35" s="292">
        <v>0</v>
      </c>
      <c r="D35" s="292">
        <v>7510257</v>
      </c>
      <c r="E35" s="292">
        <v>99792</v>
      </c>
      <c r="F35" s="292">
        <v>584654</v>
      </c>
      <c r="G35" s="292">
        <v>518164</v>
      </c>
      <c r="H35" s="292">
        <v>271527</v>
      </c>
      <c r="I35" s="292">
        <v>1564400</v>
      </c>
      <c r="J35" s="292">
        <v>0</v>
      </c>
      <c r="K35" s="292">
        <v>0</v>
      </c>
      <c r="L35" s="292">
        <v>0</v>
      </c>
      <c r="M35" s="292"/>
      <c r="N35" s="374">
        <v>1397000</v>
      </c>
      <c r="O35" s="364">
        <v>470000</v>
      </c>
      <c r="P35" s="292">
        <v>374617</v>
      </c>
      <c r="Q35" s="292">
        <v>99418</v>
      </c>
      <c r="R35" s="119"/>
      <c r="S35" s="292">
        <v>0</v>
      </c>
      <c r="T35" s="287">
        <f t="shared" si="0"/>
        <v>16153713</v>
      </c>
    </row>
    <row r="36" spans="1:20" ht="12" customHeight="1" x14ac:dyDescent="0.2">
      <c r="A36" s="351" t="s">
        <v>338</v>
      </c>
      <c r="B36" s="285">
        <v>804789</v>
      </c>
      <c r="C36" s="292">
        <v>0</v>
      </c>
      <c r="D36" s="292">
        <v>34882</v>
      </c>
      <c r="E36" s="292">
        <v>10392</v>
      </c>
      <c r="F36" s="292">
        <v>161402</v>
      </c>
      <c r="G36" s="292">
        <v>66663</v>
      </c>
      <c r="H36" s="292">
        <v>31950</v>
      </c>
      <c r="I36" s="292">
        <v>0</v>
      </c>
      <c r="J36" s="292">
        <v>0</v>
      </c>
      <c r="K36" s="292">
        <v>0</v>
      </c>
      <c r="L36" s="292">
        <v>0</v>
      </c>
      <c r="M36" s="292"/>
      <c r="O36" s="364">
        <v>0</v>
      </c>
      <c r="P36" s="292">
        <v>0</v>
      </c>
      <c r="Q36" s="292">
        <v>0</v>
      </c>
      <c r="R36" s="119"/>
      <c r="S36" s="292"/>
      <c r="T36" s="287">
        <f t="shared" si="0"/>
        <v>1110078</v>
      </c>
    </row>
    <row r="37" spans="1:20" ht="12" customHeight="1" x14ac:dyDescent="0.2">
      <c r="A37" s="351" t="s">
        <v>339</v>
      </c>
      <c r="B37" s="285">
        <v>10184230</v>
      </c>
      <c r="C37" s="292">
        <v>0</v>
      </c>
      <c r="D37" s="292">
        <v>6543282</v>
      </c>
      <c r="E37" s="292">
        <v>112196</v>
      </c>
      <c r="F37" s="292">
        <v>719663</v>
      </c>
      <c r="G37" s="292">
        <v>839418</v>
      </c>
      <c r="H37" s="292">
        <v>397815</v>
      </c>
      <c r="I37" s="292">
        <v>9063380</v>
      </c>
      <c r="J37" s="292">
        <v>0</v>
      </c>
      <c r="K37" s="292">
        <v>0</v>
      </c>
      <c r="L37" s="292">
        <v>0</v>
      </c>
      <c r="M37" s="292">
        <v>209449</v>
      </c>
      <c r="N37" s="374">
        <v>373488</v>
      </c>
      <c r="O37" s="364">
        <v>0</v>
      </c>
      <c r="P37" s="292">
        <v>374617</v>
      </c>
      <c r="Q37" s="292">
        <v>99418</v>
      </c>
      <c r="R37" s="119"/>
      <c r="S37" s="292">
        <v>0</v>
      </c>
      <c r="T37" s="287">
        <f t="shared" si="0"/>
        <v>28916956</v>
      </c>
    </row>
    <row r="38" spans="1:20" ht="12" customHeight="1" x14ac:dyDescent="0.2">
      <c r="A38" s="351" t="s">
        <v>340</v>
      </c>
      <c r="B38" s="285">
        <v>30861274</v>
      </c>
      <c r="C38" s="292">
        <v>0</v>
      </c>
      <c r="D38" s="292">
        <v>4888431</v>
      </c>
      <c r="E38" s="292">
        <v>81768</v>
      </c>
      <c r="F38" s="292">
        <v>1098803</v>
      </c>
      <c r="G38" s="292">
        <v>1029467</v>
      </c>
      <c r="H38" s="292">
        <v>742170</v>
      </c>
      <c r="I38" s="292">
        <v>9365250</v>
      </c>
      <c r="J38" s="292">
        <v>0</v>
      </c>
      <c r="K38" s="292">
        <v>0</v>
      </c>
      <c r="L38" s="292">
        <v>0</v>
      </c>
      <c r="M38" s="292"/>
      <c r="N38" s="374">
        <v>270000</v>
      </c>
      <c r="O38" s="364">
        <v>200000</v>
      </c>
      <c r="P38" s="292">
        <v>685660</v>
      </c>
      <c r="Q38" s="292">
        <v>162464</v>
      </c>
      <c r="R38" s="119">
        <v>4650523</v>
      </c>
      <c r="S38" s="292">
        <v>0</v>
      </c>
      <c r="T38" s="287">
        <f t="shared" si="0"/>
        <v>49385287</v>
      </c>
    </row>
    <row r="39" spans="1:20" ht="12" customHeight="1" x14ac:dyDescent="0.2">
      <c r="A39" s="351" t="s">
        <v>341</v>
      </c>
      <c r="B39" s="285">
        <v>6019792</v>
      </c>
      <c r="C39" s="292">
        <v>0</v>
      </c>
      <c r="D39" s="292">
        <v>3483250</v>
      </c>
      <c r="E39" s="292">
        <v>100623</v>
      </c>
      <c r="F39" s="292">
        <v>451615</v>
      </c>
      <c r="G39" s="292">
        <v>629329</v>
      </c>
      <c r="H39" s="292">
        <v>415064</v>
      </c>
      <c r="I39" s="292">
        <v>0</v>
      </c>
      <c r="J39" s="292">
        <v>0</v>
      </c>
      <c r="K39" s="292">
        <v>0</v>
      </c>
      <c r="L39" s="292">
        <v>0</v>
      </c>
      <c r="M39" s="292">
        <v>291540</v>
      </c>
      <c r="O39" s="364">
        <v>0</v>
      </c>
      <c r="P39" s="292">
        <v>374617</v>
      </c>
      <c r="Q39" s="292">
        <v>99418</v>
      </c>
      <c r="R39" s="119"/>
      <c r="S39" s="292">
        <v>0</v>
      </c>
      <c r="T39" s="287">
        <f t="shared" si="0"/>
        <v>11865248</v>
      </c>
    </row>
    <row r="40" spans="1:20" ht="12" customHeight="1" x14ac:dyDescent="0.2">
      <c r="A40" s="351" t="s">
        <v>342</v>
      </c>
      <c r="B40" s="285">
        <v>321893097</v>
      </c>
      <c r="C40" s="292">
        <v>113832715</v>
      </c>
      <c r="D40" s="292">
        <v>3230025</v>
      </c>
      <c r="E40" s="292">
        <v>99404</v>
      </c>
      <c r="F40" s="292">
        <v>3637853</v>
      </c>
      <c r="G40" s="292">
        <v>3856526</v>
      </c>
      <c r="H40" s="292">
        <v>2865098</v>
      </c>
      <c r="I40" s="292">
        <v>29793200</v>
      </c>
      <c r="J40" s="292">
        <v>200011039</v>
      </c>
      <c r="K40" s="292">
        <v>0</v>
      </c>
      <c r="L40" s="292">
        <v>1374000</v>
      </c>
      <c r="M40" s="292">
        <v>27450</v>
      </c>
      <c r="N40" s="374"/>
      <c r="O40" s="364">
        <v>0</v>
      </c>
      <c r="P40" s="292">
        <v>4344612</v>
      </c>
      <c r="Q40" s="292">
        <v>751481</v>
      </c>
      <c r="R40" s="119">
        <v>2484766</v>
      </c>
      <c r="S40" s="292">
        <v>5209375</v>
      </c>
      <c r="T40" s="287">
        <f t="shared" si="0"/>
        <v>685716500</v>
      </c>
    </row>
    <row r="41" spans="1:20" ht="12" customHeight="1" x14ac:dyDescent="0.2">
      <c r="A41" s="351" t="s">
        <v>343</v>
      </c>
      <c r="B41" s="285">
        <v>12059243</v>
      </c>
      <c r="C41" s="292">
        <v>0</v>
      </c>
      <c r="D41" s="292">
        <v>8170824</v>
      </c>
      <c r="E41" s="292">
        <v>114829</v>
      </c>
      <c r="F41" s="292">
        <v>1402712</v>
      </c>
      <c r="G41" s="292">
        <v>928354</v>
      </c>
      <c r="H41" s="292">
        <v>606995</v>
      </c>
      <c r="I41" s="292">
        <v>10088000</v>
      </c>
      <c r="J41" s="292">
        <v>0</v>
      </c>
      <c r="K41" s="292">
        <v>0</v>
      </c>
      <c r="L41" s="292">
        <v>0</v>
      </c>
      <c r="M41" s="292">
        <v>207214</v>
      </c>
      <c r="N41" s="374">
        <v>639667</v>
      </c>
      <c r="O41" s="364">
        <v>849000</v>
      </c>
      <c r="P41" s="292">
        <v>374617</v>
      </c>
      <c r="Q41" s="292">
        <v>99418</v>
      </c>
      <c r="R41" s="119"/>
      <c r="S41" s="292">
        <v>0</v>
      </c>
      <c r="T41" s="287">
        <f t="shared" si="0"/>
        <v>35540873</v>
      </c>
    </row>
    <row r="42" spans="1:20" ht="12" customHeight="1" x14ac:dyDescent="0.2">
      <c r="A42" s="351" t="s">
        <v>344</v>
      </c>
      <c r="B42" s="285">
        <v>707610698</v>
      </c>
      <c r="C42" s="292">
        <v>461223509</v>
      </c>
      <c r="D42" s="292">
        <v>17521793</v>
      </c>
      <c r="E42" s="292">
        <v>245827</v>
      </c>
      <c r="F42" s="292">
        <v>12507667</v>
      </c>
      <c r="G42" s="292">
        <v>9164702</v>
      </c>
      <c r="H42" s="292">
        <v>7106540</v>
      </c>
      <c r="I42" s="292">
        <v>97279022</v>
      </c>
      <c r="J42" s="292">
        <v>399704853</v>
      </c>
      <c r="K42" s="292">
        <v>5810000</v>
      </c>
      <c r="L42" s="292">
        <v>0</v>
      </c>
      <c r="M42" s="292">
        <v>1436417</v>
      </c>
      <c r="N42" s="374"/>
      <c r="O42" s="364">
        <v>1500000</v>
      </c>
      <c r="P42" s="292">
        <v>8280964</v>
      </c>
      <c r="Q42" s="292">
        <v>1502675</v>
      </c>
      <c r="R42" s="119">
        <v>4000000</v>
      </c>
      <c r="S42" s="292">
        <v>699989</v>
      </c>
      <c r="T42" s="287">
        <f t="shared" si="0"/>
        <v>1730894667</v>
      </c>
    </row>
    <row r="43" spans="1:20" ht="12" customHeight="1" x14ac:dyDescent="0.2">
      <c r="A43" s="351" t="s">
        <v>345</v>
      </c>
      <c r="B43" s="285">
        <v>55070360</v>
      </c>
      <c r="C43" s="292">
        <v>243966</v>
      </c>
      <c r="D43" s="292">
        <v>22096079</v>
      </c>
      <c r="E43" s="292">
        <v>288358</v>
      </c>
      <c r="F43" s="292">
        <v>4299821</v>
      </c>
      <c r="G43" s="292">
        <v>3820085</v>
      </c>
      <c r="H43" s="292">
        <v>2741538</v>
      </c>
      <c r="I43" s="292">
        <v>10488100</v>
      </c>
      <c r="J43" s="292">
        <v>15200000</v>
      </c>
      <c r="K43" s="292">
        <v>0</v>
      </c>
      <c r="L43" s="292">
        <v>0</v>
      </c>
      <c r="M43" s="292"/>
      <c r="N43" s="292">
        <v>190000</v>
      </c>
      <c r="O43" s="364">
        <v>0</v>
      </c>
      <c r="P43" s="292">
        <v>1373463</v>
      </c>
      <c r="Q43" s="292">
        <v>364496</v>
      </c>
      <c r="R43" s="119">
        <v>1000000</v>
      </c>
      <c r="S43" s="292">
        <v>0</v>
      </c>
      <c r="T43" s="287">
        <f t="shared" si="0"/>
        <v>116176266</v>
      </c>
    </row>
    <row r="44" spans="1:20" ht="12" customHeight="1" x14ac:dyDescent="0.2">
      <c r="A44" s="351" t="s">
        <v>346</v>
      </c>
      <c r="B44" s="285">
        <v>4263978</v>
      </c>
      <c r="C44" s="292">
        <v>0</v>
      </c>
      <c r="D44" s="292">
        <v>3970610</v>
      </c>
      <c r="E44" s="292">
        <v>86427</v>
      </c>
      <c r="F44" s="292">
        <v>373389</v>
      </c>
      <c r="G44" s="292">
        <v>406405</v>
      </c>
      <c r="H44" s="292">
        <v>200772</v>
      </c>
      <c r="I44" s="292">
        <v>3461000</v>
      </c>
      <c r="J44" s="292">
        <v>0</v>
      </c>
      <c r="K44" s="292">
        <v>0</v>
      </c>
      <c r="L44" s="292">
        <v>0</v>
      </c>
      <c r="M44" s="292"/>
      <c r="N44" s="374">
        <v>443745</v>
      </c>
      <c r="O44" s="364">
        <v>0</v>
      </c>
      <c r="P44" s="292">
        <v>374617</v>
      </c>
      <c r="Q44" s="292">
        <v>99418</v>
      </c>
      <c r="R44" s="119"/>
      <c r="S44" s="292">
        <v>2340000</v>
      </c>
      <c r="T44" s="287">
        <f t="shared" si="0"/>
        <v>13680361</v>
      </c>
    </row>
    <row r="45" spans="1:20" ht="12" customHeight="1" x14ac:dyDescent="0.2">
      <c r="A45" s="351" t="s">
        <v>347</v>
      </c>
      <c r="B45" s="285">
        <v>101912311</v>
      </c>
      <c r="C45" s="292">
        <v>20640532</v>
      </c>
      <c r="D45" s="292">
        <v>19936027</v>
      </c>
      <c r="E45" s="292">
        <v>275515</v>
      </c>
      <c r="F45" s="292">
        <v>5670555</v>
      </c>
      <c r="G45" s="292">
        <v>5134456</v>
      </c>
      <c r="H45" s="292">
        <v>3598964</v>
      </c>
      <c r="I45" s="292">
        <v>26294203</v>
      </c>
      <c r="J45" s="292">
        <v>0</v>
      </c>
      <c r="K45" s="292">
        <v>4243492</v>
      </c>
      <c r="L45" s="292">
        <v>0</v>
      </c>
      <c r="M45" s="292">
        <v>231300</v>
      </c>
      <c r="N45" s="374"/>
      <c r="O45" s="364">
        <v>530000</v>
      </c>
      <c r="P45" s="292">
        <v>2980402</v>
      </c>
      <c r="Q45" s="292">
        <v>708596</v>
      </c>
      <c r="R45" s="119">
        <v>776418</v>
      </c>
      <c r="S45" s="292">
        <v>453375</v>
      </c>
      <c r="T45" s="287">
        <f t="shared" si="0"/>
        <v>192156353</v>
      </c>
    </row>
    <row r="46" spans="1:20" ht="12" customHeight="1" x14ac:dyDescent="0.2">
      <c r="A46" s="351" t="s">
        <v>348</v>
      </c>
      <c r="B46" s="285">
        <v>16296727</v>
      </c>
      <c r="C46" s="292">
        <v>0</v>
      </c>
      <c r="D46" s="292">
        <v>11307825</v>
      </c>
      <c r="E46" s="292">
        <v>167450</v>
      </c>
      <c r="F46" s="292">
        <v>2083516</v>
      </c>
      <c r="G46" s="292">
        <v>1766535</v>
      </c>
      <c r="H46" s="292">
        <v>1078794</v>
      </c>
      <c r="I46" s="292">
        <v>6406694</v>
      </c>
      <c r="J46" s="292">
        <v>0</v>
      </c>
      <c r="K46" s="292">
        <v>0</v>
      </c>
      <c r="L46" s="292">
        <v>0</v>
      </c>
      <c r="M46" s="292"/>
      <c r="N46" s="374">
        <v>2602540</v>
      </c>
      <c r="O46" s="364">
        <v>387879.26</v>
      </c>
      <c r="P46" s="292">
        <v>541822</v>
      </c>
      <c r="Q46" s="292">
        <v>143791</v>
      </c>
      <c r="R46" s="119"/>
      <c r="S46" s="292">
        <v>2342000</v>
      </c>
      <c r="T46" s="287">
        <f t="shared" si="0"/>
        <v>42783573.259999998</v>
      </c>
    </row>
    <row r="47" spans="1:20" ht="12" customHeight="1" x14ac:dyDescent="0.2">
      <c r="A47" s="351" t="s">
        <v>349</v>
      </c>
      <c r="B47" s="285">
        <v>45493137</v>
      </c>
      <c r="C47" s="292">
        <v>10799283</v>
      </c>
      <c r="D47" s="292">
        <v>9752732</v>
      </c>
      <c r="E47" s="292">
        <v>140275</v>
      </c>
      <c r="F47" s="292">
        <v>1881022</v>
      </c>
      <c r="G47" s="292">
        <v>1636403</v>
      </c>
      <c r="H47" s="292">
        <v>1047634</v>
      </c>
      <c r="I47" s="292">
        <v>15502404</v>
      </c>
      <c r="J47" s="292">
        <v>74229000</v>
      </c>
      <c r="K47" s="292">
        <v>3320275</v>
      </c>
      <c r="L47" s="292">
        <v>0</v>
      </c>
      <c r="M47" s="292"/>
      <c r="N47" s="374">
        <v>741900</v>
      </c>
      <c r="O47" s="364">
        <v>1031700</v>
      </c>
      <c r="P47" s="292">
        <v>833486</v>
      </c>
      <c r="Q47" s="292">
        <v>191522</v>
      </c>
      <c r="R47" s="119">
        <v>4200000</v>
      </c>
      <c r="S47" s="292">
        <v>2400000</v>
      </c>
      <c r="T47" s="287">
        <f t="shared" si="0"/>
        <v>166600773</v>
      </c>
    </row>
    <row r="48" spans="1:20" ht="12" customHeight="1" x14ac:dyDescent="0.2">
      <c r="A48" s="351" t="s">
        <v>350</v>
      </c>
      <c r="B48" s="285">
        <v>175724694</v>
      </c>
      <c r="C48" s="292">
        <v>137941289</v>
      </c>
      <c r="D48" s="292">
        <v>20220781</v>
      </c>
      <c r="E48" s="292">
        <v>276984</v>
      </c>
      <c r="F48" s="292">
        <v>6436718</v>
      </c>
      <c r="G48" s="292">
        <v>6063618</v>
      </c>
      <c r="H48" s="292">
        <v>4056807</v>
      </c>
      <c r="I48" s="292">
        <v>64522277</v>
      </c>
      <c r="J48" s="292">
        <v>1006153</v>
      </c>
      <c r="K48" s="292">
        <v>2500000</v>
      </c>
      <c r="L48" s="292">
        <v>360000</v>
      </c>
      <c r="M48" s="292">
        <v>419670</v>
      </c>
      <c r="N48" s="374"/>
      <c r="O48" s="364">
        <v>250370</v>
      </c>
      <c r="P48" s="292">
        <v>3847723</v>
      </c>
      <c r="Q48" s="292">
        <v>795793</v>
      </c>
      <c r="R48" s="119">
        <v>5000000</v>
      </c>
      <c r="S48" s="292">
        <v>800000</v>
      </c>
      <c r="T48" s="287">
        <f t="shared" si="0"/>
        <v>424422877</v>
      </c>
    </row>
    <row r="49" spans="1:20" ht="12" customHeight="1" x14ac:dyDescent="0.2">
      <c r="A49" s="351" t="s">
        <v>351</v>
      </c>
      <c r="B49" s="285">
        <v>46935428</v>
      </c>
      <c r="C49" s="292">
        <v>2977398</v>
      </c>
      <c r="D49" s="292">
        <v>1402016</v>
      </c>
      <c r="E49" s="292">
        <v>82288</v>
      </c>
      <c r="F49" s="292">
        <v>8499149</v>
      </c>
      <c r="G49" s="292">
        <v>2056403</v>
      </c>
      <c r="H49" s="292">
        <v>2251139</v>
      </c>
      <c r="I49" s="292">
        <v>130000</v>
      </c>
      <c r="J49" s="292">
        <v>0</v>
      </c>
      <c r="K49" s="292">
        <v>0</v>
      </c>
      <c r="L49" s="292">
        <v>0</v>
      </c>
      <c r="M49" s="292"/>
      <c r="N49" s="374"/>
      <c r="O49" s="364">
        <v>0</v>
      </c>
      <c r="P49" s="292">
        <v>1554042</v>
      </c>
      <c r="Q49" s="292">
        <v>336954</v>
      </c>
      <c r="R49" s="119"/>
      <c r="S49" s="292"/>
      <c r="T49" s="287">
        <f t="shared" si="0"/>
        <v>66224817</v>
      </c>
    </row>
    <row r="50" spans="1:20" ht="12" customHeight="1" x14ac:dyDescent="0.2">
      <c r="A50" s="351" t="s">
        <v>352</v>
      </c>
      <c r="B50" s="285">
        <v>21077576</v>
      </c>
      <c r="C50" s="292">
        <v>3109086</v>
      </c>
      <c r="D50" s="292">
        <v>577757</v>
      </c>
      <c r="E50" s="292">
        <v>71260</v>
      </c>
      <c r="F50" s="292">
        <v>598277</v>
      </c>
      <c r="G50" s="292">
        <v>637134</v>
      </c>
      <c r="H50" s="292">
        <v>388360</v>
      </c>
      <c r="I50" s="292">
        <v>787000</v>
      </c>
      <c r="J50" s="292">
        <v>0</v>
      </c>
      <c r="K50" s="292">
        <v>0</v>
      </c>
      <c r="L50" s="292">
        <v>0</v>
      </c>
      <c r="M50" s="292">
        <v>350320</v>
      </c>
      <c r="N50" s="374"/>
      <c r="O50" s="364">
        <v>0</v>
      </c>
      <c r="P50" s="292">
        <v>387085</v>
      </c>
      <c r="Q50" s="292">
        <v>99418</v>
      </c>
      <c r="R50" s="119">
        <v>1200000</v>
      </c>
      <c r="S50" s="292"/>
      <c r="T50" s="287">
        <f t="shared" si="0"/>
        <v>28083273</v>
      </c>
    </row>
    <row r="51" spans="1:20" ht="12" customHeight="1" x14ac:dyDescent="0.2">
      <c r="A51" s="351" t="s">
        <v>353</v>
      </c>
      <c r="B51" s="285">
        <v>18488801</v>
      </c>
      <c r="C51" s="292">
        <v>0</v>
      </c>
      <c r="D51" s="292">
        <v>11115700</v>
      </c>
      <c r="E51" s="292">
        <v>176365</v>
      </c>
      <c r="F51" s="292">
        <v>2399146</v>
      </c>
      <c r="G51" s="292">
        <v>2031483</v>
      </c>
      <c r="H51" s="292">
        <v>1467816</v>
      </c>
      <c r="I51" s="292">
        <v>7164126</v>
      </c>
      <c r="J51" s="292">
        <v>0</v>
      </c>
      <c r="K51" s="292">
        <v>0</v>
      </c>
      <c r="L51" s="292">
        <v>0</v>
      </c>
      <c r="M51" s="292"/>
      <c r="N51" s="374">
        <v>55000</v>
      </c>
      <c r="O51" s="364">
        <v>0</v>
      </c>
      <c r="P51" s="292">
        <v>684316</v>
      </c>
      <c r="Q51" s="292">
        <v>181607</v>
      </c>
      <c r="R51" s="119"/>
      <c r="S51" s="292">
        <v>0</v>
      </c>
      <c r="T51" s="287">
        <f t="shared" si="0"/>
        <v>43764360</v>
      </c>
    </row>
    <row r="52" spans="1:20" ht="12" customHeight="1" x14ac:dyDescent="0.2">
      <c r="A52" s="351" t="s">
        <v>354</v>
      </c>
      <c r="B52" s="285">
        <v>3105497</v>
      </c>
      <c r="C52" s="292">
        <v>0</v>
      </c>
      <c r="D52" s="292">
        <v>4914437</v>
      </c>
      <c r="E52" s="292">
        <v>94180</v>
      </c>
      <c r="F52" s="292">
        <v>400726</v>
      </c>
      <c r="G52" s="292">
        <v>449709</v>
      </c>
      <c r="H52" s="292">
        <v>210645</v>
      </c>
      <c r="I52" s="292">
        <v>1087000</v>
      </c>
      <c r="J52" s="292">
        <v>0</v>
      </c>
      <c r="K52" s="292">
        <v>0</v>
      </c>
      <c r="L52" s="292">
        <v>0</v>
      </c>
      <c r="M52" s="292"/>
      <c r="N52" s="374">
        <v>680668</v>
      </c>
      <c r="O52" s="364">
        <v>0</v>
      </c>
      <c r="P52" s="292">
        <v>374617</v>
      </c>
      <c r="Q52" s="292">
        <v>99418</v>
      </c>
      <c r="R52" s="119"/>
      <c r="S52" s="292">
        <v>0</v>
      </c>
      <c r="T52" s="287">
        <f t="shared" si="0"/>
        <v>11416897</v>
      </c>
    </row>
    <row r="53" spans="1:20" ht="12" customHeight="1" x14ac:dyDescent="0.2">
      <c r="A53" s="351" t="s">
        <v>355</v>
      </c>
      <c r="B53" s="285">
        <v>39003681</v>
      </c>
      <c r="C53" s="292">
        <v>646556</v>
      </c>
      <c r="D53" s="292">
        <v>14147307</v>
      </c>
      <c r="E53" s="292">
        <v>206905</v>
      </c>
      <c r="F53" s="292">
        <v>3421990</v>
      </c>
      <c r="G53" s="292">
        <v>2836901</v>
      </c>
      <c r="H53" s="292">
        <v>2053404</v>
      </c>
      <c r="I53" s="292">
        <v>15375000</v>
      </c>
      <c r="J53" s="292">
        <v>0</v>
      </c>
      <c r="K53" s="292">
        <f>691740-55773</f>
        <v>635967</v>
      </c>
      <c r="L53" s="292">
        <v>0</v>
      </c>
      <c r="M53" s="292">
        <v>90092</v>
      </c>
      <c r="N53" s="374"/>
      <c r="O53" s="364">
        <v>0</v>
      </c>
      <c r="P53" s="292">
        <v>1082711</v>
      </c>
      <c r="Q53" s="292">
        <v>287335</v>
      </c>
      <c r="R53" s="119"/>
      <c r="S53" s="292">
        <v>0</v>
      </c>
      <c r="T53" s="287">
        <f t="shared" si="0"/>
        <v>79787849</v>
      </c>
    </row>
    <row r="54" spans="1:20" ht="12" customHeight="1" x14ac:dyDescent="0.2">
      <c r="A54" s="351" t="s">
        <v>356</v>
      </c>
      <c r="B54" s="285">
        <v>244828199</v>
      </c>
      <c r="C54" s="292">
        <v>24493249</v>
      </c>
      <c r="D54" s="292">
        <v>33801335</v>
      </c>
      <c r="E54" s="292">
        <v>380417</v>
      </c>
      <c r="F54" s="292">
        <v>15920659</v>
      </c>
      <c r="G54" s="292">
        <v>8488068</v>
      </c>
      <c r="H54" s="292">
        <v>7219839</v>
      </c>
      <c r="I54" s="292">
        <v>35224888</v>
      </c>
      <c r="J54" s="292">
        <v>253494949</v>
      </c>
      <c r="K54" s="292">
        <v>3747567</v>
      </c>
      <c r="L54" s="292">
        <v>1000000</v>
      </c>
      <c r="M54" s="292">
        <v>5431478</v>
      </c>
      <c r="N54" s="374"/>
      <c r="O54" s="364">
        <v>230000</v>
      </c>
      <c r="P54" s="292">
        <v>6874926</v>
      </c>
      <c r="Q54" s="292">
        <v>1433984</v>
      </c>
      <c r="R54" s="119"/>
      <c r="S54" s="292">
        <v>900000</v>
      </c>
      <c r="T54" s="287">
        <f t="shared" si="0"/>
        <v>642569558</v>
      </c>
    </row>
    <row r="55" spans="1:20" ht="12" customHeight="1" x14ac:dyDescent="0.2">
      <c r="A55" s="351" t="s">
        <v>357</v>
      </c>
      <c r="B55" s="285">
        <v>45310187</v>
      </c>
      <c r="C55" s="292">
        <v>4896430</v>
      </c>
      <c r="D55" s="292">
        <v>4830968</v>
      </c>
      <c r="E55" s="292">
        <v>90265</v>
      </c>
      <c r="F55" s="292">
        <v>1141013</v>
      </c>
      <c r="G55" s="292">
        <v>833072</v>
      </c>
      <c r="H55" s="292">
        <v>585541</v>
      </c>
      <c r="I55" s="292">
        <v>10448000</v>
      </c>
      <c r="J55" s="292">
        <v>188000000</v>
      </c>
      <c r="K55" s="292">
        <v>2000000</v>
      </c>
      <c r="L55" s="292">
        <v>360000</v>
      </c>
      <c r="M55" s="292"/>
      <c r="N55" s="374"/>
      <c r="O55" s="364">
        <v>5450000</v>
      </c>
      <c r="P55" s="292">
        <v>638396</v>
      </c>
      <c r="Q55" s="292">
        <v>169420</v>
      </c>
      <c r="R55" s="119"/>
      <c r="S55" s="292">
        <v>500000</v>
      </c>
      <c r="T55" s="287">
        <f t="shared" si="0"/>
        <v>264753292</v>
      </c>
    </row>
    <row r="56" spans="1:20" ht="12" customHeight="1" x14ac:dyDescent="0.2">
      <c r="A56" s="351" t="s">
        <v>358</v>
      </c>
      <c r="B56" s="285">
        <v>1778800</v>
      </c>
      <c r="C56" s="292">
        <v>0</v>
      </c>
      <c r="D56" s="292">
        <v>2620011</v>
      </c>
      <c r="E56" s="292">
        <v>91222</v>
      </c>
      <c r="F56" s="292">
        <v>239457</v>
      </c>
      <c r="G56" s="292">
        <v>381710</v>
      </c>
      <c r="H56" s="292">
        <v>150894</v>
      </c>
      <c r="I56" s="292">
        <v>12860705</v>
      </c>
      <c r="J56" s="292">
        <v>0</v>
      </c>
      <c r="K56" s="292">
        <v>0</v>
      </c>
      <c r="L56" s="292">
        <v>0</v>
      </c>
      <c r="M56" s="292"/>
      <c r="N56" s="374"/>
      <c r="O56" s="364">
        <v>220000</v>
      </c>
      <c r="P56" s="292">
        <v>374617</v>
      </c>
      <c r="Q56" s="292">
        <v>99418</v>
      </c>
      <c r="R56" s="119"/>
      <c r="S56" s="292">
        <v>0</v>
      </c>
      <c r="T56" s="287">
        <f t="shared" si="0"/>
        <v>18816834</v>
      </c>
    </row>
    <row r="57" spans="1:20" ht="12" customHeight="1" x14ac:dyDescent="0.2">
      <c r="A57" s="351" t="s">
        <v>359</v>
      </c>
      <c r="B57" s="285">
        <v>973307</v>
      </c>
      <c r="C57" s="292">
        <v>0</v>
      </c>
      <c r="D57" s="292">
        <v>0</v>
      </c>
      <c r="E57" s="292">
        <v>0</v>
      </c>
      <c r="F57" s="292">
        <v>105878</v>
      </c>
      <c r="G57" s="292">
        <v>164048</v>
      </c>
      <c r="H57" s="292">
        <v>19255</v>
      </c>
      <c r="I57" s="292">
        <v>200000</v>
      </c>
      <c r="J57" s="292">
        <v>0</v>
      </c>
      <c r="K57" s="292">
        <v>0</v>
      </c>
      <c r="L57" s="292">
        <v>0</v>
      </c>
      <c r="M57" s="292"/>
      <c r="N57" s="292"/>
      <c r="O57" s="364">
        <v>0</v>
      </c>
      <c r="P57" s="292">
        <v>0</v>
      </c>
      <c r="Q57" s="292">
        <v>0</v>
      </c>
      <c r="R57" s="119"/>
      <c r="S57" s="292"/>
      <c r="T57" s="287">
        <f t="shared" si="0"/>
        <v>1462488</v>
      </c>
    </row>
    <row r="58" spans="1:20" ht="12" customHeight="1" x14ac:dyDescent="0.2">
      <c r="A58" s="351" t="s">
        <v>360</v>
      </c>
      <c r="B58" s="285">
        <v>73813162</v>
      </c>
      <c r="C58" s="292">
        <v>2308197</v>
      </c>
      <c r="D58" s="292">
        <v>12403515</v>
      </c>
      <c r="E58" s="292">
        <v>188189</v>
      </c>
      <c r="F58" s="292">
        <v>3271872</v>
      </c>
      <c r="G58" s="292">
        <v>2992765</v>
      </c>
      <c r="H58" s="292">
        <v>2175535</v>
      </c>
      <c r="I58" s="292">
        <v>11880000</v>
      </c>
      <c r="J58" s="292">
        <v>5000000</v>
      </c>
      <c r="K58" s="292">
        <v>0</v>
      </c>
      <c r="L58" s="292">
        <v>1329200</v>
      </c>
      <c r="M58" s="292"/>
      <c r="N58" s="374"/>
      <c r="O58" s="364">
        <v>0</v>
      </c>
      <c r="P58" s="292">
        <v>2125374</v>
      </c>
      <c r="Q58" s="292">
        <v>456804</v>
      </c>
      <c r="R58" s="119"/>
      <c r="S58" s="292">
        <v>1887711</v>
      </c>
      <c r="T58" s="287">
        <f t="shared" si="0"/>
        <v>117944613</v>
      </c>
    </row>
    <row r="59" spans="1:20" ht="12" customHeight="1" x14ac:dyDescent="0.2">
      <c r="A59" s="351" t="s">
        <v>361</v>
      </c>
      <c r="B59" s="285">
        <v>126257828</v>
      </c>
      <c r="C59" s="292">
        <v>43189172</v>
      </c>
      <c r="D59" s="292">
        <v>9554103</v>
      </c>
      <c r="E59" s="292">
        <v>147830</v>
      </c>
      <c r="F59" s="292">
        <v>3177505</v>
      </c>
      <c r="G59" s="292">
        <v>2543110</v>
      </c>
      <c r="H59" s="292">
        <v>2060153</v>
      </c>
      <c r="I59" s="292">
        <v>41508330</v>
      </c>
      <c r="J59" s="292">
        <v>122519302</v>
      </c>
      <c r="K59" s="292">
        <v>6256960</v>
      </c>
      <c r="L59" s="292">
        <v>3525500</v>
      </c>
      <c r="M59" s="292">
        <v>94500</v>
      </c>
      <c r="N59" s="374">
        <v>1772926</v>
      </c>
      <c r="O59" s="364">
        <v>485500</v>
      </c>
      <c r="P59" s="292">
        <v>1996425</v>
      </c>
      <c r="Q59" s="292">
        <v>417116</v>
      </c>
      <c r="R59" s="119">
        <v>7317244</v>
      </c>
      <c r="S59" s="292">
        <v>15500</v>
      </c>
      <c r="T59" s="287">
        <f t="shared" si="0"/>
        <v>365506260</v>
      </c>
    </row>
    <row r="60" spans="1:20" ht="12" customHeight="1" x14ac:dyDescent="0.2">
      <c r="A60" s="351" t="s">
        <v>362</v>
      </c>
      <c r="B60" s="285">
        <v>7628752</v>
      </c>
      <c r="C60" s="292">
        <v>1370165</v>
      </c>
      <c r="D60" s="292">
        <v>6711811</v>
      </c>
      <c r="E60" s="292">
        <v>132359</v>
      </c>
      <c r="F60" s="292">
        <v>1357052</v>
      </c>
      <c r="G60" s="292">
        <v>1123999</v>
      </c>
      <c r="H60" s="292">
        <v>758200</v>
      </c>
      <c r="I60" s="292">
        <v>3776000</v>
      </c>
      <c r="J60" s="292">
        <v>0</v>
      </c>
      <c r="K60" s="292">
        <v>0</v>
      </c>
      <c r="L60" s="292">
        <v>0</v>
      </c>
      <c r="M60" s="292"/>
      <c r="O60" s="364">
        <v>50000</v>
      </c>
      <c r="P60" s="292">
        <v>374617</v>
      </c>
      <c r="Q60" s="292">
        <v>99418</v>
      </c>
      <c r="R60" s="119">
        <v>1100000</v>
      </c>
      <c r="S60" s="292">
        <v>0</v>
      </c>
      <c r="T60" s="287">
        <f t="shared" si="0"/>
        <v>23382373</v>
      </c>
    </row>
    <row r="61" spans="1:20" ht="12" customHeight="1" x14ac:dyDescent="0.2">
      <c r="A61" s="351" t="s">
        <v>363</v>
      </c>
      <c r="B61" s="285">
        <v>47466544</v>
      </c>
      <c r="C61" s="292">
        <v>1315715</v>
      </c>
      <c r="D61" s="292">
        <v>13434306</v>
      </c>
      <c r="E61" s="292">
        <v>196313</v>
      </c>
      <c r="F61" s="292">
        <v>2418755</v>
      </c>
      <c r="G61" s="292">
        <v>2321099</v>
      </c>
      <c r="H61" s="292">
        <v>1603986</v>
      </c>
      <c r="I61" s="292">
        <v>13893000</v>
      </c>
      <c r="J61" s="292">
        <v>0</v>
      </c>
      <c r="K61" s="292">
        <v>0</v>
      </c>
      <c r="L61" s="292">
        <v>0</v>
      </c>
      <c r="M61" s="292">
        <v>178216</v>
      </c>
      <c r="N61" s="374">
        <v>438885</v>
      </c>
      <c r="O61" s="364">
        <v>55000</v>
      </c>
      <c r="P61" s="292">
        <v>1110275</v>
      </c>
      <c r="Q61" s="292">
        <v>275489</v>
      </c>
      <c r="R61" s="119"/>
      <c r="S61" s="292">
        <v>0</v>
      </c>
      <c r="T61" s="287">
        <f t="shared" si="0"/>
        <v>84707583</v>
      </c>
    </row>
    <row r="62" spans="1:20" ht="12" customHeight="1" x14ac:dyDescent="0.2">
      <c r="A62" s="351" t="s">
        <v>364</v>
      </c>
      <c r="B62" s="285">
        <v>1750650</v>
      </c>
      <c r="C62" s="292">
        <v>0</v>
      </c>
      <c r="D62" s="292">
        <v>4652321</v>
      </c>
      <c r="E62" s="292">
        <v>84160</v>
      </c>
      <c r="F62" s="292">
        <v>259290</v>
      </c>
      <c r="G62" s="292">
        <v>323570</v>
      </c>
      <c r="H62" s="292">
        <v>145618</v>
      </c>
      <c r="I62" s="292">
        <v>0</v>
      </c>
      <c r="J62" s="292">
        <v>0</v>
      </c>
      <c r="K62" s="292">
        <v>0</v>
      </c>
      <c r="L62" s="292">
        <v>0</v>
      </c>
      <c r="M62" s="292"/>
      <c r="N62" s="374">
        <v>400000</v>
      </c>
      <c r="O62" s="364">
        <v>0</v>
      </c>
      <c r="P62" s="292">
        <v>374617</v>
      </c>
      <c r="Q62" s="292">
        <v>99418</v>
      </c>
      <c r="R62" s="119"/>
      <c r="S62" s="292">
        <v>0</v>
      </c>
      <c r="T62" s="287">
        <f t="shared" si="0"/>
        <v>8089644</v>
      </c>
    </row>
    <row r="63" spans="1:20" ht="12" customHeight="1" x14ac:dyDescent="0.2">
      <c r="A63" s="351" t="s">
        <v>365</v>
      </c>
      <c r="B63" s="289">
        <v>0</v>
      </c>
      <c r="C63" s="313">
        <v>0</v>
      </c>
      <c r="D63" s="313">
        <v>0</v>
      </c>
      <c r="E63" s="313">
        <v>0</v>
      </c>
      <c r="F63" s="313">
        <v>0</v>
      </c>
      <c r="G63" s="313">
        <v>0</v>
      </c>
      <c r="H63" s="313">
        <v>0</v>
      </c>
      <c r="I63" s="313">
        <v>13500000</v>
      </c>
      <c r="J63" s="313">
        <v>135000001</v>
      </c>
      <c r="K63" s="313">
        <v>0</v>
      </c>
      <c r="L63" s="313">
        <v>9033288</v>
      </c>
      <c r="M63" s="313"/>
      <c r="N63" s="313"/>
      <c r="O63" s="365">
        <v>0</v>
      </c>
      <c r="P63" s="313">
        <v>0</v>
      </c>
      <c r="Q63" s="313">
        <v>0</v>
      </c>
      <c r="R63" s="313">
        <v>2000000</v>
      </c>
      <c r="S63" s="313">
        <v>5158299</v>
      </c>
      <c r="T63" s="290">
        <f t="shared" si="0"/>
        <v>157533289</v>
      </c>
    </row>
    <row r="64" spans="1:20" ht="12" customHeight="1" x14ac:dyDescent="0.2">
      <c r="A64" s="352" t="s">
        <v>196</v>
      </c>
      <c r="B64" s="292">
        <f t="shared" ref="B64:S64" si="1">SUM(B7:B63)</f>
        <v>4516907658</v>
      </c>
      <c r="C64" s="292">
        <f t="shared" si="1"/>
        <v>1646693725</v>
      </c>
      <c r="D64" s="292">
        <f t="shared" si="1"/>
        <v>511324149</v>
      </c>
      <c r="E64" s="292">
        <f t="shared" si="1"/>
        <v>8007938</v>
      </c>
      <c r="F64" s="292">
        <f t="shared" si="1"/>
        <v>176998937</v>
      </c>
      <c r="G64" s="292">
        <f t="shared" si="1"/>
        <v>133825717</v>
      </c>
      <c r="H64" s="292">
        <f t="shared" si="1"/>
        <v>98987665</v>
      </c>
      <c r="I64" s="292">
        <f>SUM(I7:I63)</f>
        <v>974861278</v>
      </c>
      <c r="J64" s="292">
        <f t="shared" si="1"/>
        <v>1980000000</v>
      </c>
      <c r="K64" s="364">
        <f>SUM(K7:K63)</f>
        <v>51392855</v>
      </c>
      <c r="L64" s="292">
        <f t="shared" si="1"/>
        <v>24947988</v>
      </c>
      <c r="M64" s="292">
        <f>SUM(M7:M63)</f>
        <v>11178882</v>
      </c>
      <c r="N64" s="292">
        <f t="shared" si="1"/>
        <v>15074963</v>
      </c>
      <c r="O64" s="364">
        <f>SUM(O7:O63)</f>
        <v>27001691.260000002</v>
      </c>
      <c r="P64" s="292">
        <f t="shared" si="1"/>
        <v>93654302</v>
      </c>
      <c r="Q64" s="292">
        <f t="shared" si="1"/>
        <v>19883530</v>
      </c>
      <c r="R64" s="292">
        <f t="shared" si="1"/>
        <v>75000000</v>
      </c>
      <c r="S64" s="292">
        <f t="shared" si="1"/>
        <v>58670000</v>
      </c>
      <c r="T64" s="293">
        <f>SUM(T7:T63)</f>
        <v>10290741278.26</v>
      </c>
    </row>
    <row r="65" spans="1:20" ht="15" customHeight="1" x14ac:dyDescent="0.2">
      <c r="A65" s="352" t="s">
        <v>197</v>
      </c>
      <c r="B65" s="294">
        <v>31137821</v>
      </c>
      <c r="C65" s="294">
        <v>16630329</v>
      </c>
      <c r="D65" s="294">
        <v>2320163</v>
      </c>
      <c r="E65" s="294">
        <v>0</v>
      </c>
      <c r="F65" s="294">
        <v>0</v>
      </c>
      <c r="G65" s="294">
        <v>666111</v>
      </c>
      <c r="H65" s="294">
        <v>0</v>
      </c>
      <c r="I65" s="294"/>
      <c r="J65" s="294">
        <v>20000000</v>
      </c>
      <c r="K65" s="294">
        <v>0</v>
      </c>
      <c r="L65" s="294">
        <v>0</v>
      </c>
      <c r="M65" s="294">
        <v>0</v>
      </c>
      <c r="N65" s="294">
        <v>0</v>
      </c>
      <c r="O65" s="366">
        <v>134500</v>
      </c>
      <c r="P65" s="294">
        <v>468459</v>
      </c>
      <c r="Q65" s="294">
        <v>97860</v>
      </c>
      <c r="R65" s="294"/>
      <c r="S65" s="294"/>
      <c r="T65" s="295">
        <f>SUM(B65:Q65)</f>
        <v>71455243</v>
      </c>
    </row>
    <row r="66" spans="1:20" ht="15" customHeight="1" x14ac:dyDescent="0.2">
      <c r="A66" s="352" t="s">
        <v>395</v>
      </c>
      <c r="B66" s="356"/>
      <c r="C66" s="356"/>
      <c r="D66" s="356"/>
      <c r="E66" s="356"/>
      <c r="F66" s="356"/>
      <c r="G66" s="356"/>
      <c r="H66" s="356"/>
      <c r="I66" s="356"/>
      <c r="J66" s="356"/>
      <c r="K66" s="367">
        <v>107145</v>
      </c>
      <c r="L66" s="356"/>
      <c r="M66" s="356"/>
      <c r="N66" s="356"/>
      <c r="O66" s="369"/>
      <c r="P66" s="356"/>
      <c r="Q66" s="356"/>
      <c r="R66" s="356"/>
      <c r="S66" s="356"/>
      <c r="T66" s="357"/>
    </row>
    <row r="67" spans="1:20" ht="15.75" customHeight="1" x14ac:dyDescent="0.2">
      <c r="A67" s="352" t="s">
        <v>366</v>
      </c>
      <c r="B67" s="292">
        <f t="shared" ref="B67:S67" si="2">+B64+B65</f>
        <v>4548045479</v>
      </c>
      <c r="C67" s="292">
        <f t="shared" si="2"/>
        <v>1663324054</v>
      </c>
      <c r="D67" s="292">
        <f t="shared" si="2"/>
        <v>513644312</v>
      </c>
      <c r="E67" s="292">
        <f t="shared" si="2"/>
        <v>8007938</v>
      </c>
      <c r="F67" s="292">
        <f t="shared" si="2"/>
        <v>176998937</v>
      </c>
      <c r="G67" s="292">
        <f t="shared" si="2"/>
        <v>134491828</v>
      </c>
      <c r="H67" s="292">
        <f t="shared" si="2"/>
        <v>98987665</v>
      </c>
      <c r="I67" s="292">
        <f t="shared" si="2"/>
        <v>974861278</v>
      </c>
      <c r="J67" s="292">
        <f t="shared" si="2"/>
        <v>2000000000</v>
      </c>
      <c r="K67" s="292">
        <f>SUM(K64:K66)</f>
        <v>51500000</v>
      </c>
      <c r="L67" s="292">
        <f t="shared" si="2"/>
        <v>24947988</v>
      </c>
      <c r="M67" s="292">
        <f>+M64+M65</f>
        <v>11178882</v>
      </c>
      <c r="N67" s="292">
        <f>+N64+N65</f>
        <v>15074963</v>
      </c>
      <c r="O67" s="364">
        <f>O64+O65</f>
        <v>27136191.260000002</v>
      </c>
      <c r="P67" s="292">
        <f>+P64+P65</f>
        <v>94122761</v>
      </c>
      <c r="Q67" s="292">
        <f t="shared" si="2"/>
        <v>19981390</v>
      </c>
      <c r="R67" s="292">
        <f t="shared" si="2"/>
        <v>75000000</v>
      </c>
      <c r="S67" s="292">
        <f t="shared" si="2"/>
        <v>58670000</v>
      </c>
      <c r="T67" s="292">
        <f>+T64+T65</f>
        <v>10362196521.26</v>
      </c>
    </row>
    <row r="68" spans="1:20" x14ac:dyDescent="0.2">
      <c r="B68" s="353"/>
      <c r="C68" s="353"/>
      <c r="D68" s="353"/>
      <c r="E68" s="353"/>
      <c r="F68" s="353"/>
      <c r="G68" s="353"/>
      <c r="H68" s="353"/>
      <c r="I68" s="353"/>
      <c r="J68" s="353"/>
      <c r="K68" s="353"/>
      <c r="L68" s="353"/>
      <c r="M68" s="353"/>
      <c r="N68" s="353"/>
      <c r="O68" s="354"/>
      <c r="P68" s="354"/>
      <c r="Q68" s="354"/>
      <c r="R68" s="354"/>
      <c r="S68" s="354"/>
      <c r="T68" s="353"/>
    </row>
    <row r="69" spans="1:20" ht="15" customHeight="1" x14ac:dyDescent="0.2">
      <c r="A69" s="345" t="s">
        <v>368</v>
      </c>
      <c r="B69" s="353"/>
      <c r="C69" s="353"/>
      <c r="D69" s="353"/>
      <c r="E69" s="354">
        <v>1392098</v>
      </c>
      <c r="F69" s="353"/>
      <c r="G69" s="353"/>
      <c r="H69" s="353"/>
      <c r="I69" s="353"/>
      <c r="J69" s="353"/>
      <c r="K69" s="353"/>
      <c r="L69" s="353"/>
      <c r="M69" s="353"/>
      <c r="N69" s="353"/>
      <c r="O69" s="354"/>
      <c r="P69" s="354"/>
      <c r="Q69" s="354"/>
      <c r="R69" s="354"/>
      <c r="S69" s="354"/>
      <c r="T69" s="345">
        <f>SUM(B69:Q69)</f>
        <v>1392098</v>
      </c>
    </row>
    <row r="70" spans="1:20" ht="15" customHeight="1" thickBot="1" x14ac:dyDescent="0.25">
      <c r="A70" s="355" t="s">
        <v>200</v>
      </c>
      <c r="B70" s="355">
        <f t="shared" ref="B70:T70" si="3">SUM(B67:B69)</f>
        <v>4548045479</v>
      </c>
      <c r="C70" s="355">
        <f t="shared" si="3"/>
        <v>1663324054</v>
      </c>
      <c r="D70" s="355">
        <f t="shared" si="3"/>
        <v>513644312</v>
      </c>
      <c r="E70" s="355">
        <f t="shared" si="3"/>
        <v>9400036</v>
      </c>
      <c r="F70" s="355">
        <f t="shared" si="3"/>
        <v>176998937</v>
      </c>
      <c r="G70" s="355">
        <f t="shared" si="3"/>
        <v>134491828</v>
      </c>
      <c r="H70" s="355">
        <f t="shared" si="3"/>
        <v>98987665</v>
      </c>
      <c r="I70" s="355">
        <f t="shared" si="3"/>
        <v>974861278</v>
      </c>
      <c r="J70" s="355">
        <f t="shared" si="3"/>
        <v>2000000000</v>
      </c>
      <c r="K70" s="355">
        <f t="shared" si="3"/>
        <v>51500000</v>
      </c>
      <c r="L70" s="355">
        <f t="shared" si="3"/>
        <v>24947988</v>
      </c>
      <c r="M70" s="355">
        <f t="shared" si="3"/>
        <v>11178882</v>
      </c>
      <c r="N70" s="355">
        <f t="shared" si="3"/>
        <v>15074963</v>
      </c>
      <c r="O70" s="355">
        <f t="shared" si="3"/>
        <v>27136191.260000002</v>
      </c>
      <c r="P70" s="355">
        <f t="shared" si="3"/>
        <v>94122761</v>
      </c>
      <c r="Q70" s="355">
        <f t="shared" si="3"/>
        <v>19981390</v>
      </c>
      <c r="R70" s="355">
        <f t="shared" si="3"/>
        <v>75000000</v>
      </c>
      <c r="S70" s="355">
        <f t="shared" si="3"/>
        <v>58670000</v>
      </c>
      <c r="T70" s="355">
        <f t="shared" si="3"/>
        <v>10363588619.26</v>
      </c>
    </row>
    <row r="71" spans="1:20" ht="12.75" thickTop="1" x14ac:dyDescent="0.2"/>
    <row r="72" spans="1:20" x14ac:dyDescent="0.2">
      <c r="B72" s="345">
        <v>5468403</v>
      </c>
    </row>
    <row r="86" spans="9:9" x14ac:dyDescent="0.2">
      <c r="I86" s="285"/>
    </row>
    <row r="92" spans="9:9" x14ac:dyDescent="0.2">
      <c r="I92" s="285"/>
    </row>
  </sheetData>
  <mergeCells count="3">
    <mergeCell ref="A1:T1"/>
    <mergeCell ref="A2:T2"/>
    <mergeCell ref="A3:T3"/>
  </mergeCells>
  <hyperlinks>
    <hyperlink ref="O65" r:id="rId1" display="http://transportation.house.gov/singlepages.aspx/1202" xr:uid="{00000000-0004-0000-0C00-000000000000}"/>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T90"/>
  <sheetViews>
    <sheetView topLeftCell="K1" workbookViewId="0">
      <selection activeCell="J39" sqref="J39"/>
    </sheetView>
  </sheetViews>
  <sheetFormatPr defaultRowHeight="12" x14ac:dyDescent="0.2"/>
  <cols>
    <col min="1" max="1" width="20.140625" style="345" customWidth="1"/>
    <col min="2" max="2" width="14.140625" style="345" customWidth="1"/>
    <col min="3" max="3" width="15.42578125" style="345" customWidth="1"/>
    <col min="4" max="4" width="17.42578125" style="345" customWidth="1"/>
    <col min="5" max="6" width="11.7109375" style="345" customWidth="1"/>
    <col min="7" max="7" width="15.5703125" style="345" customWidth="1"/>
    <col min="8" max="14" width="13.28515625" style="345" customWidth="1"/>
    <col min="15" max="15" width="15.85546875" style="367" customWidth="1"/>
    <col min="16" max="17" width="12.7109375" style="345" bestFit="1" customWidth="1"/>
    <col min="18" max="19" width="12.7109375" style="345" customWidth="1"/>
    <col min="20" max="20" width="16" style="345" customWidth="1"/>
    <col min="21" max="16384" width="9.140625" style="345"/>
  </cols>
  <sheetData>
    <row r="1" spans="1:20" s="339" customFormat="1" ht="24.75" customHeight="1" x14ac:dyDescent="0.2">
      <c r="A1" s="496" t="s">
        <v>213</v>
      </c>
      <c r="B1" s="496"/>
      <c r="C1" s="496"/>
      <c r="D1" s="496"/>
      <c r="E1" s="496"/>
      <c r="F1" s="496"/>
      <c r="G1" s="496"/>
      <c r="H1" s="496"/>
      <c r="I1" s="496"/>
      <c r="J1" s="496"/>
      <c r="K1" s="496"/>
      <c r="L1" s="496"/>
      <c r="M1" s="496"/>
      <c r="N1" s="496"/>
      <c r="O1" s="496"/>
      <c r="P1" s="496"/>
      <c r="Q1" s="496"/>
      <c r="R1" s="496"/>
      <c r="S1" s="496"/>
      <c r="T1" s="496"/>
    </row>
    <row r="2" spans="1:20" s="340" customFormat="1" ht="21" customHeight="1" x14ac:dyDescent="0.2">
      <c r="A2" s="497" t="s">
        <v>387</v>
      </c>
      <c r="B2" s="497"/>
      <c r="C2" s="497"/>
      <c r="D2" s="497"/>
      <c r="E2" s="497"/>
      <c r="F2" s="497"/>
      <c r="G2" s="497"/>
      <c r="H2" s="497"/>
      <c r="I2" s="497"/>
      <c r="J2" s="497"/>
      <c r="K2" s="497"/>
      <c r="L2" s="497"/>
      <c r="M2" s="497"/>
      <c r="N2" s="497"/>
      <c r="O2" s="497"/>
      <c r="P2" s="497"/>
      <c r="Q2" s="497"/>
      <c r="R2" s="497"/>
      <c r="S2" s="497"/>
      <c r="T2" s="497"/>
    </row>
    <row r="3" spans="1:20" s="340" customFormat="1" x14ac:dyDescent="0.2">
      <c r="A3" s="498"/>
      <c r="B3" s="498"/>
      <c r="C3" s="498"/>
      <c r="D3" s="498"/>
      <c r="E3" s="498"/>
      <c r="F3" s="498"/>
      <c r="G3" s="498"/>
      <c r="H3" s="498"/>
      <c r="I3" s="498"/>
      <c r="J3" s="498"/>
      <c r="K3" s="498"/>
      <c r="L3" s="498"/>
      <c r="M3" s="498"/>
      <c r="N3" s="498"/>
      <c r="O3" s="498"/>
      <c r="P3" s="498"/>
      <c r="Q3" s="498"/>
      <c r="R3" s="498"/>
      <c r="S3" s="498"/>
      <c r="T3" s="498"/>
    </row>
    <row r="4" spans="1:20" x14ac:dyDescent="0.2">
      <c r="A4" s="341"/>
      <c r="B4" s="342"/>
      <c r="C4" s="342"/>
      <c r="D4" s="342"/>
      <c r="E4" s="343"/>
      <c r="F4" s="343"/>
      <c r="G4" s="342"/>
      <c r="H4" s="342"/>
      <c r="I4" s="342"/>
      <c r="J4" s="342"/>
      <c r="K4" s="342"/>
      <c r="L4" s="342"/>
      <c r="M4" s="342"/>
      <c r="N4" s="342"/>
      <c r="O4" s="363"/>
      <c r="P4" s="343" t="s">
        <v>2</v>
      </c>
      <c r="Q4" s="343"/>
      <c r="R4" s="343"/>
      <c r="S4" s="343"/>
      <c r="T4" s="344"/>
    </row>
    <row r="5" spans="1:20" x14ac:dyDescent="0.2">
      <c r="A5" s="346"/>
      <c r="B5" s="347" t="s">
        <v>238</v>
      </c>
      <c r="C5" s="348" t="s">
        <v>6</v>
      </c>
      <c r="D5" s="347" t="s">
        <v>293</v>
      </c>
      <c r="E5" s="347"/>
      <c r="F5" s="347" t="s">
        <v>294</v>
      </c>
      <c r="G5" s="347" t="s">
        <v>295</v>
      </c>
      <c r="H5" s="348"/>
      <c r="I5" s="360" t="s">
        <v>296</v>
      </c>
      <c r="J5" s="348"/>
      <c r="K5" s="348"/>
      <c r="L5" s="348" t="s">
        <v>297</v>
      </c>
      <c r="M5" s="360" t="s">
        <v>389</v>
      </c>
      <c r="N5" s="360" t="s">
        <v>391</v>
      </c>
      <c r="O5" s="360" t="s">
        <v>393</v>
      </c>
      <c r="P5" s="347" t="s">
        <v>7</v>
      </c>
      <c r="Q5" s="347" t="s">
        <v>298</v>
      </c>
      <c r="R5" s="347"/>
      <c r="S5" s="347"/>
      <c r="T5" s="347"/>
    </row>
    <row r="6" spans="1:20" x14ac:dyDescent="0.2">
      <c r="A6" s="349" t="s">
        <v>73</v>
      </c>
      <c r="B6" s="349" t="s">
        <v>299</v>
      </c>
      <c r="C6" s="349" t="s">
        <v>13</v>
      </c>
      <c r="D6" s="349" t="s">
        <v>300</v>
      </c>
      <c r="E6" s="349" t="s">
        <v>301</v>
      </c>
      <c r="F6" s="349" t="s">
        <v>302</v>
      </c>
      <c r="G6" s="349" t="s">
        <v>303</v>
      </c>
      <c r="H6" s="349" t="s">
        <v>304</v>
      </c>
      <c r="I6" s="361" t="s">
        <v>305</v>
      </c>
      <c r="J6" s="349" t="s">
        <v>12</v>
      </c>
      <c r="K6" s="361" t="s">
        <v>306</v>
      </c>
      <c r="L6" s="349" t="s">
        <v>307</v>
      </c>
      <c r="M6" s="361" t="s">
        <v>390</v>
      </c>
      <c r="N6" s="361" t="s">
        <v>392</v>
      </c>
      <c r="O6" s="361" t="s">
        <v>394</v>
      </c>
      <c r="P6" s="349" t="s">
        <v>15</v>
      </c>
      <c r="Q6" s="349" t="s">
        <v>308</v>
      </c>
      <c r="R6" s="349" t="s">
        <v>396</v>
      </c>
      <c r="S6" s="349" t="s">
        <v>397</v>
      </c>
      <c r="T6" s="350" t="s">
        <v>9</v>
      </c>
    </row>
    <row r="7" spans="1:20" ht="12" customHeight="1" x14ac:dyDescent="0.2">
      <c r="A7" s="351" t="s">
        <v>309</v>
      </c>
      <c r="B7" s="285">
        <v>20504670</v>
      </c>
      <c r="C7" s="292">
        <v>0</v>
      </c>
      <c r="D7" s="292">
        <v>13316566</v>
      </c>
      <c r="E7" s="292">
        <v>194325</v>
      </c>
      <c r="F7" s="292">
        <v>3059543.8021205496</v>
      </c>
      <c r="G7" s="292">
        <v>2323674</v>
      </c>
      <c r="H7" s="292">
        <v>1700319.2035598049</v>
      </c>
      <c r="I7" s="292">
        <v>3293061</v>
      </c>
      <c r="J7" s="292">
        <v>0</v>
      </c>
      <c r="K7" s="292">
        <v>0</v>
      </c>
      <c r="L7" s="292">
        <v>0</v>
      </c>
      <c r="M7" s="292">
        <v>148118</v>
      </c>
      <c r="N7" s="374">
        <v>155584</v>
      </c>
      <c r="O7" s="364">
        <v>0</v>
      </c>
      <c r="P7" s="292">
        <v>707238</v>
      </c>
      <c r="Q7" s="292">
        <v>187830</v>
      </c>
      <c r="R7" s="119"/>
      <c r="S7" s="292">
        <v>0</v>
      </c>
      <c r="T7" s="287">
        <f>SUM(B7:S7)</f>
        <v>45590929.00568036</v>
      </c>
    </row>
    <row r="8" spans="1:20" ht="12" customHeight="1" x14ac:dyDescent="0.2">
      <c r="A8" s="351" t="s">
        <v>310</v>
      </c>
      <c r="B8" s="285">
        <v>23545645</v>
      </c>
      <c r="C8" s="292">
        <v>17387576</v>
      </c>
      <c r="D8" s="292">
        <v>6073595</v>
      </c>
      <c r="E8" s="292">
        <v>83025</v>
      </c>
      <c r="F8" s="292">
        <v>265491.67051003565</v>
      </c>
      <c r="G8" s="292">
        <v>298887</v>
      </c>
      <c r="H8" s="292">
        <v>143329.92117453722</v>
      </c>
      <c r="I8" s="292">
        <v>2520000</v>
      </c>
      <c r="J8" s="292">
        <v>12475000</v>
      </c>
      <c r="K8" s="292">
        <v>0</v>
      </c>
      <c r="L8" s="292">
        <v>0</v>
      </c>
      <c r="M8" s="292"/>
      <c r="N8" s="410">
        <v>1144185</v>
      </c>
      <c r="O8" s="364">
        <v>0</v>
      </c>
      <c r="P8" s="292">
        <v>373725</v>
      </c>
      <c r="Q8" s="292">
        <v>99255</v>
      </c>
      <c r="R8" s="119"/>
      <c r="S8" s="292">
        <v>0</v>
      </c>
      <c r="T8" s="287">
        <f t="shared" ref="T8:T67" si="0">SUM(B8:S8)</f>
        <v>64409714.591684572</v>
      </c>
    </row>
    <row r="9" spans="1:20" ht="12" customHeight="1" x14ac:dyDescent="0.2">
      <c r="A9" s="351" t="s">
        <v>311</v>
      </c>
      <c r="B9" s="285">
        <v>0</v>
      </c>
      <c r="C9" s="292">
        <v>0</v>
      </c>
      <c r="D9" s="292">
        <v>227497</v>
      </c>
      <c r="E9" s="292">
        <v>12957</v>
      </c>
      <c r="F9" s="292">
        <v>105156.43586593706</v>
      </c>
      <c r="G9" s="292">
        <v>65214</v>
      </c>
      <c r="H9" s="292">
        <v>9600.2242921289944</v>
      </c>
      <c r="I9" s="292">
        <v>0</v>
      </c>
      <c r="J9" s="292">
        <v>0</v>
      </c>
      <c r="K9" s="292">
        <v>0</v>
      </c>
      <c r="L9" s="292">
        <v>0</v>
      </c>
      <c r="M9" s="292"/>
      <c r="O9" s="364">
        <v>0</v>
      </c>
      <c r="P9" s="292">
        <v>0</v>
      </c>
      <c r="Q9" s="292">
        <v>0</v>
      </c>
      <c r="R9" s="119"/>
      <c r="S9" s="292"/>
      <c r="T9" s="287">
        <f t="shared" si="0"/>
        <v>420424.66015806602</v>
      </c>
    </row>
    <row r="10" spans="1:20" ht="12" customHeight="1" x14ac:dyDescent="0.2">
      <c r="A10" s="351" t="s">
        <v>312</v>
      </c>
      <c r="B10" s="285">
        <v>69790869</v>
      </c>
      <c r="C10" s="292">
        <v>3602402</v>
      </c>
      <c r="D10" s="292">
        <v>9462771</v>
      </c>
      <c r="E10" s="292">
        <v>128089</v>
      </c>
      <c r="F10" s="292">
        <v>3385826.5503708143</v>
      </c>
      <c r="G10" s="292">
        <v>2429123</v>
      </c>
      <c r="H10" s="292">
        <v>1735700.9540697502</v>
      </c>
      <c r="I10" s="292">
        <v>16937650</v>
      </c>
      <c r="J10" s="292">
        <v>0</v>
      </c>
      <c r="K10" s="292">
        <v>0</v>
      </c>
      <c r="L10" s="292">
        <v>1000000</v>
      </c>
      <c r="M10" s="292">
        <v>35000</v>
      </c>
      <c r="N10" s="374">
        <v>475000</v>
      </c>
      <c r="O10" s="364">
        <v>150000</v>
      </c>
      <c r="P10" s="292">
        <v>1868531</v>
      </c>
      <c r="Q10" s="292">
        <v>378150</v>
      </c>
      <c r="R10" s="119">
        <v>4064715</v>
      </c>
      <c r="S10" s="292">
        <v>0</v>
      </c>
      <c r="T10" s="287">
        <f t="shared" si="0"/>
        <v>115443827.50444056</v>
      </c>
    </row>
    <row r="11" spans="1:20" ht="12" customHeight="1" x14ac:dyDescent="0.2">
      <c r="A11" s="351" t="s">
        <v>313</v>
      </c>
      <c r="B11" s="285">
        <v>10059788</v>
      </c>
      <c r="C11" s="292">
        <v>0</v>
      </c>
      <c r="D11" s="292">
        <v>10155664</v>
      </c>
      <c r="E11" s="292">
        <v>158548</v>
      </c>
      <c r="F11" s="292">
        <v>1799150.6779284214</v>
      </c>
      <c r="G11" s="292">
        <v>1489622</v>
      </c>
      <c r="H11" s="292">
        <v>994964.85177696007</v>
      </c>
      <c r="I11" s="292">
        <v>1009088</v>
      </c>
      <c r="J11" s="292">
        <v>0</v>
      </c>
      <c r="K11" s="292">
        <v>0</v>
      </c>
      <c r="L11" s="292">
        <v>200000</v>
      </c>
      <c r="M11" s="292">
        <v>35000</v>
      </c>
      <c r="O11" s="364">
        <v>0</v>
      </c>
      <c r="P11" s="292">
        <v>373725</v>
      </c>
      <c r="Q11" s="292">
        <v>99255</v>
      </c>
      <c r="R11" s="119"/>
      <c r="S11" s="292">
        <v>0</v>
      </c>
      <c r="T11" s="287">
        <f t="shared" si="0"/>
        <v>26374805.529705383</v>
      </c>
    </row>
    <row r="12" spans="1:20" ht="12" customHeight="1" x14ac:dyDescent="0.2">
      <c r="A12" s="351" t="s">
        <v>314</v>
      </c>
      <c r="B12" s="285">
        <v>745501908</v>
      </c>
      <c r="C12" s="292">
        <v>231347498</v>
      </c>
      <c r="D12" s="292">
        <v>22738822</v>
      </c>
      <c r="E12" s="292">
        <v>263795</v>
      </c>
      <c r="F12" s="292">
        <v>25045132.506788325</v>
      </c>
      <c r="G12" s="292">
        <v>14246585</v>
      </c>
      <c r="H12" s="292">
        <v>12580419.238222949</v>
      </c>
      <c r="I12" s="292">
        <v>128716262</v>
      </c>
      <c r="J12" s="292">
        <v>116120000</v>
      </c>
      <c r="K12" s="292">
        <v>2788308</v>
      </c>
      <c r="L12" s="292">
        <v>2090000</v>
      </c>
      <c r="M12" s="292">
        <v>315910</v>
      </c>
      <c r="N12" s="374">
        <v>1578138</v>
      </c>
      <c r="O12" s="364">
        <v>6251374</v>
      </c>
      <c r="P12" s="292">
        <v>14698391</v>
      </c>
      <c r="Q12" s="292">
        <v>2904672</v>
      </c>
      <c r="R12" s="119">
        <v>11617876</v>
      </c>
      <c r="S12" s="292">
        <v>933401</v>
      </c>
      <c r="T12" s="287">
        <f t="shared" si="0"/>
        <v>1339738491.7450113</v>
      </c>
    </row>
    <row r="13" spans="1:20" ht="12" customHeight="1" x14ac:dyDescent="0.2">
      <c r="A13" s="351" t="s">
        <v>315</v>
      </c>
      <c r="B13" s="285">
        <v>66604896</v>
      </c>
      <c r="C13" s="292">
        <v>6784049</v>
      </c>
      <c r="D13" s="292">
        <v>8365882</v>
      </c>
      <c r="E13" s="292">
        <v>121164</v>
      </c>
      <c r="F13" s="292">
        <v>2137633.9217199348</v>
      </c>
      <c r="G13" s="292">
        <v>1685883</v>
      </c>
      <c r="H13" s="292">
        <v>1337139.419512623</v>
      </c>
      <c r="I13" s="292">
        <v>12077775</v>
      </c>
      <c r="J13" s="292">
        <v>149792573</v>
      </c>
      <c r="K13" s="292">
        <v>0</v>
      </c>
      <c r="L13" s="292">
        <v>0</v>
      </c>
      <c r="M13" s="292"/>
      <c r="N13" s="374">
        <v>287056</v>
      </c>
      <c r="O13" s="364">
        <v>3000000</v>
      </c>
      <c r="P13" s="292">
        <v>1400230</v>
      </c>
      <c r="Q13" s="292">
        <v>310885</v>
      </c>
      <c r="R13" s="119"/>
      <c r="S13" s="292">
        <v>0</v>
      </c>
      <c r="T13" s="287">
        <f t="shared" si="0"/>
        <v>253905166.34123257</v>
      </c>
    </row>
    <row r="14" spans="1:20" s="367" customFormat="1" ht="12" customHeight="1" x14ac:dyDescent="0.2">
      <c r="A14" s="377" t="s">
        <v>316</v>
      </c>
      <c r="B14" s="364">
        <v>75100161</v>
      </c>
      <c r="C14" s="364">
        <v>47899573</v>
      </c>
      <c r="D14" s="364">
        <v>2709355</v>
      </c>
      <c r="E14" s="364">
        <v>93749</v>
      </c>
      <c r="F14" s="364">
        <v>1440929.4669566802</v>
      </c>
      <c r="G14" s="364">
        <v>1638581</v>
      </c>
      <c r="H14" s="364">
        <v>1212642.0013100612</v>
      </c>
      <c r="I14" s="364">
        <v>1692107.33</v>
      </c>
      <c r="J14" s="364">
        <v>45000000</v>
      </c>
      <c r="K14" s="364">
        <v>0</v>
      </c>
      <c r="L14" s="364">
        <v>940000</v>
      </c>
      <c r="M14" s="364">
        <v>33000</v>
      </c>
      <c r="O14" s="364">
        <v>0</v>
      </c>
      <c r="P14" s="364">
        <v>1037845</v>
      </c>
      <c r="Q14" s="364">
        <v>275618</v>
      </c>
      <c r="R14" s="378">
        <v>5702298</v>
      </c>
      <c r="S14" s="364">
        <v>0</v>
      </c>
      <c r="T14" s="379">
        <f t="shared" si="0"/>
        <v>184775858.79826674</v>
      </c>
    </row>
    <row r="15" spans="1:20" ht="12" customHeight="1" x14ac:dyDescent="0.2">
      <c r="A15" s="351" t="s">
        <v>317</v>
      </c>
      <c r="B15" s="285">
        <v>12141774</v>
      </c>
      <c r="C15" s="292">
        <v>0</v>
      </c>
      <c r="D15" s="292">
        <v>1264735</v>
      </c>
      <c r="E15" s="292">
        <v>78035</v>
      </c>
      <c r="F15" s="292">
        <v>337701.19548140367</v>
      </c>
      <c r="G15" s="292">
        <v>468834</v>
      </c>
      <c r="H15" s="292">
        <v>248655.01855602398</v>
      </c>
      <c r="I15" s="292">
        <v>4550000</v>
      </c>
      <c r="J15" s="292">
        <v>0</v>
      </c>
      <c r="K15" s="292">
        <v>0</v>
      </c>
      <c r="L15" s="292">
        <v>0</v>
      </c>
      <c r="M15" s="292"/>
      <c r="O15" s="364">
        <v>0</v>
      </c>
      <c r="P15" s="292">
        <v>373725</v>
      </c>
      <c r="Q15" s="292">
        <v>99255</v>
      </c>
      <c r="R15" s="119"/>
      <c r="S15" s="292"/>
      <c r="T15" s="287">
        <f t="shared" si="0"/>
        <v>19562714.214037426</v>
      </c>
    </row>
    <row r="16" spans="1:20" ht="12" customHeight="1" x14ac:dyDescent="0.2">
      <c r="A16" s="351" t="s">
        <v>318</v>
      </c>
      <c r="B16" s="285">
        <v>85034459</v>
      </c>
      <c r="C16" s="292">
        <v>109254717</v>
      </c>
      <c r="D16" s="292">
        <v>0</v>
      </c>
      <c r="E16" s="292">
        <v>0</v>
      </c>
      <c r="F16" s="292">
        <v>485184.57053668163</v>
      </c>
      <c r="G16" s="292">
        <v>402551</v>
      </c>
      <c r="H16" s="292">
        <v>240471.21694664899</v>
      </c>
      <c r="I16" s="292">
        <v>1500000</v>
      </c>
      <c r="J16" s="292">
        <v>0</v>
      </c>
      <c r="K16" s="292">
        <v>0</v>
      </c>
      <c r="L16" s="292">
        <v>0</v>
      </c>
      <c r="M16" s="292"/>
      <c r="O16" s="364">
        <v>356923</v>
      </c>
      <c r="P16" s="292">
        <v>373725</v>
      </c>
      <c r="Q16" s="292">
        <v>99255</v>
      </c>
      <c r="R16" s="119"/>
      <c r="S16" s="292">
        <v>14479000</v>
      </c>
      <c r="T16" s="287">
        <f t="shared" si="0"/>
        <v>212226285.78748333</v>
      </c>
    </row>
    <row r="17" spans="1:20" ht="12" customHeight="1" x14ac:dyDescent="0.2">
      <c r="A17" s="351" t="s">
        <v>319</v>
      </c>
      <c r="B17" s="285">
        <v>210322172</v>
      </c>
      <c r="C17" s="292">
        <v>25848135</v>
      </c>
      <c r="D17" s="292">
        <v>13601929</v>
      </c>
      <c r="E17" s="292">
        <v>194654</v>
      </c>
      <c r="F17" s="292">
        <v>10610685.712579079</v>
      </c>
      <c r="G17" s="292">
        <v>9082846</v>
      </c>
      <c r="H17" s="292">
        <v>6997226.9515253576</v>
      </c>
      <c r="I17" s="292">
        <v>43643259</v>
      </c>
      <c r="J17" s="292">
        <v>40000000</v>
      </c>
      <c r="K17" s="292">
        <v>5320000</v>
      </c>
      <c r="L17" s="292">
        <v>2700000</v>
      </c>
      <c r="M17" s="292">
        <v>255421</v>
      </c>
      <c r="O17" s="364">
        <v>1753000</v>
      </c>
      <c r="P17" s="292">
        <v>6105783</v>
      </c>
      <c r="Q17" s="292">
        <v>1303354</v>
      </c>
      <c r="R17" s="119">
        <v>5713549</v>
      </c>
      <c r="S17" s="292">
        <v>0</v>
      </c>
      <c r="T17" s="287">
        <f t="shared" si="0"/>
        <v>383452014.6641044</v>
      </c>
    </row>
    <row r="18" spans="1:20" ht="12" customHeight="1" x14ac:dyDescent="0.2">
      <c r="A18" s="351" t="s">
        <v>320</v>
      </c>
      <c r="B18" s="285">
        <v>89534219</v>
      </c>
      <c r="C18" s="292">
        <v>38808705</v>
      </c>
      <c r="D18" s="292">
        <v>17151140</v>
      </c>
      <c r="E18" s="292">
        <v>228925</v>
      </c>
      <c r="F18" s="292">
        <v>4767770.1256958935</v>
      </c>
      <c r="G18" s="292">
        <v>3398505</v>
      </c>
      <c r="H18" s="292">
        <v>2703858.6574151274</v>
      </c>
      <c r="I18" s="292">
        <v>28805167</v>
      </c>
      <c r="J18" s="292">
        <v>0</v>
      </c>
      <c r="K18" s="292"/>
      <c r="L18" s="292">
        <v>480000</v>
      </c>
      <c r="M18" s="292">
        <v>87756</v>
      </c>
      <c r="O18" s="364">
        <v>0</v>
      </c>
      <c r="P18" s="292">
        <v>2408228</v>
      </c>
      <c r="Q18" s="292">
        <v>484774</v>
      </c>
      <c r="R18" s="119"/>
      <c r="S18" s="292">
        <v>0</v>
      </c>
      <c r="T18" s="287">
        <f t="shared" si="0"/>
        <v>188859047.78311101</v>
      </c>
    </row>
    <row r="19" spans="1:20" ht="12" customHeight="1" x14ac:dyDescent="0.2">
      <c r="A19" s="351" t="s">
        <v>321</v>
      </c>
      <c r="B19" s="285">
        <v>0</v>
      </c>
      <c r="C19" s="292">
        <v>0</v>
      </c>
      <c r="D19" s="292">
        <v>614915</v>
      </c>
      <c r="E19" s="292">
        <v>17989</v>
      </c>
      <c r="F19" s="292">
        <v>105297.91236304035</v>
      </c>
      <c r="G19" s="292">
        <v>173601</v>
      </c>
      <c r="H19" s="292">
        <v>28009.616306634754</v>
      </c>
      <c r="I19" s="292">
        <v>1305000</v>
      </c>
      <c r="J19" s="292">
        <v>0</v>
      </c>
      <c r="K19" s="292">
        <v>0</v>
      </c>
      <c r="L19" s="292">
        <v>0</v>
      </c>
      <c r="M19" s="292"/>
      <c r="O19" s="364">
        <v>0</v>
      </c>
      <c r="P19" s="292">
        <v>0</v>
      </c>
      <c r="Q19" s="292">
        <v>0</v>
      </c>
      <c r="R19" s="119"/>
      <c r="S19" s="292">
        <v>0</v>
      </c>
      <c r="T19" s="287">
        <f t="shared" si="0"/>
        <v>2244812.5286696749</v>
      </c>
    </row>
    <row r="20" spans="1:20" ht="12" customHeight="1" x14ac:dyDescent="0.2">
      <c r="A20" s="351" t="s">
        <v>322</v>
      </c>
      <c r="B20" s="285">
        <v>35205391</v>
      </c>
      <c r="C20" s="292">
        <v>1949267</v>
      </c>
      <c r="D20" s="292">
        <v>1964649</v>
      </c>
      <c r="E20" s="292">
        <v>84385</v>
      </c>
      <c r="F20" s="292">
        <v>584026.14876872837</v>
      </c>
      <c r="G20" s="292">
        <v>654560</v>
      </c>
      <c r="H20" s="292">
        <v>381580.58028681867</v>
      </c>
      <c r="I20" s="292">
        <v>16188129</v>
      </c>
      <c r="J20" s="292">
        <v>62485000</v>
      </c>
      <c r="K20" s="292">
        <v>0</v>
      </c>
      <c r="L20" s="292">
        <v>0</v>
      </c>
      <c r="M20" s="292">
        <v>71036</v>
      </c>
      <c r="O20" s="364">
        <v>0</v>
      </c>
      <c r="P20" s="292">
        <v>373725</v>
      </c>
      <c r="Q20" s="292">
        <v>99255</v>
      </c>
      <c r="R20" s="119"/>
      <c r="S20" s="292"/>
      <c r="T20" s="287">
        <f t="shared" si="0"/>
        <v>120041003.72905555</v>
      </c>
    </row>
    <row r="21" spans="1:20" ht="12" customHeight="1" x14ac:dyDescent="0.2">
      <c r="A21" s="351" t="s">
        <v>323</v>
      </c>
      <c r="B21" s="285">
        <v>7237894</v>
      </c>
      <c r="C21" s="292">
        <v>0</v>
      </c>
      <c r="D21" s="292">
        <v>5841712</v>
      </c>
      <c r="E21" s="292">
        <v>100617</v>
      </c>
      <c r="F21" s="292">
        <v>804965.62332478119</v>
      </c>
      <c r="G21" s="292">
        <v>623826</v>
      </c>
      <c r="H21" s="292">
        <v>408693.54462150944</v>
      </c>
      <c r="I21" s="292">
        <v>2558292</v>
      </c>
      <c r="J21" s="292">
        <v>0</v>
      </c>
      <c r="K21" s="292"/>
      <c r="L21" s="292">
        <v>375000</v>
      </c>
      <c r="M21" s="292"/>
      <c r="N21" s="374">
        <v>592867</v>
      </c>
      <c r="O21" s="364">
        <v>0</v>
      </c>
      <c r="P21" s="292">
        <v>373725</v>
      </c>
      <c r="Q21" s="292">
        <v>99255</v>
      </c>
      <c r="R21" s="119"/>
      <c r="S21" s="292"/>
      <c r="T21" s="287">
        <f t="shared" si="0"/>
        <v>19016847.16794629</v>
      </c>
    </row>
    <row r="22" spans="1:20" ht="12" customHeight="1" x14ac:dyDescent="0.2">
      <c r="A22" s="351" t="s">
        <v>324</v>
      </c>
      <c r="B22" s="285">
        <v>261365180</v>
      </c>
      <c r="C22" s="292">
        <v>175981016</v>
      </c>
      <c r="D22" s="292">
        <v>14183420</v>
      </c>
      <c r="E22" s="292">
        <v>203404</v>
      </c>
      <c r="F22" s="292">
        <v>6452117.4786294317</v>
      </c>
      <c r="G22" s="292">
        <v>5254383</v>
      </c>
      <c r="H22" s="292">
        <v>3971284.3564353888</v>
      </c>
      <c r="I22" s="292">
        <v>51482325</v>
      </c>
      <c r="J22" s="292">
        <v>0</v>
      </c>
      <c r="K22" s="292">
        <v>6000000</v>
      </c>
      <c r="L22" s="292">
        <v>2160000</v>
      </c>
      <c r="M22" s="292">
        <v>54900</v>
      </c>
      <c r="O22" s="364">
        <v>0</v>
      </c>
      <c r="P22" s="292">
        <v>5181379</v>
      </c>
      <c r="Q22" s="292">
        <v>942188</v>
      </c>
      <c r="R22" s="119">
        <v>2208000</v>
      </c>
      <c r="S22" s="292">
        <v>0</v>
      </c>
      <c r="T22" s="287">
        <f t="shared" si="0"/>
        <v>535439596.83506483</v>
      </c>
    </row>
    <row r="23" spans="1:20" ht="12" customHeight="1" x14ac:dyDescent="0.2">
      <c r="A23" s="351" t="s">
        <v>325</v>
      </c>
      <c r="B23" s="285">
        <v>43809869</v>
      </c>
      <c r="C23" s="292">
        <v>1127931</v>
      </c>
      <c r="D23" s="292">
        <v>13620951</v>
      </c>
      <c r="E23" s="292">
        <v>202771</v>
      </c>
      <c r="F23" s="292">
        <v>2944105.7446806557</v>
      </c>
      <c r="G23" s="292">
        <v>2758896</v>
      </c>
      <c r="H23" s="292">
        <v>2003027.0749063643</v>
      </c>
      <c r="I23" s="292">
        <v>4575184</v>
      </c>
      <c r="J23" s="292">
        <v>0</v>
      </c>
      <c r="K23" s="292">
        <v>175186</v>
      </c>
      <c r="L23" s="292">
        <v>2000000</v>
      </c>
      <c r="M23" s="292">
        <v>169077</v>
      </c>
      <c r="O23" s="364">
        <v>0</v>
      </c>
      <c r="P23" s="292">
        <v>1407604</v>
      </c>
      <c r="Q23" s="292">
        <v>330039</v>
      </c>
      <c r="R23" s="119"/>
      <c r="S23" s="292"/>
      <c r="T23" s="287">
        <f t="shared" si="0"/>
        <v>75124640.819587022</v>
      </c>
    </row>
    <row r="24" spans="1:20" ht="12" customHeight="1" x14ac:dyDescent="0.2">
      <c r="A24" s="351" t="s">
        <v>326</v>
      </c>
      <c r="B24" s="285">
        <v>17835338</v>
      </c>
      <c r="C24" s="292">
        <v>0</v>
      </c>
      <c r="D24" s="292">
        <v>10157655</v>
      </c>
      <c r="E24" s="292">
        <v>158490</v>
      </c>
      <c r="F24" s="292">
        <v>1323498.9463266039</v>
      </c>
      <c r="G24" s="292">
        <v>1415713</v>
      </c>
      <c r="H24" s="292">
        <v>814356.8692272678</v>
      </c>
      <c r="I24" s="292">
        <v>20226560</v>
      </c>
      <c r="J24" s="292">
        <v>0</v>
      </c>
      <c r="K24" s="292">
        <v>0</v>
      </c>
      <c r="L24" s="292">
        <v>0</v>
      </c>
      <c r="M24" s="292">
        <v>70153</v>
      </c>
      <c r="N24" s="374">
        <v>25000</v>
      </c>
      <c r="O24" s="364">
        <v>0</v>
      </c>
      <c r="P24" s="292">
        <v>406150</v>
      </c>
      <c r="Q24" s="292">
        <v>107866</v>
      </c>
      <c r="R24" s="119"/>
      <c r="S24" s="292">
        <v>0</v>
      </c>
      <c r="T24" s="287">
        <f t="shared" si="0"/>
        <v>52540780.815553874</v>
      </c>
    </row>
    <row r="25" spans="1:20" ht="12" customHeight="1" x14ac:dyDescent="0.2">
      <c r="A25" s="351" t="s">
        <v>327</v>
      </c>
      <c r="B25" s="285">
        <v>12956864</v>
      </c>
      <c r="C25" s="292">
        <v>0</v>
      </c>
      <c r="D25" s="292">
        <v>9421870</v>
      </c>
      <c r="E25" s="292">
        <v>141410</v>
      </c>
      <c r="F25" s="292">
        <v>1186907.6096111252</v>
      </c>
      <c r="G25" s="292">
        <v>1267605</v>
      </c>
      <c r="H25" s="292">
        <v>740153.70100097917</v>
      </c>
      <c r="I25" s="292">
        <v>616000</v>
      </c>
      <c r="J25" s="292">
        <v>0</v>
      </c>
      <c r="K25" s="292">
        <v>0</v>
      </c>
      <c r="L25" s="292">
        <v>0</v>
      </c>
      <c r="M25" s="292"/>
      <c r="N25" s="374">
        <v>150000</v>
      </c>
      <c r="O25" s="364">
        <v>0</v>
      </c>
      <c r="P25" s="292">
        <v>474888</v>
      </c>
      <c r="Q25" s="292">
        <v>116869</v>
      </c>
      <c r="R25" s="119"/>
      <c r="S25" s="292">
        <v>0</v>
      </c>
      <c r="T25" s="287">
        <f t="shared" si="0"/>
        <v>27072567.310612105</v>
      </c>
    </row>
    <row r="26" spans="1:20" ht="12" customHeight="1" x14ac:dyDescent="0.2">
      <c r="A26" s="351" t="s">
        <v>328</v>
      </c>
      <c r="B26" s="285">
        <v>23348965</v>
      </c>
      <c r="C26" s="292">
        <v>0</v>
      </c>
      <c r="D26" s="292">
        <v>12884216</v>
      </c>
      <c r="E26" s="292">
        <v>192731</v>
      </c>
      <c r="F26" s="292">
        <v>2359369.5958460867</v>
      </c>
      <c r="G26" s="292">
        <v>2141067</v>
      </c>
      <c r="H26" s="292">
        <v>1379900.0221062992</v>
      </c>
      <c r="I26" s="292">
        <v>6909221</v>
      </c>
      <c r="J26" s="292">
        <v>0</v>
      </c>
      <c r="K26" s="292">
        <v>0</v>
      </c>
      <c r="L26" s="292">
        <v>0</v>
      </c>
      <c r="M26" s="292">
        <v>33000</v>
      </c>
      <c r="O26" s="364">
        <v>0</v>
      </c>
      <c r="P26" s="292">
        <v>592699</v>
      </c>
      <c r="Q26" s="292">
        <v>151598</v>
      </c>
      <c r="R26" s="119"/>
      <c r="S26" s="292">
        <v>0</v>
      </c>
      <c r="T26" s="287">
        <f t="shared" si="0"/>
        <v>49992766.617952384</v>
      </c>
    </row>
    <row r="27" spans="1:20" ht="12" customHeight="1" x14ac:dyDescent="0.2">
      <c r="A27" s="351" t="s">
        <v>329</v>
      </c>
      <c r="B27" s="285">
        <v>35452534</v>
      </c>
      <c r="C27" s="292">
        <v>3457308</v>
      </c>
      <c r="D27" s="292">
        <v>10296910</v>
      </c>
      <c r="E27" s="292">
        <v>164777</v>
      </c>
      <c r="F27" s="292">
        <v>3696059.092266819</v>
      </c>
      <c r="G27" s="292">
        <v>2131587</v>
      </c>
      <c r="H27" s="292">
        <v>1719316.7895614756</v>
      </c>
      <c r="I27" s="292">
        <v>1790543</v>
      </c>
      <c r="J27" s="292">
        <v>0</v>
      </c>
      <c r="K27" s="292">
        <v>0</v>
      </c>
      <c r="L27" s="292">
        <v>0</v>
      </c>
      <c r="M27" s="292">
        <v>287226</v>
      </c>
      <c r="O27" s="364">
        <v>0</v>
      </c>
      <c r="P27" s="292">
        <v>925962</v>
      </c>
      <c r="Q27" s="292">
        <v>245344</v>
      </c>
      <c r="R27" s="119"/>
      <c r="S27" s="292">
        <v>0</v>
      </c>
      <c r="T27" s="287">
        <f t="shared" si="0"/>
        <v>60167566.881828293</v>
      </c>
    </row>
    <row r="28" spans="1:20" ht="12" customHeight="1" x14ac:dyDescent="0.2">
      <c r="A28" s="351" t="s">
        <v>330</v>
      </c>
      <c r="B28" s="285">
        <v>3891549</v>
      </c>
      <c r="C28" s="292">
        <v>0</v>
      </c>
      <c r="D28" s="292">
        <v>5423070</v>
      </c>
      <c r="E28" s="292">
        <v>114594</v>
      </c>
      <c r="F28" s="292">
        <v>646101.0971907815</v>
      </c>
      <c r="G28" s="292">
        <v>740426</v>
      </c>
      <c r="H28" s="292">
        <v>433934.19790940417</v>
      </c>
      <c r="I28" s="292">
        <v>4084978</v>
      </c>
      <c r="J28" s="292">
        <v>0</v>
      </c>
      <c r="K28" s="292">
        <v>0</v>
      </c>
      <c r="L28" s="292">
        <v>0</v>
      </c>
      <c r="M28" s="292">
        <v>25504</v>
      </c>
      <c r="O28" s="364">
        <v>1324518</v>
      </c>
      <c r="P28" s="292">
        <v>373725</v>
      </c>
      <c r="Q28" s="292">
        <v>99255</v>
      </c>
      <c r="R28" s="119"/>
      <c r="S28" s="292"/>
      <c r="T28" s="287">
        <f t="shared" si="0"/>
        <v>17157654.295100186</v>
      </c>
    </row>
    <row r="29" spans="1:20" ht="12" customHeight="1" x14ac:dyDescent="0.2">
      <c r="A29" s="351" t="s">
        <v>331</v>
      </c>
      <c r="B29" s="285">
        <v>116969760</v>
      </c>
      <c r="C29" s="292">
        <v>38430257</v>
      </c>
      <c r="D29" s="292">
        <v>4984533</v>
      </c>
      <c r="E29" s="292">
        <v>116558</v>
      </c>
      <c r="F29" s="292">
        <v>2270128.3558344897</v>
      </c>
      <c r="G29" s="292">
        <v>2267202</v>
      </c>
      <c r="H29" s="292">
        <v>1788406.3670610029</v>
      </c>
      <c r="I29" s="292">
        <v>10383616</v>
      </c>
      <c r="J29" s="292">
        <v>0</v>
      </c>
      <c r="K29" s="292">
        <v>3066286</v>
      </c>
      <c r="L29" s="292">
        <v>0</v>
      </c>
      <c r="M29" s="292">
        <v>99900</v>
      </c>
      <c r="O29" s="364">
        <v>0</v>
      </c>
      <c r="P29" s="292">
        <v>2094308</v>
      </c>
      <c r="Q29" s="292">
        <v>415818</v>
      </c>
      <c r="R29" s="119">
        <v>1544580</v>
      </c>
      <c r="S29" s="292">
        <v>0</v>
      </c>
      <c r="T29" s="287">
        <f t="shared" si="0"/>
        <v>184431352.72289547</v>
      </c>
    </row>
    <row r="30" spans="1:20" ht="12" customHeight="1" x14ac:dyDescent="0.2">
      <c r="A30" s="351" t="s">
        <v>332</v>
      </c>
      <c r="B30" s="285">
        <v>186722664</v>
      </c>
      <c r="C30" s="292">
        <v>95533173</v>
      </c>
      <c r="D30" s="292">
        <v>3511607</v>
      </c>
      <c r="E30" s="292">
        <v>101847</v>
      </c>
      <c r="F30" s="292">
        <v>2975475.6800950011</v>
      </c>
      <c r="G30" s="292">
        <v>3015115</v>
      </c>
      <c r="H30" s="292">
        <v>2267758.4017709116</v>
      </c>
      <c r="I30" s="292">
        <v>33399245</v>
      </c>
      <c r="J30" s="292">
        <v>0</v>
      </c>
      <c r="K30" s="292">
        <v>979400</v>
      </c>
      <c r="L30" s="292">
        <v>0</v>
      </c>
      <c r="M30" s="292">
        <v>185100</v>
      </c>
      <c r="O30" s="364">
        <v>3718972</v>
      </c>
      <c r="P30" s="292">
        <v>2751665</v>
      </c>
      <c r="Q30" s="292">
        <v>545250</v>
      </c>
      <c r="R30" s="119"/>
      <c r="S30" s="292">
        <v>1859896</v>
      </c>
      <c r="T30" s="287">
        <f t="shared" si="0"/>
        <v>337567168.08186591</v>
      </c>
    </row>
    <row r="31" spans="1:20" ht="12" customHeight="1" x14ac:dyDescent="0.2">
      <c r="A31" s="351" t="s">
        <v>333</v>
      </c>
      <c r="B31" s="285">
        <v>84185541</v>
      </c>
      <c r="C31" s="292">
        <v>753124</v>
      </c>
      <c r="D31" s="292">
        <v>17252476</v>
      </c>
      <c r="E31" s="292">
        <v>238397</v>
      </c>
      <c r="F31" s="292">
        <v>5091517.0273216395</v>
      </c>
      <c r="G31" s="292">
        <v>4368522</v>
      </c>
      <c r="H31" s="292">
        <v>3384259.2570461109</v>
      </c>
      <c r="I31" s="292">
        <v>42961537</v>
      </c>
      <c r="J31" s="292">
        <v>0</v>
      </c>
      <c r="K31" s="292">
        <v>2079000</v>
      </c>
      <c r="L31" s="292">
        <v>3800000</v>
      </c>
      <c r="M31" s="292">
        <v>28175</v>
      </c>
      <c r="N31" s="374">
        <v>362136</v>
      </c>
      <c r="O31" s="364">
        <v>1337000</v>
      </c>
      <c r="P31" s="292">
        <v>3073757</v>
      </c>
      <c r="Q31" s="292">
        <v>636537</v>
      </c>
      <c r="R31" s="119"/>
      <c r="S31" s="292">
        <v>0</v>
      </c>
      <c r="T31" s="287">
        <f t="shared" si="0"/>
        <v>169551978.28436774</v>
      </c>
    </row>
    <row r="32" spans="1:20" ht="12" customHeight="1" x14ac:dyDescent="0.2">
      <c r="A32" s="351" t="s">
        <v>334</v>
      </c>
      <c r="B32" s="285">
        <v>55980149</v>
      </c>
      <c r="C32" s="292">
        <v>13278719</v>
      </c>
      <c r="D32" s="292">
        <v>12751576</v>
      </c>
      <c r="E32" s="292">
        <v>178937</v>
      </c>
      <c r="F32" s="292">
        <v>1809522.4817875887</v>
      </c>
      <c r="G32" s="292">
        <v>1996543</v>
      </c>
      <c r="H32" s="292">
        <v>1204057.5406682175</v>
      </c>
      <c r="I32" s="292">
        <v>11175703</v>
      </c>
      <c r="J32" s="292">
        <v>45000000</v>
      </c>
      <c r="K32" s="292">
        <v>0</v>
      </c>
      <c r="L32" s="292">
        <v>600000</v>
      </c>
      <c r="M32" s="292">
        <v>278709</v>
      </c>
      <c r="N32" s="292">
        <v>685000</v>
      </c>
      <c r="O32" s="364">
        <v>2843140</v>
      </c>
      <c r="P32" s="292">
        <v>1311752</v>
      </c>
      <c r="Q32" s="292">
        <v>262386</v>
      </c>
      <c r="R32" s="119"/>
      <c r="S32" s="292">
        <v>0</v>
      </c>
      <c r="T32" s="287">
        <f t="shared" si="0"/>
        <v>149356194.02245581</v>
      </c>
    </row>
    <row r="33" spans="1:20" ht="12" customHeight="1" x14ac:dyDescent="0.2">
      <c r="A33" s="351" t="s">
        <v>335</v>
      </c>
      <c r="B33" s="285">
        <v>6636680</v>
      </c>
      <c r="C33" s="292">
        <v>0</v>
      </c>
      <c r="D33" s="292">
        <v>11563447</v>
      </c>
      <c r="E33" s="292">
        <v>176718</v>
      </c>
      <c r="F33" s="292">
        <v>1864882.1211028707</v>
      </c>
      <c r="G33" s="292">
        <v>1493919</v>
      </c>
      <c r="H33" s="292">
        <v>876642.69580445625</v>
      </c>
      <c r="I33" s="292">
        <v>0</v>
      </c>
      <c r="J33" s="292">
        <v>0</v>
      </c>
      <c r="K33" s="292">
        <v>0</v>
      </c>
      <c r="L33" s="292">
        <v>0</v>
      </c>
      <c r="M33" s="292">
        <v>31200</v>
      </c>
      <c r="N33" s="374">
        <v>200000</v>
      </c>
      <c r="O33" s="364">
        <v>0</v>
      </c>
      <c r="P33" s="292">
        <v>373725</v>
      </c>
      <c r="Q33" s="292">
        <v>99255</v>
      </c>
      <c r="R33" s="119"/>
      <c r="S33" s="292"/>
      <c r="T33" s="287">
        <f t="shared" si="0"/>
        <v>23316468.816907324</v>
      </c>
    </row>
    <row r="34" spans="1:20" ht="12" customHeight="1" x14ac:dyDescent="0.2">
      <c r="A34" s="351" t="s">
        <v>336</v>
      </c>
      <c r="B34" s="285">
        <v>47433693</v>
      </c>
      <c r="C34" s="292">
        <v>9142021</v>
      </c>
      <c r="D34" s="292">
        <v>13885041</v>
      </c>
      <c r="E34" s="292">
        <v>194256</v>
      </c>
      <c r="F34" s="292">
        <v>2857593.5364205632</v>
      </c>
      <c r="G34" s="292">
        <v>2634164</v>
      </c>
      <c r="H34" s="292">
        <v>1702284.8635356189</v>
      </c>
      <c r="I34" s="292">
        <v>11769560</v>
      </c>
      <c r="J34" s="292">
        <v>0</v>
      </c>
      <c r="K34" s="292">
        <v>0</v>
      </c>
      <c r="L34" s="292">
        <v>200000</v>
      </c>
      <c r="M34" s="292">
        <v>35000</v>
      </c>
      <c r="O34" s="364">
        <v>0</v>
      </c>
      <c r="P34" s="292">
        <v>1383578</v>
      </c>
      <c r="Q34" s="292">
        <v>299048</v>
      </c>
      <c r="R34" s="119"/>
      <c r="S34" s="292">
        <v>0</v>
      </c>
      <c r="T34" s="287">
        <f t="shared" si="0"/>
        <v>91536239.399956182</v>
      </c>
    </row>
    <row r="35" spans="1:20" ht="12" customHeight="1" x14ac:dyDescent="0.2">
      <c r="A35" s="351" t="s">
        <v>337</v>
      </c>
      <c r="B35" s="285">
        <v>3531763</v>
      </c>
      <c r="C35" s="292">
        <v>0</v>
      </c>
      <c r="D35" s="292">
        <v>7539131</v>
      </c>
      <c r="E35" s="292">
        <v>99474</v>
      </c>
      <c r="F35" s="292">
        <v>583774.77430131147</v>
      </c>
      <c r="G35" s="292">
        <v>516325</v>
      </c>
      <c r="H35" s="292">
        <v>272928.97163667396</v>
      </c>
      <c r="I35" s="292">
        <v>1085394</v>
      </c>
      <c r="J35" s="292">
        <v>0</v>
      </c>
      <c r="K35" s="292">
        <v>0</v>
      </c>
      <c r="L35" s="292">
        <v>0</v>
      </c>
      <c r="M35" s="292"/>
      <c r="N35" s="374">
        <v>873007</v>
      </c>
      <c r="O35" s="364">
        <v>0</v>
      </c>
      <c r="P35" s="292">
        <v>373725</v>
      </c>
      <c r="Q35" s="292">
        <v>99255</v>
      </c>
      <c r="R35" s="119"/>
      <c r="S35" s="292">
        <v>0</v>
      </c>
      <c r="T35" s="287">
        <f t="shared" si="0"/>
        <v>14974777.745937984</v>
      </c>
    </row>
    <row r="36" spans="1:20" ht="12" customHeight="1" x14ac:dyDescent="0.2">
      <c r="A36" s="351" t="s">
        <v>338</v>
      </c>
      <c r="B36" s="285">
        <v>806982</v>
      </c>
      <c r="C36" s="292">
        <v>0</v>
      </c>
      <c r="D36" s="292">
        <v>35022</v>
      </c>
      <c r="E36" s="292">
        <v>10388</v>
      </c>
      <c r="F36" s="292">
        <v>161158.74273361155</v>
      </c>
      <c r="G36" s="292">
        <v>66585</v>
      </c>
      <c r="H36" s="292">
        <v>32115.419118576396</v>
      </c>
      <c r="I36" s="292">
        <v>0</v>
      </c>
      <c r="J36" s="292">
        <v>0</v>
      </c>
      <c r="K36" s="292">
        <v>0</v>
      </c>
      <c r="L36" s="292">
        <v>0</v>
      </c>
      <c r="M36" s="292"/>
      <c r="O36" s="364">
        <v>0</v>
      </c>
      <c r="P36" s="292">
        <v>0</v>
      </c>
      <c r="Q36" s="292">
        <v>0</v>
      </c>
      <c r="R36" s="119"/>
      <c r="S36" s="292"/>
      <c r="T36" s="287">
        <f t="shared" si="0"/>
        <v>1112251.1618521879</v>
      </c>
    </row>
    <row r="37" spans="1:20" ht="12" customHeight="1" x14ac:dyDescent="0.2">
      <c r="A37" s="351" t="s">
        <v>339</v>
      </c>
      <c r="B37" s="285">
        <v>10180207</v>
      </c>
      <c r="C37" s="292">
        <v>0</v>
      </c>
      <c r="D37" s="292">
        <v>6573748</v>
      </c>
      <c r="E37" s="292">
        <v>111765</v>
      </c>
      <c r="F37" s="292">
        <v>718580.60232361103</v>
      </c>
      <c r="G37" s="292">
        <v>836076</v>
      </c>
      <c r="H37" s="292">
        <v>399870.01515802281</v>
      </c>
      <c r="I37" s="292">
        <v>3088774</v>
      </c>
      <c r="J37" s="292">
        <v>0</v>
      </c>
      <c r="K37" s="292">
        <v>0</v>
      </c>
      <c r="L37" s="292">
        <v>0</v>
      </c>
      <c r="M37" s="292">
        <v>227250</v>
      </c>
      <c r="N37" s="374">
        <v>689808</v>
      </c>
      <c r="O37" s="364">
        <v>0</v>
      </c>
      <c r="P37" s="292">
        <v>373725</v>
      </c>
      <c r="Q37" s="292">
        <v>99255</v>
      </c>
      <c r="R37" s="119"/>
      <c r="S37" s="292">
        <v>0</v>
      </c>
      <c r="T37" s="287">
        <f t="shared" si="0"/>
        <v>23299058.617481634</v>
      </c>
    </row>
    <row r="38" spans="1:20" ht="12" customHeight="1" x14ac:dyDescent="0.2">
      <c r="A38" s="351" t="s">
        <v>340</v>
      </c>
      <c r="B38" s="285">
        <v>30258727</v>
      </c>
      <c r="C38" s="292">
        <v>0</v>
      </c>
      <c r="D38" s="292">
        <v>4898293</v>
      </c>
      <c r="E38" s="292">
        <v>81615</v>
      </c>
      <c r="F38" s="292">
        <v>1097150.2373770406</v>
      </c>
      <c r="G38" s="292">
        <v>1025236</v>
      </c>
      <c r="H38" s="292">
        <v>746003.80529008701</v>
      </c>
      <c r="I38" s="292">
        <v>7874740</v>
      </c>
      <c r="J38" s="292">
        <v>0</v>
      </c>
      <c r="K38" s="292">
        <v>0</v>
      </c>
      <c r="L38" s="292">
        <v>0</v>
      </c>
      <c r="M38" s="292">
        <v>35000</v>
      </c>
      <c r="N38" s="374">
        <v>75000</v>
      </c>
      <c r="O38" s="364">
        <v>0</v>
      </c>
      <c r="P38" s="292">
        <v>684027</v>
      </c>
      <c r="Q38" s="292">
        <v>162198</v>
      </c>
      <c r="R38" s="119"/>
      <c r="S38" s="292">
        <v>0</v>
      </c>
      <c r="T38" s="287">
        <f t="shared" si="0"/>
        <v>46937990.042667128</v>
      </c>
    </row>
    <row r="39" spans="1:20" ht="12" customHeight="1" x14ac:dyDescent="0.2">
      <c r="A39" s="351" t="s">
        <v>341</v>
      </c>
      <c r="B39" s="285">
        <v>6546729</v>
      </c>
      <c r="C39" s="292">
        <v>0</v>
      </c>
      <c r="D39" s="292">
        <v>3491735</v>
      </c>
      <c r="E39" s="292">
        <v>100298</v>
      </c>
      <c r="F39" s="292">
        <v>450935.77950951341</v>
      </c>
      <c r="G39" s="292">
        <v>626970</v>
      </c>
      <c r="H39" s="292">
        <v>417208.11645324127</v>
      </c>
      <c r="I39" s="292">
        <v>324000</v>
      </c>
      <c r="J39" s="292">
        <v>0</v>
      </c>
      <c r="K39" s="292">
        <v>0</v>
      </c>
      <c r="L39" s="292">
        <v>0</v>
      </c>
      <c r="M39" s="292"/>
      <c r="O39" s="364">
        <v>62627</v>
      </c>
      <c r="P39" s="292">
        <v>373725</v>
      </c>
      <c r="Q39" s="292">
        <v>99255</v>
      </c>
      <c r="R39" s="119"/>
      <c r="S39" s="292">
        <v>0</v>
      </c>
      <c r="T39" s="287">
        <f t="shared" si="0"/>
        <v>12493482.895962754</v>
      </c>
    </row>
    <row r="40" spans="1:20" ht="12" customHeight="1" x14ac:dyDescent="0.2">
      <c r="A40" s="351" t="s">
        <v>342</v>
      </c>
      <c r="B40" s="285">
        <v>321732583</v>
      </c>
      <c r="C40" s="292">
        <v>112877468</v>
      </c>
      <c r="D40" s="292">
        <v>3243300</v>
      </c>
      <c r="E40" s="292">
        <v>99090</v>
      </c>
      <c r="F40" s="292">
        <v>3632381.211783357</v>
      </c>
      <c r="G40" s="292">
        <v>3839070</v>
      </c>
      <c r="H40" s="292">
        <v>2879896.5335494969</v>
      </c>
      <c r="I40" s="292">
        <v>15697846</v>
      </c>
      <c r="J40" s="292">
        <v>0</v>
      </c>
      <c r="K40" s="292">
        <v>1500000</v>
      </c>
      <c r="L40" s="292">
        <v>0</v>
      </c>
      <c r="M40" s="292">
        <v>1041535</v>
      </c>
      <c r="O40" s="364">
        <v>0</v>
      </c>
      <c r="P40" s="292">
        <v>4334269</v>
      </c>
      <c r="Q40" s="292">
        <v>750250</v>
      </c>
      <c r="R40" s="119"/>
      <c r="S40" s="292">
        <v>4291400</v>
      </c>
      <c r="T40" s="287">
        <f t="shared" si="0"/>
        <v>475919088.74533284</v>
      </c>
    </row>
    <row r="41" spans="1:20" ht="12" customHeight="1" x14ac:dyDescent="0.2">
      <c r="A41" s="351" t="s">
        <v>343</v>
      </c>
      <c r="B41" s="285">
        <v>16876092</v>
      </c>
      <c r="C41" s="292">
        <v>0</v>
      </c>
      <c r="D41" s="292">
        <v>8206899</v>
      </c>
      <c r="E41" s="292">
        <v>114374</v>
      </c>
      <c r="F41" s="292">
        <v>1400601.7031057628</v>
      </c>
      <c r="G41" s="292">
        <v>924596</v>
      </c>
      <c r="H41" s="292">
        <v>610130.63372222078</v>
      </c>
      <c r="I41" s="292">
        <v>1950000</v>
      </c>
      <c r="J41" s="292">
        <v>0</v>
      </c>
      <c r="K41" s="292">
        <v>0</v>
      </c>
      <c r="L41" s="292">
        <v>400000</v>
      </c>
      <c r="M41" s="292">
        <v>136193</v>
      </c>
      <c r="N41" s="374">
        <v>219529</v>
      </c>
      <c r="O41" s="364">
        <v>0</v>
      </c>
      <c r="P41" s="292">
        <v>373725</v>
      </c>
      <c r="Q41" s="292">
        <v>99255</v>
      </c>
      <c r="R41" s="119"/>
      <c r="S41" s="292">
        <v>0</v>
      </c>
      <c r="T41" s="287">
        <f t="shared" si="0"/>
        <v>31311395.336827982</v>
      </c>
    </row>
    <row r="42" spans="1:20" ht="12" customHeight="1" x14ac:dyDescent="0.2">
      <c r="A42" s="351" t="s">
        <v>344</v>
      </c>
      <c r="B42" s="285">
        <v>709689672</v>
      </c>
      <c r="C42" s="292">
        <v>460939541</v>
      </c>
      <c r="D42" s="292">
        <v>17591829</v>
      </c>
      <c r="E42" s="292">
        <v>244175</v>
      </c>
      <c r="F42" s="292">
        <v>12488853.376990533</v>
      </c>
      <c r="G42" s="292">
        <v>9122416</v>
      </c>
      <c r="H42" s="292">
        <v>7143245.5426384276</v>
      </c>
      <c r="I42" s="292">
        <v>164295264</v>
      </c>
      <c r="J42" s="292">
        <v>440580554</v>
      </c>
      <c r="K42" s="292">
        <v>2500000</v>
      </c>
      <c r="L42" s="292">
        <v>1960000</v>
      </c>
      <c r="M42" s="292">
        <v>467219</v>
      </c>
      <c r="N42" s="374">
        <v>475000</v>
      </c>
      <c r="O42" s="364">
        <v>1244378</v>
      </c>
      <c r="P42" s="292">
        <v>8261249</v>
      </c>
      <c r="Q42" s="292">
        <v>1500212</v>
      </c>
      <c r="R42" s="119">
        <v>352140</v>
      </c>
      <c r="S42" s="292">
        <v>0</v>
      </c>
      <c r="T42" s="287">
        <f t="shared" si="0"/>
        <v>1838855747.9196291</v>
      </c>
    </row>
    <row r="43" spans="1:20" ht="12" customHeight="1" x14ac:dyDescent="0.2">
      <c r="A43" s="351" t="s">
        <v>345</v>
      </c>
      <c r="B43" s="285">
        <v>57628534</v>
      </c>
      <c r="C43" s="292">
        <v>233786</v>
      </c>
      <c r="D43" s="292">
        <v>22151827</v>
      </c>
      <c r="E43" s="292">
        <v>286319</v>
      </c>
      <c r="F43" s="292">
        <v>4293353.6075587012</v>
      </c>
      <c r="G43" s="292">
        <v>3802800</v>
      </c>
      <c r="H43" s="292">
        <v>2755698.5507129403</v>
      </c>
      <c r="I43" s="292">
        <v>8071661</v>
      </c>
      <c r="J43" s="292">
        <v>0</v>
      </c>
      <c r="K43" s="292">
        <v>0</v>
      </c>
      <c r="L43" s="292">
        <v>560000</v>
      </c>
      <c r="M43" s="292">
        <v>70000</v>
      </c>
      <c r="N43" s="374">
        <v>140000</v>
      </c>
      <c r="O43" s="364">
        <v>0</v>
      </c>
      <c r="P43" s="292">
        <v>1370193</v>
      </c>
      <c r="Q43" s="292">
        <v>363898</v>
      </c>
      <c r="R43" s="119"/>
      <c r="S43" s="292">
        <v>25000</v>
      </c>
      <c r="T43" s="287">
        <f t="shared" si="0"/>
        <v>101753070.15827164</v>
      </c>
    </row>
    <row r="44" spans="1:20" ht="12" customHeight="1" x14ac:dyDescent="0.2">
      <c r="A44" s="351" t="s">
        <v>346</v>
      </c>
      <c r="B44" s="285">
        <v>4208277</v>
      </c>
      <c r="C44" s="292">
        <v>0</v>
      </c>
      <c r="D44" s="292">
        <v>3991585</v>
      </c>
      <c r="E44" s="292">
        <v>86232</v>
      </c>
      <c r="F44" s="292">
        <v>372827.45978373237</v>
      </c>
      <c r="G44" s="292">
        <v>405089</v>
      </c>
      <c r="H44" s="292">
        <v>201809.12694758858</v>
      </c>
      <c r="I44" s="292">
        <v>1000000</v>
      </c>
      <c r="J44" s="292">
        <v>0</v>
      </c>
      <c r="K44" s="292">
        <v>1029200</v>
      </c>
      <c r="L44" s="292">
        <v>0</v>
      </c>
      <c r="M44" s="292"/>
      <c r="N44" s="374">
        <v>200860</v>
      </c>
      <c r="O44" s="364">
        <v>0</v>
      </c>
      <c r="P44" s="292">
        <v>373725</v>
      </c>
      <c r="Q44" s="292">
        <v>99255</v>
      </c>
      <c r="R44" s="119"/>
      <c r="S44" s="292">
        <v>0</v>
      </c>
      <c r="T44" s="287">
        <f t="shared" si="0"/>
        <v>11968859.586731322</v>
      </c>
    </row>
    <row r="45" spans="1:20" ht="12" customHeight="1" x14ac:dyDescent="0.2">
      <c r="A45" s="351" t="s">
        <v>347</v>
      </c>
      <c r="B45" s="285">
        <v>100287324</v>
      </c>
      <c r="C45" s="292">
        <v>20403510</v>
      </c>
      <c r="D45" s="292">
        <v>20009523</v>
      </c>
      <c r="E45" s="292">
        <v>273592</v>
      </c>
      <c r="F45" s="292">
        <v>5662026.0649303757</v>
      </c>
      <c r="G45" s="292">
        <v>5111022</v>
      </c>
      <c r="H45" s="292">
        <v>3617553.1562580331</v>
      </c>
      <c r="I45" s="292">
        <v>12076011</v>
      </c>
      <c r="J45" s="292">
        <v>0</v>
      </c>
      <c r="K45" s="292">
        <v>6302400</v>
      </c>
      <c r="L45" s="292">
        <v>1270000</v>
      </c>
      <c r="M45" s="292">
        <v>88568</v>
      </c>
      <c r="O45" s="364">
        <v>1275290</v>
      </c>
      <c r="P45" s="292">
        <v>2973307</v>
      </c>
      <c r="Q45" s="292">
        <v>707434</v>
      </c>
      <c r="R45" s="119"/>
      <c r="S45" s="292">
        <v>0</v>
      </c>
      <c r="T45" s="287">
        <f t="shared" si="0"/>
        <v>180057560.22118843</v>
      </c>
    </row>
    <row r="46" spans="1:20" ht="12" customHeight="1" x14ac:dyDescent="0.2">
      <c r="A46" s="351" t="s">
        <v>348</v>
      </c>
      <c r="B46" s="285">
        <v>16439485</v>
      </c>
      <c r="C46" s="292">
        <v>0</v>
      </c>
      <c r="D46" s="292">
        <v>11363068</v>
      </c>
      <c r="E46" s="292">
        <v>166514</v>
      </c>
      <c r="F46" s="292">
        <v>2080381.625652513</v>
      </c>
      <c r="G46" s="292">
        <v>1758857</v>
      </c>
      <c r="H46" s="292">
        <v>1084366.0274157661</v>
      </c>
      <c r="I46" s="292">
        <v>4063892</v>
      </c>
      <c r="J46" s="292">
        <v>0</v>
      </c>
      <c r="K46" s="292">
        <v>0</v>
      </c>
      <c r="L46" s="292">
        <v>340000</v>
      </c>
      <c r="M46" s="292"/>
      <c r="N46" s="374">
        <v>2634867</v>
      </c>
      <c r="O46" s="364">
        <v>200000</v>
      </c>
      <c r="P46" s="292">
        <v>540532</v>
      </c>
      <c r="Q46" s="292">
        <v>143555</v>
      </c>
      <c r="R46" s="119"/>
      <c r="S46" s="292">
        <v>0</v>
      </c>
      <c r="T46" s="287">
        <f t="shared" si="0"/>
        <v>40815517.653068282</v>
      </c>
    </row>
    <row r="47" spans="1:20" ht="12" customHeight="1" x14ac:dyDescent="0.2">
      <c r="A47" s="351" t="s">
        <v>349</v>
      </c>
      <c r="B47" s="285">
        <v>48096811</v>
      </c>
      <c r="C47" s="292">
        <v>10657773</v>
      </c>
      <c r="D47" s="292">
        <v>9787370</v>
      </c>
      <c r="E47" s="292">
        <v>139588</v>
      </c>
      <c r="F47" s="292">
        <v>1878192.9005596226</v>
      </c>
      <c r="G47" s="292">
        <v>1629333</v>
      </c>
      <c r="H47" s="292">
        <v>1053045.1783632496</v>
      </c>
      <c r="I47" s="292">
        <v>13311751</v>
      </c>
      <c r="J47" s="292">
        <v>0</v>
      </c>
      <c r="K47" s="292">
        <v>2500000</v>
      </c>
      <c r="L47" s="292">
        <v>750000</v>
      </c>
      <c r="M47" s="292">
        <v>29700</v>
      </c>
      <c r="N47" s="374">
        <v>774055</v>
      </c>
      <c r="O47" s="364">
        <v>0</v>
      </c>
      <c r="P47" s="292">
        <v>831502</v>
      </c>
      <c r="Q47" s="292">
        <v>191208</v>
      </c>
      <c r="R47" s="119"/>
      <c r="S47" s="292">
        <v>0</v>
      </c>
      <c r="T47" s="287">
        <f t="shared" si="0"/>
        <v>91630329.078922868</v>
      </c>
    </row>
    <row r="48" spans="1:20" ht="12" customHeight="1" x14ac:dyDescent="0.2">
      <c r="A48" s="351" t="s">
        <v>350</v>
      </c>
      <c r="B48" s="285">
        <v>175537941</v>
      </c>
      <c r="C48" s="292">
        <v>138553334</v>
      </c>
      <c r="D48" s="292">
        <v>20304865</v>
      </c>
      <c r="E48" s="292">
        <v>275048</v>
      </c>
      <c r="F48" s="292">
        <v>6427036.7057999615</v>
      </c>
      <c r="G48" s="292">
        <v>6035838</v>
      </c>
      <c r="H48" s="292">
        <v>4077760.6450386858</v>
      </c>
      <c r="I48" s="292">
        <v>75695420</v>
      </c>
      <c r="J48" s="292">
        <v>0</v>
      </c>
      <c r="K48" s="292">
        <f>16570000-(2000000+3500000)</f>
        <v>11070000</v>
      </c>
      <c r="L48" s="292">
        <v>240000</v>
      </c>
      <c r="M48" s="292">
        <v>660152</v>
      </c>
      <c r="O48" s="364">
        <v>446758</v>
      </c>
      <c r="P48" s="292">
        <v>3838563</v>
      </c>
      <c r="Q48" s="292">
        <v>794488</v>
      </c>
      <c r="R48" s="119">
        <v>1440000</v>
      </c>
      <c r="S48" s="292">
        <v>0</v>
      </c>
      <c r="T48" s="287">
        <f t="shared" si="0"/>
        <v>445397204.3508386</v>
      </c>
    </row>
    <row r="49" spans="1:20" ht="12" customHeight="1" x14ac:dyDescent="0.2">
      <c r="A49" s="351" t="s">
        <v>351</v>
      </c>
      <c r="B49" s="285">
        <v>49570367</v>
      </c>
      <c r="C49" s="292">
        <v>3587177</v>
      </c>
      <c r="D49" s="292">
        <v>1407659</v>
      </c>
      <c r="E49" s="292">
        <v>82130</v>
      </c>
      <c r="F49" s="292">
        <v>8486365.6256750412</v>
      </c>
      <c r="G49" s="292">
        <v>2047368</v>
      </c>
      <c r="H49" s="292">
        <v>2262766.1577783111</v>
      </c>
      <c r="I49" s="292">
        <v>6720000</v>
      </c>
      <c r="J49" s="292">
        <v>0</v>
      </c>
      <c r="K49" s="292">
        <v>0</v>
      </c>
      <c r="L49" s="292">
        <v>0</v>
      </c>
      <c r="M49" s="292"/>
      <c r="O49" s="364">
        <v>0</v>
      </c>
      <c r="P49" s="292">
        <v>1550342</v>
      </c>
      <c r="Q49" s="292">
        <v>336401</v>
      </c>
      <c r="R49" s="119"/>
      <c r="S49" s="292"/>
      <c r="T49" s="287">
        <f t="shared" si="0"/>
        <v>76050575.783453345</v>
      </c>
    </row>
    <row r="50" spans="1:20" ht="12" customHeight="1" x14ac:dyDescent="0.2">
      <c r="A50" s="351" t="s">
        <v>352</v>
      </c>
      <c r="B50" s="285">
        <v>20869059</v>
      </c>
      <c r="C50" s="292">
        <v>3073856</v>
      </c>
      <c r="D50" s="292">
        <v>580628</v>
      </c>
      <c r="E50" s="292">
        <v>71203</v>
      </c>
      <c r="F50" s="292">
        <v>597377.03082317451</v>
      </c>
      <c r="G50" s="292">
        <v>634738</v>
      </c>
      <c r="H50" s="292">
        <v>390366.19171495375</v>
      </c>
      <c r="I50" s="292">
        <v>1500000</v>
      </c>
      <c r="J50" s="292">
        <v>0</v>
      </c>
      <c r="K50" s="292">
        <v>0</v>
      </c>
      <c r="L50" s="292">
        <v>0</v>
      </c>
      <c r="M50" s="292">
        <v>173690</v>
      </c>
      <c r="O50" s="364">
        <v>0</v>
      </c>
      <c r="P50" s="292">
        <v>386163</v>
      </c>
      <c r="Q50" s="292">
        <v>99255</v>
      </c>
      <c r="R50" s="119"/>
      <c r="S50" s="292"/>
      <c r="T50" s="287">
        <f t="shared" si="0"/>
        <v>28376335.222538128</v>
      </c>
    </row>
    <row r="51" spans="1:20" ht="12" customHeight="1" x14ac:dyDescent="0.2">
      <c r="A51" s="351" t="s">
        <v>353</v>
      </c>
      <c r="B51" s="285">
        <v>18937455</v>
      </c>
      <c r="C51" s="292">
        <v>0</v>
      </c>
      <c r="D51" s="292">
        <v>11149271</v>
      </c>
      <c r="E51" s="292">
        <v>175348</v>
      </c>
      <c r="F51" s="292">
        <v>2395537.3920340193</v>
      </c>
      <c r="G51" s="292">
        <v>2022565</v>
      </c>
      <c r="H51" s="292">
        <v>1475397.2607952112</v>
      </c>
      <c r="I51" s="292">
        <v>2220785</v>
      </c>
      <c r="J51" s="292">
        <v>0</v>
      </c>
      <c r="K51" s="292">
        <v>0</v>
      </c>
      <c r="L51" s="292">
        <v>360000</v>
      </c>
      <c r="M51" s="292">
        <v>25834</v>
      </c>
      <c r="N51" s="374">
        <v>385518</v>
      </c>
      <c r="O51" s="364">
        <v>0</v>
      </c>
      <c r="P51" s="292">
        <v>682687</v>
      </c>
      <c r="Q51" s="292">
        <v>181309</v>
      </c>
      <c r="R51" s="119">
        <v>4118000</v>
      </c>
      <c r="S51" s="292">
        <v>0</v>
      </c>
      <c r="T51" s="287">
        <f t="shared" si="0"/>
        <v>44129706.652829237</v>
      </c>
    </row>
    <row r="52" spans="1:20" ht="12" customHeight="1" x14ac:dyDescent="0.2">
      <c r="A52" s="351" t="s">
        <v>354</v>
      </c>
      <c r="B52" s="285">
        <v>3091366</v>
      </c>
      <c r="C52" s="292">
        <v>0</v>
      </c>
      <c r="D52" s="292">
        <v>4936087</v>
      </c>
      <c r="E52" s="292">
        <v>93914</v>
      </c>
      <c r="F52" s="292">
        <v>400122.82150797045</v>
      </c>
      <c r="G52" s="292">
        <v>448191</v>
      </c>
      <c r="H52" s="292">
        <v>211733.19589917178</v>
      </c>
      <c r="I52" s="292">
        <v>3538880</v>
      </c>
      <c r="J52" s="292">
        <v>0</v>
      </c>
      <c r="K52" s="292">
        <v>0</v>
      </c>
      <c r="L52" s="292">
        <v>0</v>
      </c>
      <c r="M52" s="292"/>
      <c r="N52" s="374">
        <v>1095430</v>
      </c>
      <c r="O52" s="364">
        <v>0</v>
      </c>
      <c r="P52" s="292">
        <v>373725</v>
      </c>
      <c r="Q52" s="292">
        <v>99255</v>
      </c>
      <c r="R52" s="119"/>
      <c r="S52" s="292">
        <v>0</v>
      </c>
      <c r="T52" s="287">
        <f t="shared" si="0"/>
        <v>14288704.017407142</v>
      </c>
    </row>
    <row r="53" spans="1:20" ht="12" customHeight="1" x14ac:dyDescent="0.2">
      <c r="A53" s="351" t="s">
        <v>355</v>
      </c>
      <c r="B53" s="285">
        <v>39543853</v>
      </c>
      <c r="C53" s="292">
        <v>547248</v>
      </c>
      <c r="D53" s="292">
        <v>14195180</v>
      </c>
      <c r="E53" s="292">
        <v>205610</v>
      </c>
      <c r="F53" s="292">
        <v>3416842.9968594387</v>
      </c>
      <c r="G53" s="292">
        <v>2824215</v>
      </c>
      <c r="H53" s="292">
        <v>2064010.0340394254</v>
      </c>
      <c r="I53" s="292">
        <v>10602950</v>
      </c>
      <c r="J53" s="292">
        <v>0</v>
      </c>
      <c r="K53" s="292">
        <v>0</v>
      </c>
      <c r="L53" s="292">
        <v>800000</v>
      </c>
      <c r="M53" s="292">
        <v>34349</v>
      </c>
      <c r="O53" s="364">
        <v>0</v>
      </c>
      <c r="P53" s="292">
        <v>1080133</v>
      </c>
      <c r="Q53" s="292">
        <v>286864</v>
      </c>
      <c r="R53" s="119">
        <v>2502400</v>
      </c>
      <c r="S53" s="292">
        <v>0</v>
      </c>
      <c r="T53" s="287">
        <f t="shared" si="0"/>
        <v>78103655.030898869</v>
      </c>
    </row>
    <row r="54" spans="1:20" ht="12" customHeight="1" x14ac:dyDescent="0.2">
      <c r="A54" s="351" t="s">
        <v>356</v>
      </c>
      <c r="B54" s="285">
        <v>247691931</v>
      </c>
      <c r="C54" s="292">
        <v>26504285</v>
      </c>
      <c r="D54" s="292">
        <v>33946025</v>
      </c>
      <c r="E54" s="292">
        <v>377537</v>
      </c>
      <c r="F54" s="292">
        <v>15896712.283889927</v>
      </c>
      <c r="G54" s="292">
        <v>8448947</v>
      </c>
      <c r="H54" s="292">
        <v>7257129.8269318771</v>
      </c>
      <c r="I54" s="292">
        <v>61801462.079999998</v>
      </c>
      <c r="J54" s="292">
        <v>260479513</v>
      </c>
      <c r="K54" s="292">
        <f>6500000-3000000</f>
        <v>3500000</v>
      </c>
      <c r="L54" s="292">
        <v>490000</v>
      </c>
      <c r="M54" s="292">
        <v>3007025</v>
      </c>
      <c r="N54" s="374">
        <v>25000</v>
      </c>
      <c r="O54" s="364">
        <v>324000</v>
      </c>
      <c r="P54" s="292">
        <v>6858559</v>
      </c>
      <c r="Q54" s="292">
        <v>1431633</v>
      </c>
      <c r="R54" s="119">
        <v>1906908</v>
      </c>
      <c r="S54" s="292">
        <v>146200</v>
      </c>
      <c r="T54" s="287">
        <f t="shared" si="0"/>
        <v>680092867.19082189</v>
      </c>
    </row>
    <row r="55" spans="1:20" ht="12" customHeight="1" x14ac:dyDescent="0.2">
      <c r="A55" s="351" t="s">
        <v>357</v>
      </c>
      <c r="B55" s="285">
        <v>43363098</v>
      </c>
      <c r="C55" s="292">
        <v>5040324</v>
      </c>
      <c r="D55" s="292">
        <v>4847760</v>
      </c>
      <c r="E55" s="292">
        <v>90035</v>
      </c>
      <c r="F55" s="292">
        <v>1139297.0987172667</v>
      </c>
      <c r="G55" s="292">
        <v>829759</v>
      </c>
      <c r="H55" s="292">
        <v>588565.54755325883</v>
      </c>
      <c r="I55" s="292">
        <v>3417230</v>
      </c>
      <c r="J55" s="292">
        <v>180000000</v>
      </c>
      <c r="K55" s="292">
        <v>0</v>
      </c>
      <c r="L55" s="292">
        <v>0</v>
      </c>
      <c r="M55" s="292"/>
      <c r="O55" s="364">
        <v>2500000</v>
      </c>
      <c r="P55" s="292">
        <v>636876</v>
      </c>
      <c r="Q55" s="292">
        <v>169143</v>
      </c>
      <c r="R55" s="119">
        <v>2692000</v>
      </c>
      <c r="S55" s="292">
        <v>0</v>
      </c>
      <c r="T55" s="287">
        <f t="shared" si="0"/>
        <v>245314087.64627051</v>
      </c>
    </row>
    <row r="56" spans="1:20" ht="12" customHeight="1" x14ac:dyDescent="0.2">
      <c r="A56" s="351" t="s">
        <v>358</v>
      </c>
      <c r="B56" s="285">
        <v>1713410</v>
      </c>
      <c r="C56" s="292">
        <v>0</v>
      </c>
      <c r="D56" s="292">
        <v>2630553</v>
      </c>
      <c r="E56" s="292">
        <v>90983</v>
      </c>
      <c r="F56" s="292">
        <v>239096.48884710885</v>
      </c>
      <c r="G56" s="292">
        <v>380509</v>
      </c>
      <c r="H56" s="292">
        <v>151673.75465702466</v>
      </c>
      <c r="I56" s="292">
        <v>7838740</v>
      </c>
      <c r="J56" s="292">
        <v>0</v>
      </c>
      <c r="K56" s="292">
        <v>0</v>
      </c>
      <c r="L56" s="292">
        <v>0</v>
      </c>
      <c r="M56" s="292">
        <v>32785</v>
      </c>
      <c r="O56" s="364">
        <v>0</v>
      </c>
      <c r="P56" s="292">
        <v>373725</v>
      </c>
      <c r="Q56" s="292">
        <v>99255</v>
      </c>
      <c r="R56" s="119">
        <v>95769</v>
      </c>
      <c r="S56" s="292">
        <v>0</v>
      </c>
      <c r="T56" s="287">
        <f t="shared" si="0"/>
        <v>13646499.243504133</v>
      </c>
    </row>
    <row r="57" spans="1:20" ht="12" customHeight="1" x14ac:dyDescent="0.2">
      <c r="A57" s="351" t="s">
        <v>359</v>
      </c>
      <c r="B57" s="285">
        <v>975959</v>
      </c>
      <c r="C57" s="292">
        <v>0</v>
      </c>
      <c r="D57" s="292">
        <v>0</v>
      </c>
      <c r="E57" s="292">
        <v>0</v>
      </c>
      <c r="F57" s="292">
        <v>105718.76017087931</v>
      </c>
      <c r="G57" s="292">
        <v>163866</v>
      </c>
      <c r="H57" s="292">
        <v>19354.597069904568</v>
      </c>
      <c r="I57" s="292">
        <v>1080000</v>
      </c>
      <c r="J57" s="292">
        <v>0</v>
      </c>
      <c r="K57" s="292">
        <v>0</v>
      </c>
      <c r="L57" s="292">
        <v>0</v>
      </c>
      <c r="M57" s="292"/>
      <c r="O57" s="364">
        <v>0</v>
      </c>
      <c r="P57" s="292">
        <v>0</v>
      </c>
      <c r="Q57" s="292">
        <v>0</v>
      </c>
      <c r="R57" s="119"/>
      <c r="S57" s="292"/>
      <c r="T57" s="287">
        <f t="shared" si="0"/>
        <v>2344898.357240784</v>
      </c>
    </row>
    <row r="58" spans="1:20" ht="12" customHeight="1" x14ac:dyDescent="0.2">
      <c r="A58" s="351" t="s">
        <v>360</v>
      </c>
      <c r="B58" s="285">
        <v>74626738</v>
      </c>
      <c r="C58" s="292">
        <v>2522371</v>
      </c>
      <c r="D58" s="292">
        <v>12449947</v>
      </c>
      <c r="E58" s="292">
        <v>187064</v>
      </c>
      <c r="F58" s="292">
        <v>3266950.8982889876</v>
      </c>
      <c r="G58" s="292">
        <v>2979350</v>
      </c>
      <c r="H58" s="292">
        <v>2186771.8920889981</v>
      </c>
      <c r="I58" s="292">
        <v>6616630</v>
      </c>
      <c r="J58" s="292">
        <v>96000000</v>
      </c>
      <c r="K58" s="292">
        <v>0</v>
      </c>
      <c r="L58" s="292">
        <v>800000</v>
      </c>
      <c r="M58" s="292">
        <v>82601</v>
      </c>
      <c r="O58" s="364">
        <v>449000</v>
      </c>
      <c r="P58" s="292">
        <v>2120314</v>
      </c>
      <c r="Q58" s="292">
        <v>456055</v>
      </c>
      <c r="R58" s="119">
        <v>1858680</v>
      </c>
      <c r="S58" s="292">
        <v>144087</v>
      </c>
      <c r="T58" s="287">
        <f t="shared" si="0"/>
        <v>206746559.79037797</v>
      </c>
    </row>
    <row r="59" spans="1:20" ht="12" customHeight="1" x14ac:dyDescent="0.2">
      <c r="A59" s="351" t="s">
        <v>361</v>
      </c>
      <c r="B59" s="285">
        <v>125444503</v>
      </c>
      <c r="C59" s="292">
        <v>42035070</v>
      </c>
      <c r="D59" s="292">
        <v>9594047</v>
      </c>
      <c r="E59" s="292">
        <v>147073</v>
      </c>
      <c r="F59" s="292">
        <v>3172725.7197171617</v>
      </c>
      <c r="G59" s="292">
        <v>2531798</v>
      </c>
      <c r="H59" s="292">
        <v>2070793.5787454743</v>
      </c>
      <c r="I59" s="292">
        <v>49292731</v>
      </c>
      <c r="J59" s="292">
        <v>131274000</v>
      </c>
      <c r="K59" s="292">
        <v>2690220</v>
      </c>
      <c r="L59" s="292">
        <v>900000</v>
      </c>
      <c r="M59" s="292">
        <v>81540</v>
      </c>
      <c r="N59" s="374">
        <v>1331960</v>
      </c>
      <c r="O59" s="364">
        <v>106400</v>
      </c>
      <c r="P59" s="292">
        <v>1991672</v>
      </c>
      <c r="Q59" s="292">
        <v>416432</v>
      </c>
      <c r="R59" s="119">
        <v>4083085</v>
      </c>
      <c r="S59" s="292">
        <v>89500</v>
      </c>
      <c r="T59" s="287">
        <f t="shared" si="0"/>
        <v>377253550.29846263</v>
      </c>
    </row>
    <row r="60" spans="1:20" ht="12" customHeight="1" x14ac:dyDescent="0.2">
      <c r="A60" s="351" t="s">
        <v>362</v>
      </c>
      <c r="B60" s="285">
        <v>6933248</v>
      </c>
      <c r="C60" s="292">
        <v>1338994</v>
      </c>
      <c r="D60" s="292">
        <v>6743989</v>
      </c>
      <c r="E60" s="292">
        <v>131744</v>
      </c>
      <c r="F60" s="292">
        <v>1355011.2915970357</v>
      </c>
      <c r="G60" s="292">
        <v>1119326</v>
      </c>
      <c r="H60" s="292">
        <v>762111.91632275912</v>
      </c>
      <c r="I60" s="292">
        <v>6169400</v>
      </c>
      <c r="J60" s="292">
        <v>0</v>
      </c>
      <c r="K60" s="292">
        <v>0</v>
      </c>
      <c r="L60" s="292">
        <v>0</v>
      </c>
      <c r="M60" s="292">
        <v>26080</v>
      </c>
      <c r="O60" s="364">
        <v>0</v>
      </c>
      <c r="P60" s="292">
        <v>373725</v>
      </c>
      <c r="Q60" s="292">
        <v>99255</v>
      </c>
      <c r="R60" s="119"/>
      <c r="S60" s="292">
        <v>0</v>
      </c>
      <c r="T60" s="287">
        <f t="shared" si="0"/>
        <v>25052884.207919795</v>
      </c>
    </row>
    <row r="61" spans="1:20" ht="12" customHeight="1" x14ac:dyDescent="0.2">
      <c r="A61" s="351" t="s">
        <v>363</v>
      </c>
      <c r="B61" s="285">
        <v>46315463</v>
      </c>
      <c r="C61" s="292">
        <v>1285191</v>
      </c>
      <c r="D61" s="292">
        <v>13482508</v>
      </c>
      <c r="E61" s="292">
        <v>195114</v>
      </c>
      <c r="F61" s="292">
        <v>2415117.4457148723</v>
      </c>
      <c r="G61" s="292">
        <v>2310826</v>
      </c>
      <c r="H61" s="292">
        <v>1612271.0211062036</v>
      </c>
      <c r="I61" s="292">
        <v>20336342</v>
      </c>
      <c r="J61" s="292">
        <v>0</v>
      </c>
      <c r="K61" s="292">
        <v>0</v>
      </c>
      <c r="L61" s="292">
        <v>0</v>
      </c>
      <c r="M61" s="292">
        <v>301292</v>
      </c>
      <c r="N61" s="374">
        <v>500000</v>
      </c>
      <c r="O61" s="364">
        <v>0</v>
      </c>
      <c r="P61" s="292">
        <v>1107633</v>
      </c>
      <c r="Q61" s="292">
        <v>275037</v>
      </c>
      <c r="R61" s="119"/>
      <c r="S61" s="292">
        <v>0</v>
      </c>
      <c r="T61" s="287">
        <f t="shared" si="0"/>
        <v>90136794.466821074</v>
      </c>
    </row>
    <row r="62" spans="1:20" ht="12" customHeight="1" x14ac:dyDescent="0.2">
      <c r="A62" s="351" t="s">
        <v>364</v>
      </c>
      <c r="B62" s="285">
        <v>1755133</v>
      </c>
      <c r="C62" s="292">
        <v>0</v>
      </c>
      <c r="D62" s="292">
        <v>4669800</v>
      </c>
      <c r="E62" s="292">
        <v>83985</v>
      </c>
      <c r="F62" s="292">
        <v>258900.26562350016</v>
      </c>
      <c r="G62" s="292">
        <v>322641</v>
      </c>
      <c r="H62" s="292">
        <v>146369.76638398215</v>
      </c>
      <c r="I62" s="292">
        <v>5000000</v>
      </c>
      <c r="J62" s="292">
        <v>0</v>
      </c>
      <c r="K62" s="292">
        <v>0</v>
      </c>
      <c r="L62" s="292">
        <v>0</v>
      </c>
      <c r="M62" s="292"/>
      <c r="N62" s="374"/>
      <c r="O62" s="364">
        <v>0</v>
      </c>
      <c r="P62" s="292">
        <v>373725</v>
      </c>
      <c r="Q62" s="292">
        <v>99255</v>
      </c>
      <c r="R62" s="119"/>
      <c r="S62" s="292">
        <v>0</v>
      </c>
      <c r="T62" s="287">
        <f t="shared" si="0"/>
        <v>12709809.032007482</v>
      </c>
    </row>
    <row r="63" spans="1:20" ht="12" customHeight="1" x14ac:dyDescent="0.2">
      <c r="A63" s="351" t="s">
        <v>365</v>
      </c>
      <c r="B63" s="289">
        <v>0</v>
      </c>
      <c r="C63" s="313">
        <v>0</v>
      </c>
      <c r="D63" s="313">
        <v>0</v>
      </c>
      <c r="E63" s="313">
        <v>0</v>
      </c>
      <c r="F63" s="313">
        <v>0</v>
      </c>
      <c r="G63" s="313">
        <v>0</v>
      </c>
      <c r="H63" s="313">
        <v>0</v>
      </c>
      <c r="I63" s="313">
        <v>0</v>
      </c>
      <c r="J63" s="313">
        <v>1625360</v>
      </c>
      <c r="K63" s="313">
        <v>0</v>
      </c>
      <c r="L63" s="313">
        <v>0</v>
      </c>
      <c r="M63" s="313"/>
      <c r="N63" s="313"/>
      <c r="O63" s="365">
        <v>0</v>
      </c>
      <c r="P63" s="313">
        <v>0</v>
      </c>
      <c r="Q63" s="313">
        <v>0</v>
      </c>
      <c r="R63" s="313">
        <v>0</v>
      </c>
      <c r="S63" s="313">
        <v>29927516</v>
      </c>
      <c r="T63" s="313">
        <f t="shared" si="0"/>
        <v>31552876</v>
      </c>
    </row>
    <row r="64" spans="1:20" ht="12" customHeight="1" x14ac:dyDescent="0.2">
      <c r="A64" s="352" t="s">
        <v>196</v>
      </c>
      <c r="B64" s="292">
        <f t="shared" ref="B64:Q64" si="1">SUM(B7:B63)</f>
        <v>4529825342</v>
      </c>
      <c r="C64" s="292">
        <f t="shared" si="1"/>
        <v>1650185399</v>
      </c>
      <c r="D64" s="292">
        <f t="shared" si="1"/>
        <v>513247653</v>
      </c>
      <c r="E64" s="292">
        <f t="shared" si="1"/>
        <v>7965359</v>
      </c>
      <c r="F64" s="292">
        <f t="shared" si="1"/>
        <v>174804805.99999997</v>
      </c>
      <c r="G64" s="292">
        <f t="shared" si="1"/>
        <v>133231746</v>
      </c>
      <c r="H64" s="292">
        <f t="shared" si="1"/>
        <v>99498939.999999955</v>
      </c>
      <c r="I64" s="292">
        <f>SUM(I7:I63)</f>
        <v>958840165.41000009</v>
      </c>
      <c r="J64" s="292">
        <f t="shared" si="1"/>
        <v>1580832000</v>
      </c>
      <c r="K64" s="292">
        <f>SUM(K7:K63)</f>
        <v>51500000</v>
      </c>
      <c r="L64" s="292">
        <f t="shared" si="1"/>
        <v>25415000</v>
      </c>
      <c r="M64" s="292">
        <f t="shared" si="1"/>
        <v>8799998</v>
      </c>
      <c r="N64" s="364">
        <f>SUM(N7:N63)</f>
        <v>15075000</v>
      </c>
      <c r="O64" s="364">
        <f>SUM(O7:O63)</f>
        <v>27343380</v>
      </c>
      <c r="P64" s="292">
        <f t="shared" si="1"/>
        <v>93431334</v>
      </c>
      <c r="Q64" s="292">
        <f t="shared" si="1"/>
        <v>19850933</v>
      </c>
      <c r="R64" s="292">
        <f>SUM(R7:R63)</f>
        <v>49900000</v>
      </c>
      <c r="S64" s="292">
        <f>SUM(S7:S63)</f>
        <v>51896000</v>
      </c>
      <c r="T64" s="287">
        <f t="shared" si="0"/>
        <v>9991643055.4099998</v>
      </c>
    </row>
    <row r="65" spans="1:20" ht="15" customHeight="1" x14ac:dyDescent="0.2">
      <c r="A65" s="352" t="s">
        <v>197</v>
      </c>
      <c r="B65" s="356">
        <v>31137821</v>
      </c>
      <c r="C65" s="356">
        <v>16630329</v>
      </c>
      <c r="D65" s="356">
        <v>2320163</v>
      </c>
      <c r="E65" s="356">
        <v>0</v>
      </c>
      <c r="F65" s="356">
        <v>0</v>
      </c>
      <c r="G65" s="356">
        <v>666111</v>
      </c>
      <c r="H65" s="356">
        <v>0</v>
      </c>
      <c r="I65" s="356">
        <v>0</v>
      </c>
      <c r="J65" s="356">
        <v>15968000</v>
      </c>
      <c r="K65" s="369"/>
      <c r="L65" s="356">
        <v>0</v>
      </c>
      <c r="M65" s="369"/>
      <c r="N65" s="369"/>
      <c r="O65" s="369">
        <v>134500</v>
      </c>
      <c r="P65" s="356">
        <v>468459</v>
      </c>
      <c r="Q65" s="356">
        <v>97860</v>
      </c>
      <c r="R65" s="356"/>
      <c r="S65" s="356"/>
      <c r="T65" s="287">
        <f t="shared" si="0"/>
        <v>67423243</v>
      </c>
    </row>
    <row r="66" spans="1:20" ht="15.75" customHeight="1" x14ac:dyDescent="0.2">
      <c r="A66" s="352" t="s">
        <v>388</v>
      </c>
      <c r="B66" s="356">
        <v>64917</v>
      </c>
      <c r="C66" s="356">
        <v>34671</v>
      </c>
      <c r="D66" s="356">
        <v>4837</v>
      </c>
      <c r="E66" s="356">
        <v>0</v>
      </c>
      <c r="F66" s="356">
        <v>0</v>
      </c>
      <c r="G66" s="356">
        <v>1389</v>
      </c>
      <c r="H66" s="356">
        <v>0</v>
      </c>
      <c r="I66" s="356">
        <v>0</v>
      </c>
      <c r="J66" s="356">
        <v>0</v>
      </c>
      <c r="K66" s="369"/>
      <c r="L66" s="356">
        <v>52012</v>
      </c>
      <c r="M66" s="369"/>
      <c r="N66" s="369"/>
      <c r="O66" s="369"/>
      <c r="P66" s="356">
        <v>977</v>
      </c>
      <c r="Q66" s="356">
        <v>204</v>
      </c>
      <c r="R66" s="356"/>
      <c r="S66" s="356"/>
      <c r="T66" s="287">
        <f t="shared" si="0"/>
        <v>159007</v>
      </c>
    </row>
    <row r="67" spans="1:20" ht="12.75" thickBot="1" x14ac:dyDescent="0.25">
      <c r="A67" s="352" t="s">
        <v>196</v>
      </c>
      <c r="B67" s="358">
        <f t="shared" ref="B67:J67" si="2">+B64+B65+B66</f>
        <v>4561028080</v>
      </c>
      <c r="C67" s="358">
        <f t="shared" si="2"/>
        <v>1666850399</v>
      </c>
      <c r="D67" s="358">
        <f t="shared" si="2"/>
        <v>515572653</v>
      </c>
      <c r="E67" s="358">
        <f t="shared" si="2"/>
        <v>7965359</v>
      </c>
      <c r="F67" s="358">
        <f t="shared" si="2"/>
        <v>174804805.99999997</v>
      </c>
      <c r="G67" s="358">
        <f t="shared" si="2"/>
        <v>133899246</v>
      </c>
      <c r="H67" s="358">
        <f t="shared" si="2"/>
        <v>99498939.999999955</v>
      </c>
      <c r="I67" s="358">
        <f t="shared" si="2"/>
        <v>958840165.41000009</v>
      </c>
      <c r="J67" s="358">
        <f t="shared" si="2"/>
        <v>1596800000</v>
      </c>
      <c r="K67" s="358">
        <f>+K64+K65+K66</f>
        <v>51500000</v>
      </c>
      <c r="L67" s="358">
        <f>+L64+L65+L66</f>
        <v>25467012</v>
      </c>
      <c r="M67" s="370">
        <f>SUM(M64:M66)</f>
        <v>8799998</v>
      </c>
      <c r="N67" s="370">
        <f>SUM(N64:N66)</f>
        <v>15075000</v>
      </c>
      <c r="O67" s="370">
        <f>SUM(O64:O66)</f>
        <v>27477880</v>
      </c>
      <c r="P67" s="358">
        <f>+P64+P65+P66</f>
        <v>93900770</v>
      </c>
      <c r="Q67" s="358">
        <f>+Q64+Q65+Q66</f>
        <v>19948997</v>
      </c>
      <c r="R67" s="358">
        <f>+R64+R65+R66</f>
        <v>49900000</v>
      </c>
      <c r="S67" s="358">
        <f>+S64+S65+S66</f>
        <v>51896000</v>
      </c>
      <c r="T67" s="287">
        <f t="shared" si="0"/>
        <v>10059225305.41</v>
      </c>
    </row>
    <row r="68" spans="1:20" ht="15" customHeight="1" thickTop="1" x14ac:dyDescent="0.2">
      <c r="B68" s="353"/>
      <c r="C68" s="353"/>
      <c r="D68" s="353"/>
      <c r="E68" s="353"/>
      <c r="F68" s="353"/>
      <c r="G68" s="353"/>
      <c r="H68" s="353"/>
      <c r="I68" s="353"/>
      <c r="J68" s="353"/>
      <c r="K68" s="353"/>
      <c r="L68" s="353"/>
      <c r="M68" s="353"/>
      <c r="N68" s="353"/>
      <c r="O68" s="354"/>
      <c r="P68" s="354"/>
      <c r="Q68" s="354"/>
      <c r="R68" s="354"/>
      <c r="S68" s="354"/>
      <c r="T68" s="353"/>
    </row>
    <row r="69" spans="1:20" ht="15" customHeight="1" x14ac:dyDescent="0.2">
      <c r="A69" s="345" t="s">
        <v>368</v>
      </c>
      <c r="B69" s="353"/>
      <c r="C69" s="353"/>
      <c r="D69" s="353"/>
      <c r="E69" s="354">
        <v>1392098</v>
      </c>
      <c r="F69" s="353"/>
      <c r="G69" s="353"/>
      <c r="H69" s="353"/>
      <c r="I69" s="353"/>
      <c r="J69" s="353"/>
      <c r="K69" s="353"/>
      <c r="L69" s="353"/>
      <c r="M69" s="353"/>
      <c r="N69" s="353"/>
      <c r="O69" s="354"/>
      <c r="P69" s="354"/>
      <c r="Q69" s="354"/>
      <c r="R69" s="354"/>
      <c r="S69" s="354"/>
      <c r="T69" s="345">
        <f>SUM(B69:Q69)</f>
        <v>1392098</v>
      </c>
    </row>
    <row r="70" spans="1:20" ht="12.75" thickBot="1" x14ac:dyDescent="0.25">
      <c r="A70" s="359" t="s">
        <v>366</v>
      </c>
      <c r="B70" s="359">
        <f t="shared" ref="B70:T70" si="3">SUM(B67:B69)</f>
        <v>4561028080</v>
      </c>
      <c r="C70" s="359">
        <f t="shared" si="3"/>
        <v>1666850399</v>
      </c>
      <c r="D70" s="359">
        <f t="shared" si="3"/>
        <v>515572653</v>
      </c>
      <c r="E70" s="359">
        <f t="shared" si="3"/>
        <v>9357457</v>
      </c>
      <c r="F70" s="359">
        <f t="shared" si="3"/>
        <v>174804805.99999997</v>
      </c>
      <c r="G70" s="359">
        <f t="shared" si="3"/>
        <v>133899246</v>
      </c>
      <c r="H70" s="359">
        <f t="shared" si="3"/>
        <v>99498939.999999955</v>
      </c>
      <c r="I70" s="359">
        <f t="shared" si="3"/>
        <v>958840165.41000009</v>
      </c>
      <c r="J70" s="359">
        <f t="shared" si="3"/>
        <v>1596800000</v>
      </c>
      <c r="K70" s="359">
        <f t="shared" si="3"/>
        <v>51500000</v>
      </c>
      <c r="L70" s="359">
        <f t="shared" si="3"/>
        <v>25467012</v>
      </c>
      <c r="M70" s="359">
        <f t="shared" si="3"/>
        <v>8799998</v>
      </c>
      <c r="N70" s="359">
        <f t="shared" si="3"/>
        <v>15075000</v>
      </c>
      <c r="O70" s="359">
        <f t="shared" si="3"/>
        <v>27477880</v>
      </c>
      <c r="P70" s="359">
        <f t="shared" si="3"/>
        <v>93900770</v>
      </c>
      <c r="Q70" s="359">
        <f t="shared" si="3"/>
        <v>19948997</v>
      </c>
      <c r="R70" s="359">
        <f t="shared" si="3"/>
        <v>49900000</v>
      </c>
      <c r="S70" s="359">
        <f t="shared" si="3"/>
        <v>51896000</v>
      </c>
      <c r="T70" s="359">
        <f t="shared" si="3"/>
        <v>10060617403.41</v>
      </c>
    </row>
    <row r="71" spans="1:20" ht="12.75" thickTop="1" x14ac:dyDescent="0.2"/>
    <row r="72" spans="1:20" x14ac:dyDescent="0.2">
      <c r="B72" s="345" t="s">
        <v>386</v>
      </c>
    </row>
    <row r="84" spans="9:9" x14ac:dyDescent="0.2">
      <c r="I84" s="285"/>
    </row>
    <row r="90" spans="9:9" x14ac:dyDescent="0.2">
      <c r="I90" s="285"/>
    </row>
  </sheetData>
  <mergeCells count="3">
    <mergeCell ref="A1:T1"/>
    <mergeCell ref="A2:T2"/>
    <mergeCell ref="A3:T3"/>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Q73"/>
  <sheetViews>
    <sheetView topLeftCell="J1" workbookViewId="0">
      <selection activeCell="J39" sqref="J39"/>
    </sheetView>
  </sheetViews>
  <sheetFormatPr defaultRowHeight="12" x14ac:dyDescent="0.2"/>
  <cols>
    <col min="1" max="1" width="20.140625" style="367" customWidth="1"/>
    <col min="2" max="2" width="14.140625" style="367" customWidth="1"/>
    <col min="3" max="3" width="15.42578125" style="367" customWidth="1"/>
    <col min="4" max="4" width="17.42578125" style="367" customWidth="1"/>
    <col min="5" max="6" width="11.7109375" style="367" customWidth="1"/>
    <col min="7" max="7" width="15.5703125" style="367" customWidth="1"/>
    <col min="8" max="8" width="13.28515625" style="367" customWidth="1"/>
    <col min="9" max="9" width="30" style="395" bestFit="1" customWidth="1"/>
    <col min="10" max="13" width="20.140625" style="395" customWidth="1"/>
    <col min="14" max="14" width="20.140625" style="384" customWidth="1"/>
    <col min="15" max="16" width="12.7109375" style="367" bestFit="1" customWidth="1"/>
    <col min="17" max="17" width="16" style="367" customWidth="1"/>
    <col min="18" max="16384" width="9.140625" style="367"/>
  </cols>
  <sheetData>
    <row r="1" spans="1:17" s="385" customFormat="1" ht="24.75" customHeight="1" x14ac:dyDescent="0.2">
      <c r="A1" s="499" t="s">
        <v>213</v>
      </c>
      <c r="B1" s="499"/>
      <c r="C1" s="499"/>
      <c r="D1" s="499"/>
      <c r="E1" s="499"/>
      <c r="F1" s="499"/>
      <c r="G1" s="499"/>
      <c r="H1" s="499"/>
      <c r="I1" s="499"/>
      <c r="J1" s="499"/>
      <c r="K1" s="499"/>
      <c r="L1" s="499"/>
      <c r="M1" s="499"/>
      <c r="N1" s="499"/>
      <c r="O1" s="499"/>
      <c r="P1" s="499"/>
      <c r="Q1" s="499"/>
    </row>
    <row r="2" spans="1:17" s="372" customFormat="1" ht="21" customHeight="1" x14ac:dyDescent="0.2">
      <c r="A2" s="500" t="s">
        <v>398</v>
      </c>
      <c r="B2" s="500"/>
      <c r="C2" s="500"/>
      <c r="D2" s="500"/>
      <c r="E2" s="500"/>
      <c r="F2" s="500"/>
      <c r="G2" s="500"/>
      <c r="H2" s="500"/>
      <c r="I2" s="500"/>
      <c r="J2" s="500"/>
      <c r="K2" s="500"/>
      <c r="L2" s="500"/>
      <c r="M2" s="500"/>
      <c r="N2" s="500"/>
      <c r="O2" s="500"/>
      <c r="P2" s="500"/>
      <c r="Q2" s="500"/>
    </row>
    <row r="3" spans="1:17" s="372" customFormat="1" x14ac:dyDescent="0.2">
      <c r="A3" s="501"/>
      <c r="B3" s="501"/>
      <c r="C3" s="501"/>
      <c r="D3" s="501"/>
      <c r="E3" s="501"/>
      <c r="F3" s="501"/>
      <c r="G3" s="501"/>
      <c r="H3" s="501"/>
      <c r="I3" s="501"/>
      <c r="J3" s="501"/>
      <c r="K3" s="501"/>
      <c r="L3" s="501"/>
      <c r="M3" s="501"/>
      <c r="N3" s="501"/>
      <c r="O3" s="501"/>
      <c r="P3" s="501"/>
      <c r="Q3" s="501"/>
    </row>
    <row r="4" spans="1:17" x14ac:dyDescent="0.2">
      <c r="A4" s="411"/>
      <c r="B4" s="363"/>
      <c r="C4" s="363"/>
      <c r="D4" s="363"/>
      <c r="E4" s="386"/>
      <c r="F4" s="386"/>
      <c r="G4" s="363"/>
      <c r="H4" s="363"/>
      <c r="I4" s="412"/>
      <c r="J4" s="412"/>
      <c r="K4" s="412"/>
      <c r="L4" s="412"/>
      <c r="M4" s="412"/>
      <c r="N4" s="412"/>
      <c r="O4" s="386" t="s">
        <v>2</v>
      </c>
      <c r="P4" s="386"/>
      <c r="Q4" s="413"/>
    </row>
    <row r="5" spans="1:17" x14ac:dyDescent="0.2">
      <c r="A5" s="414"/>
      <c r="B5" s="382" t="s">
        <v>238</v>
      </c>
      <c r="C5" s="382" t="s">
        <v>6</v>
      </c>
      <c r="D5" s="382" t="s">
        <v>293</v>
      </c>
      <c r="E5" s="382"/>
      <c r="F5" s="382" t="s">
        <v>294</v>
      </c>
      <c r="G5" s="382" t="s">
        <v>399</v>
      </c>
      <c r="H5" s="382"/>
      <c r="I5" s="404" t="s">
        <v>400</v>
      </c>
      <c r="J5" s="404" t="s">
        <v>12</v>
      </c>
      <c r="K5" s="404" t="s">
        <v>306</v>
      </c>
      <c r="L5" s="404" t="s">
        <v>401</v>
      </c>
      <c r="M5" s="404" t="s">
        <v>391</v>
      </c>
      <c r="N5" s="404" t="s">
        <v>402</v>
      </c>
      <c r="O5" s="382" t="s">
        <v>7</v>
      </c>
      <c r="P5" s="382" t="s">
        <v>298</v>
      </c>
      <c r="Q5" s="415"/>
    </row>
    <row r="6" spans="1:17" x14ac:dyDescent="0.2">
      <c r="A6" s="416" t="s">
        <v>73</v>
      </c>
      <c r="B6" s="361" t="s">
        <v>299</v>
      </c>
      <c r="C6" s="361" t="s">
        <v>13</v>
      </c>
      <c r="D6" s="361" t="s">
        <v>300</v>
      </c>
      <c r="E6" s="361" t="s">
        <v>301</v>
      </c>
      <c r="F6" s="361" t="s">
        <v>302</v>
      </c>
      <c r="G6" s="361" t="s">
        <v>303</v>
      </c>
      <c r="H6" s="361" t="s">
        <v>304</v>
      </c>
      <c r="I6" s="387"/>
      <c r="J6" s="387"/>
      <c r="K6" s="387"/>
      <c r="L6" s="387"/>
      <c r="M6" s="387"/>
      <c r="N6" s="387"/>
      <c r="O6" s="361" t="s">
        <v>15</v>
      </c>
      <c r="P6" s="361" t="s">
        <v>308</v>
      </c>
      <c r="Q6" s="417" t="s">
        <v>9</v>
      </c>
    </row>
    <row r="7" spans="1:17" ht="12" customHeight="1" x14ac:dyDescent="0.2">
      <c r="A7" s="377" t="s">
        <v>309</v>
      </c>
      <c r="B7" s="364">
        <v>20078908</v>
      </c>
      <c r="C7" s="364">
        <v>0</v>
      </c>
      <c r="D7" s="364">
        <v>13350410</v>
      </c>
      <c r="E7" s="364">
        <v>196929</v>
      </c>
      <c r="F7" s="364">
        <v>3088769</v>
      </c>
      <c r="G7" s="364">
        <v>2327856</v>
      </c>
      <c r="H7" s="364">
        <v>1720081</v>
      </c>
      <c r="I7" s="388">
        <v>120000</v>
      </c>
      <c r="J7" s="388">
        <v>0</v>
      </c>
      <c r="K7" s="389">
        <v>2500000</v>
      </c>
      <c r="L7" s="388">
        <v>0</v>
      </c>
      <c r="M7" s="388">
        <v>0</v>
      </c>
      <c r="N7" s="405">
        <v>0</v>
      </c>
      <c r="O7" s="364">
        <v>708776</v>
      </c>
      <c r="P7" s="364">
        <v>186534</v>
      </c>
      <c r="Q7" s="379">
        <f t="shared" ref="Q7:Q38" si="0">SUM(B7:P7)</f>
        <v>44278263</v>
      </c>
    </row>
    <row r="8" spans="1:17" ht="12" customHeight="1" x14ac:dyDescent="0.2">
      <c r="A8" s="377" t="s">
        <v>310</v>
      </c>
      <c r="B8" s="364">
        <v>23206098</v>
      </c>
      <c r="C8" s="364">
        <v>16405108</v>
      </c>
      <c r="D8" s="364">
        <v>6079102</v>
      </c>
      <c r="E8" s="364">
        <v>83388</v>
      </c>
      <c r="F8" s="364">
        <v>268028</v>
      </c>
      <c r="G8" s="364">
        <v>299218</v>
      </c>
      <c r="H8" s="364">
        <v>144996</v>
      </c>
      <c r="I8" s="388">
        <v>1548446</v>
      </c>
      <c r="J8" s="388">
        <v>12500000</v>
      </c>
      <c r="K8" s="388">
        <v>0</v>
      </c>
      <c r="L8" s="388">
        <v>0</v>
      </c>
      <c r="M8" s="388">
        <v>778176</v>
      </c>
      <c r="N8" s="371">
        <v>550000</v>
      </c>
      <c r="O8" s="364">
        <v>374538</v>
      </c>
      <c r="P8" s="364">
        <v>98570</v>
      </c>
      <c r="Q8" s="379">
        <f t="shared" si="0"/>
        <v>62335668</v>
      </c>
    </row>
    <row r="9" spans="1:17" ht="12" customHeight="1" x14ac:dyDescent="0.2">
      <c r="A9" s="377" t="s">
        <v>311</v>
      </c>
      <c r="B9" s="364">
        <v>0</v>
      </c>
      <c r="C9" s="364">
        <v>0</v>
      </c>
      <c r="D9" s="364">
        <v>227555</v>
      </c>
      <c r="E9" s="364">
        <v>13016</v>
      </c>
      <c r="F9" s="364">
        <v>106161</v>
      </c>
      <c r="G9" s="364">
        <v>65243</v>
      </c>
      <c r="H9" s="364">
        <v>9712</v>
      </c>
      <c r="I9" s="388">
        <v>0</v>
      </c>
      <c r="J9" s="388">
        <v>0</v>
      </c>
      <c r="K9" s="388">
        <v>0</v>
      </c>
      <c r="L9" s="388">
        <v>0</v>
      </c>
      <c r="M9" s="388">
        <v>0</v>
      </c>
      <c r="N9" s="405">
        <v>0</v>
      </c>
      <c r="O9" s="364"/>
      <c r="P9" s="364"/>
      <c r="Q9" s="379">
        <f t="shared" si="0"/>
        <v>421687</v>
      </c>
    </row>
    <row r="10" spans="1:17" ht="12" customHeight="1" x14ac:dyDescent="0.2">
      <c r="A10" s="377" t="s">
        <v>312</v>
      </c>
      <c r="B10" s="364">
        <v>70157721</v>
      </c>
      <c r="C10" s="364">
        <v>4996436</v>
      </c>
      <c r="D10" s="364">
        <v>9386755</v>
      </c>
      <c r="E10" s="364">
        <v>129360</v>
      </c>
      <c r="F10" s="364">
        <v>3418168</v>
      </c>
      <c r="G10" s="364">
        <v>2433506</v>
      </c>
      <c r="H10" s="364">
        <v>1755877</v>
      </c>
      <c r="I10" s="388">
        <v>11014654</v>
      </c>
      <c r="J10" s="388">
        <v>35481000</v>
      </c>
      <c r="K10" s="388">
        <v>0</v>
      </c>
      <c r="L10" s="388">
        <v>35468</v>
      </c>
      <c r="M10" s="388">
        <v>1071000</v>
      </c>
      <c r="N10" s="405">
        <v>0</v>
      </c>
      <c r="O10" s="364">
        <v>1872595</v>
      </c>
      <c r="P10" s="364">
        <v>375543</v>
      </c>
      <c r="Q10" s="379">
        <f t="shared" si="0"/>
        <v>142128083</v>
      </c>
    </row>
    <row r="11" spans="1:17" ht="12" customHeight="1" x14ac:dyDescent="0.2">
      <c r="A11" s="377" t="s">
        <v>313</v>
      </c>
      <c r="B11" s="364">
        <v>10112758</v>
      </c>
      <c r="C11" s="364">
        <v>0</v>
      </c>
      <c r="D11" s="364">
        <v>10165101</v>
      </c>
      <c r="E11" s="364">
        <v>160432</v>
      </c>
      <c r="F11" s="364">
        <v>1816336</v>
      </c>
      <c r="G11" s="364">
        <v>1492218</v>
      </c>
      <c r="H11" s="364">
        <v>1006530</v>
      </c>
      <c r="I11" s="388">
        <v>1202244</v>
      </c>
      <c r="J11" s="388">
        <v>0</v>
      </c>
      <c r="K11" s="388">
        <v>0</v>
      </c>
      <c r="L11" s="388">
        <v>30082</v>
      </c>
      <c r="M11" s="388">
        <v>0</v>
      </c>
      <c r="N11" s="405">
        <v>0</v>
      </c>
      <c r="O11" s="364">
        <v>374538</v>
      </c>
      <c r="P11" s="364">
        <v>98570</v>
      </c>
      <c r="Q11" s="379">
        <f t="shared" si="0"/>
        <v>26458809</v>
      </c>
    </row>
    <row r="12" spans="1:17" ht="12" customHeight="1" x14ac:dyDescent="0.2">
      <c r="A12" s="377" t="s">
        <v>314</v>
      </c>
      <c r="B12" s="364">
        <v>741463893</v>
      </c>
      <c r="C12" s="364">
        <v>231723419</v>
      </c>
      <c r="D12" s="364">
        <v>22763165</v>
      </c>
      <c r="E12" s="364">
        <v>267799</v>
      </c>
      <c r="F12" s="364">
        <v>25284366</v>
      </c>
      <c r="G12" s="364">
        <v>14273447</v>
      </c>
      <c r="H12" s="364">
        <v>12726654</v>
      </c>
      <c r="I12" s="388">
        <v>209482241</v>
      </c>
      <c r="J12" s="388">
        <v>225000000</v>
      </c>
      <c r="K12" s="388">
        <v>6720000</v>
      </c>
      <c r="L12" s="388">
        <v>442907</v>
      </c>
      <c r="M12" s="388">
        <v>2105385</v>
      </c>
      <c r="N12" s="371">
        <v>2427791</v>
      </c>
      <c r="O12" s="364">
        <v>14730364</v>
      </c>
      <c r="P12" s="364">
        <v>2884645</v>
      </c>
      <c r="Q12" s="379">
        <f t="shared" si="0"/>
        <v>1512296076</v>
      </c>
    </row>
    <row r="13" spans="1:17" ht="12" customHeight="1" x14ac:dyDescent="0.2">
      <c r="A13" s="377" t="s">
        <v>315</v>
      </c>
      <c r="B13" s="364">
        <v>67337351</v>
      </c>
      <c r="C13" s="364">
        <v>6805797</v>
      </c>
      <c r="D13" s="364">
        <v>8356350</v>
      </c>
      <c r="E13" s="364">
        <v>122296</v>
      </c>
      <c r="F13" s="364">
        <v>2158053</v>
      </c>
      <c r="G13" s="364">
        <v>1688852</v>
      </c>
      <c r="H13" s="364">
        <v>1352682</v>
      </c>
      <c r="I13" s="388">
        <v>17739546</v>
      </c>
      <c r="J13" s="388">
        <v>140920000</v>
      </c>
      <c r="K13" s="388">
        <v>136950</v>
      </c>
      <c r="L13" s="388">
        <v>61405</v>
      </c>
      <c r="M13" s="388">
        <v>236000</v>
      </c>
      <c r="N13" s="371">
        <v>2909405</v>
      </c>
      <c r="O13" s="364">
        <v>1403275</v>
      </c>
      <c r="P13" s="364">
        <v>308741</v>
      </c>
      <c r="Q13" s="379">
        <f t="shared" si="0"/>
        <v>251536703</v>
      </c>
    </row>
    <row r="14" spans="1:17" ht="12" customHeight="1" x14ac:dyDescent="0.2">
      <c r="A14" s="377" t="s">
        <v>316</v>
      </c>
      <c r="B14" s="364">
        <v>66973496</v>
      </c>
      <c r="C14" s="364">
        <v>47949631</v>
      </c>
      <c r="D14" s="364">
        <v>2717947</v>
      </c>
      <c r="E14" s="364">
        <v>94328</v>
      </c>
      <c r="F14" s="364">
        <v>1454693</v>
      </c>
      <c r="G14" s="364">
        <v>1641460</v>
      </c>
      <c r="H14" s="364">
        <v>1226738</v>
      </c>
      <c r="I14" s="388">
        <v>58600000</v>
      </c>
      <c r="J14" s="388">
        <v>0</v>
      </c>
      <c r="K14" s="388">
        <v>165000</v>
      </c>
      <c r="L14" s="388">
        <v>136487</v>
      </c>
      <c r="M14" s="388">
        <v>25000</v>
      </c>
      <c r="N14" s="405">
        <v>0</v>
      </c>
      <c r="O14" s="364">
        <v>1040103</v>
      </c>
      <c r="P14" s="364">
        <v>273717</v>
      </c>
      <c r="Q14" s="379">
        <f t="shared" si="0"/>
        <v>182298600</v>
      </c>
    </row>
    <row r="15" spans="1:17" ht="12" customHeight="1" x14ac:dyDescent="0.2">
      <c r="A15" s="377" t="s">
        <v>317</v>
      </c>
      <c r="B15" s="364">
        <v>12462070</v>
      </c>
      <c r="C15" s="364">
        <v>0</v>
      </c>
      <c r="D15" s="364">
        <v>1267223</v>
      </c>
      <c r="E15" s="364">
        <v>78297</v>
      </c>
      <c r="F15" s="364">
        <v>340927</v>
      </c>
      <c r="G15" s="364">
        <v>469488</v>
      </c>
      <c r="H15" s="364">
        <v>251545</v>
      </c>
      <c r="I15" s="388">
        <v>0</v>
      </c>
      <c r="J15" s="388">
        <v>0</v>
      </c>
      <c r="K15" s="388">
        <v>0</v>
      </c>
      <c r="L15" s="388">
        <v>0</v>
      </c>
      <c r="M15" s="388">
        <v>0</v>
      </c>
      <c r="N15" s="405">
        <v>0</v>
      </c>
      <c r="O15" s="364">
        <v>374538</v>
      </c>
      <c r="P15" s="364">
        <v>98570</v>
      </c>
      <c r="Q15" s="379">
        <f t="shared" si="0"/>
        <v>15342658</v>
      </c>
    </row>
    <row r="16" spans="1:17" ht="12" customHeight="1" x14ac:dyDescent="0.2">
      <c r="A16" s="377" t="s">
        <v>318</v>
      </c>
      <c r="B16" s="364">
        <v>86654664</v>
      </c>
      <c r="C16" s="364">
        <v>105046293</v>
      </c>
      <c r="D16" s="364">
        <v>0</v>
      </c>
      <c r="E16" s="364"/>
      <c r="F16" s="364">
        <v>489819</v>
      </c>
      <c r="G16" s="364">
        <v>403078</v>
      </c>
      <c r="H16" s="364">
        <v>243266</v>
      </c>
      <c r="I16" s="388">
        <v>1500000</v>
      </c>
      <c r="J16" s="388">
        <v>0</v>
      </c>
      <c r="K16" s="388">
        <v>0</v>
      </c>
      <c r="L16" s="388">
        <v>0</v>
      </c>
      <c r="M16" s="388">
        <v>0</v>
      </c>
      <c r="N16" s="405">
        <v>0</v>
      </c>
      <c r="O16" s="364">
        <v>374538</v>
      </c>
      <c r="P16" s="364">
        <v>98570</v>
      </c>
      <c r="Q16" s="379">
        <f t="shared" si="0"/>
        <v>194810228</v>
      </c>
    </row>
    <row r="17" spans="1:17" ht="12" customHeight="1" x14ac:dyDescent="0.2">
      <c r="A17" s="377" t="s">
        <v>319</v>
      </c>
      <c r="B17" s="364">
        <v>213184404</v>
      </c>
      <c r="C17" s="364">
        <v>25898907</v>
      </c>
      <c r="D17" s="364">
        <v>13628779</v>
      </c>
      <c r="E17" s="364">
        <v>197265</v>
      </c>
      <c r="F17" s="364">
        <v>10712040</v>
      </c>
      <c r="G17" s="364">
        <v>9099885</v>
      </c>
      <c r="H17" s="364">
        <v>7078563</v>
      </c>
      <c r="I17" s="388">
        <v>58626128</v>
      </c>
      <c r="J17" s="388">
        <v>47308000</v>
      </c>
      <c r="K17" s="388">
        <v>2512500</v>
      </c>
      <c r="L17" s="388">
        <v>248448</v>
      </c>
      <c r="M17" s="388">
        <v>0</v>
      </c>
      <c r="N17" s="371">
        <v>900000</v>
      </c>
      <c r="O17" s="364">
        <v>6119065</v>
      </c>
      <c r="P17" s="364">
        <v>1294369</v>
      </c>
      <c r="Q17" s="379">
        <f t="shared" si="0"/>
        <v>396808353</v>
      </c>
    </row>
    <row r="18" spans="1:17" ht="12" customHeight="1" x14ac:dyDescent="0.2">
      <c r="A18" s="377" t="s">
        <v>320</v>
      </c>
      <c r="B18" s="364">
        <v>87569564</v>
      </c>
      <c r="C18" s="364">
        <v>37543137</v>
      </c>
      <c r="D18" s="364">
        <v>17062314</v>
      </c>
      <c r="E18" s="364">
        <v>232227</v>
      </c>
      <c r="F18" s="364">
        <v>4813312</v>
      </c>
      <c r="G18" s="364">
        <v>3404731</v>
      </c>
      <c r="H18" s="364">
        <v>2735288</v>
      </c>
      <c r="I18" s="388">
        <v>14140800</v>
      </c>
      <c r="J18" s="388">
        <v>0</v>
      </c>
      <c r="K18" s="388">
        <v>3896160</v>
      </c>
      <c r="L18" s="388">
        <v>152404</v>
      </c>
      <c r="M18" s="388">
        <v>0</v>
      </c>
      <c r="N18" s="405">
        <v>0</v>
      </c>
      <c r="O18" s="364">
        <v>2413467</v>
      </c>
      <c r="P18" s="364">
        <v>481432</v>
      </c>
      <c r="Q18" s="379">
        <f t="shared" si="0"/>
        <v>174444836</v>
      </c>
    </row>
    <row r="19" spans="1:17" ht="12" customHeight="1" x14ac:dyDescent="0.2">
      <c r="A19" s="377" t="s">
        <v>321</v>
      </c>
      <c r="B19" s="364">
        <v>0</v>
      </c>
      <c r="C19" s="364">
        <v>0</v>
      </c>
      <c r="D19" s="364">
        <v>615073</v>
      </c>
      <c r="E19" s="364">
        <v>18150</v>
      </c>
      <c r="F19" s="364">
        <v>106304</v>
      </c>
      <c r="G19" s="364">
        <v>173694</v>
      </c>
      <c r="H19" s="364">
        <v>28335</v>
      </c>
      <c r="I19" s="388">
        <v>0</v>
      </c>
      <c r="J19" s="388">
        <v>0</v>
      </c>
      <c r="K19" s="388">
        <v>0</v>
      </c>
      <c r="L19" s="388">
        <v>0</v>
      </c>
      <c r="M19" s="388">
        <v>0</v>
      </c>
      <c r="N19" s="405">
        <v>0</v>
      </c>
      <c r="O19" s="364"/>
      <c r="P19" s="364"/>
      <c r="Q19" s="379">
        <f t="shared" si="0"/>
        <v>941556</v>
      </c>
    </row>
    <row r="20" spans="1:17" ht="12" customHeight="1" x14ac:dyDescent="0.2">
      <c r="A20" s="377" t="s">
        <v>322</v>
      </c>
      <c r="B20" s="364">
        <v>34031867</v>
      </c>
      <c r="C20" s="364">
        <v>1923615</v>
      </c>
      <c r="D20" s="364">
        <v>1986143</v>
      </c>
      <c r="E20" s="364">
        <v>84776</v>
      </c>
      <c r="F20" s="364">
        <v>589605</v>
      </c>
      <c r="G20" s="364">
        <v>655567</v>
      </c>
      <c r="H20" s="364">
        <v>386016</v>
      </c>
      <c r="I20" s="388">
        <v>9240000</v>
      </c>
      <c r="J20" s="388">
        <v>207500000</v>
      </c>
      <c r="K20" s="388">
        <v>0</v>
      </c>
      <c r="L20" s="388">
        <v>0</v>
      </c>
      <c r="M20" s="388">
        <v>0</v>
      </c>
      <c r="N20" s="406">
        <v>2287500</v>
      </c>
      <c r="O20" s="364">
        <v>374538</v>
      </c>
      <c r="P20" s="364">
        <v>98570</v>
      </c>
      <c r="Q20" s="379">
        <f t="shared" si="0"/>
        <v>259158197</v>
      </c>
    </row>
    <row r="21" spans="1:17" ht="12" customHeight="1" x14ac:dyDescent="0.2">
      <c r="A21" s="377" t="s">
        <v>323</v>
      </c>
      <c r="B21" s="364">
        <v>7453643</v>
      </c>
      <c r="C21" s="364">
        <v>0</v>
      </c>
      <c r="D21" s="364">
        <v>5844285</v>
      </c>
      <c r="E21" s="364">
        <v>101335</v>
      </c>
      <c r="F21" s="364">
        <v>812655</v>
      </c>
      <c r="G21" s="364">
        <v>624775</v>
      </c>
      <c r="H21" s="364">
        <v>413444</v>
      </c>
      <c r="I21" s="388">
        <v>2976680</v>
      </c>
      <c r="J21" s="388">
        <v>0</v>
      </c>
      <c r="K21" s="388">
        <v>0</v>
      </c>
      <c r="L21" s="388">
        <v>0</v>
      </c>
      <c r="M21" s="388">
        <v>500000</v>
      </c>
      <c r="N21" s="406">
        <v>150000</v>
      </c>
      <c r="O21" s="364">
        <v>374538</v>
      </c>
      <c r="P21" s="364">
        <v>98570</v>
      </c>
      <c r="Q21" s="379">
        <f t="shared" si="0"/>
        <v>19349925</v>
      </c>
    </row>
    <row r="22" spans="1:17" ht="12" customHeight="1" x14ac:dyDescent="0.2">
      <c r="A22" s="377" t="s">
        <v>324</v>
      </c>
      <c r="B22" s="364">
        <v>256727470</v>
      </c>
      <c r="C22" s="364">
        <v>175535569</v>
      </c>
      <c r="D22" s="364">
        <v>14165567</v>
      </c>
      <c r="E22" s="364">
        <v>206192</v>
      </c>
      <c r="F22" s="364">
        <v>6513749</v>
      </c>
      <c r="G22" s="364">
        <v>5264139</v>
      </c>
      <c r="H22" s="364">
        <v>4017446</v>
      </c>
      <c r="I22" s="388">
        <v>35692178</v>
      </c>
      <c r="J22" s="388">
        <v>0</v>
      </c>
      <c r="K22" s="388">
        <v>4725000</v>
      </c>
      <c r="L22" s="388">
        <v>64896</v>
      </c>
      <c r="M22" s="388">
        <v>0</v>
      </c>
      <c r="N22" s="406">
        <v>291576</v>
      </c>
      <c r="O22" s="364">
        <v>5192651</v>
      </c>
      <c r="P22" s="364">
        <v>935692</v>
      </c>
      <c r="Q22" s="379">
        <f t="shared" si="0"/>
        <v>509332125</v>
      </c>
    </row>
    <row r="23" spans="1:17" ht="12" customHeight="1" x14ac:dyDescent="0.2">
      <c r="A23" s="377" t="s">
        <v>325</v>
      </c>
      <c r="B23" s="364">
        <v>43972162</v>
      </c>
      <c r="C23" s="364">
        <v>1069971</v>
      </c>
      <c r="D23" s="364">
        <v>13645504</v>
      </c>
      <c r="E23" s="364">
        <v>205546</v>
      </c>
      <c r="F23" s="364">
        <v>2972228</v>
      </c>
      <c r="G23" s="364">
        <v>2763906</v>
      </c>
      <c r="H23" s="364">
        <v>2026310</v>
      </c>
      <c r="I23" s="388">
        <v>13030200</v>
      </c>
      <c r="J23" s="388">
        <v>0</v>
      </c>
      <c r="K23" s="388">
        <v>0</v>
      </c>
      <c r="L23" s="388">
        <v>215859</v>
      </c>
      <c r="M23" s="388">
        <v>0</v>
      </c>
      <c r="N23" s="371">
        <v>2432152</v>
      </c>
      <c r="O23" s="364">
        <v>1410666</v>
      </c>
      <c r="P23" s="364">
        <v>327763</v>
      </c>
      <c r="Q23" s="379">
        <f t="shared" si="0"/>
        <v>84072267</v>
      </c>
    </row>
    <row r="24" spans="1:17" ht="12" customHeight="1" x14ac:dyDescent="0.2">
      <c r="A24" s="377" t="s">
        <v>326</v>
      </c>
      <c r="B24" s="364">
        <v>17875252</v>
      </c>
      <c r="C24" s="364">
        <v>0</v>
      </c>
      <c r="D24" s="364">
        <v>10182124</v>
      </c>
      <c r="E24" s="364">
        <v>160373</v>
      </c>
      <c r="F24" s="364">
        <v>1336141</v>
      </c>
      <c r="G24" s="364">
        <v>1418168</v>
      </c>
      <c r="H24" s="364">
        <v>823823</v>
      </c>
      <c r="I24" s="388">
        <v>6571440</v>
      </c>
      <c r="J24" s="388">
        <v>0</v>
      </c>
      <c r="K24" s="388">
        <v>0</v>
      </c>
      <c r="L24" s="388">
        <v>65640</v>
      </c>
      <c r="M24" s="388">
        <v>0</v>
      </c>
      <c r="N24" s="405">
        <v>0</v>
      </c>
      <c r="O24" s="364">
        <v>407033</v>
      </c>
      <c r="P24" s="364">
        <v>107122</v>
      </c>
      <c r="Q24" s="379">
        <f t="shared" si="0"/>
        <v>38947116</v>
      </c>
    </row>
    <row r="25" spans="1:17" ht="12" customHeight="1" x14ac:dyDescent="0.2">
      <c r="A25" s="377" t="s">
        <v>327</v>
      </c>
      <c r="B25" s="364">
        <v>13525352</v>
      </c>
      <c r="C25" s="364">
        <v>0</v>
      </c>
      <c r="D25" s="364">
        <v>9435575</v>
      </c>
      <c r="E25" s="364">
        <v>142949</v>
      </c>
      <c r="F25" s="364">
        <v>1198245</v>
      </c>
      <c r="G25" s="364">
        <v>1269778</v>
      </c>
      <c r="H25" s="364">
        <v>748757</v>
      </c>
      <c r="I25" s="388">
        <v>1080000</v>
      </c>
      <c r="J25" s="388">
        <v>0</v>
      </c>
      <c r="K25" s="388">
        <v>0</v>
      </c>
      <c r="L25" s="388">
        <v>0</v>
      </c>
      <c r="M25" s="388">
        <v>200000</v>
      </c>
      <c r="N25" s="405">
        <v>0</v>
      </c>
      <c r="O25" s="364">
        <v>475920</v>
      </c>
      <c r="P25" s="364">
        <v>116063</v>
      </c>
      <c r="Q25" s="379">
        <f t="shared" si="0"/>
        <v>28192639</v>
      </c>
    </row>
    <row r="26" spans="1:17" ht="12" customHeight="1" x14ac:dyDescent="0.2">
      <c r="A26" s="377" t="s">
        <v>328</v>
      </c>
      <c r="B26" s="364">
        <v>23690418</v>
      </c>
      <c r="C26" s="364">
        <v>0</v>
      </c>
      <c r="D26" s="364">
        <v>12893122</v>
      </c>
      <c r="E26" s="364">
        <v>195304</v>
      </c>
      <c r="F26" s="364">
        <v>2381907</v>
      </c>
      <c r="G26" s="364">
        <v>2144901</v>
      </c>
      <c r="H26" s="364">
        <v>1395940</v>
      </c>
      <c r="I26" s="388">
        <v>6066251</v>
      </c>
      <c r="J26" s="388">
        <v>0</v>
      </c>
      <c r="K26" s="388">
        <v>4369000</v>
      </c>
      <c r="L26" s="388">
        <v>0</v>
      </c>
      <c r="M26" s="388">
        <v>0</v>
      </c>
      <c r="N26" s="405">
        <v>0</v>
      </c>
      <c r="O26" s="364">
        <v>593988</v>
      </c>
      <c r="P26" s="364">
        <v>150553</v>
      </c>
      <c r="Q26" s="379">
        <f t="shared" si="0"/>
        <v>53881384</v>
      </c>
    </row>
    <row r="27" spans="1:17" ht="12" customHeight="1" x14ac:dyDescent="0.2">
      <c r="A27" s="377" t="s">
        <v>329</v>
      </c>
      <c r="B27" s="364">
        <v>30859766</v>
      </c>
      <c r="C27" s="364">
        <v>3774224</v>
      </c>
      <c r="D27" s="364">
        <v>10320310</v>
      </c>
      <c r="E27" s="364">
        <v>166787</v>
      </c>
      <c r="F27" s="364">
        <v>3731364</v>
      </c>
      <c r="G27" s="364">
        <v>2135404</v>
      </c>
      <c r="H27" s="364">
        <v>1739302</v>
      </c>
      <c r="I27" s="388">
        <v>7317054</v>
      </c>
      <c r="J27" s="388">
        <v>0</v>
      </c>
      <c r="K27" s="388">
        <v>0</v>
      </c>
      <c r="L27" s="388">
        <v>0</v>
      </c>
      <c r="M27" s="388">
        <v>0</v>
      </c>
      <c r="N27" s="405">
        <v>0</v>
      </c>
      <c r="O27" s="364">
        <v>927975</v>
      </c>
      <c r="P27" s="364">
        <v>243652</v>
      </c>
      <c r="Q27" s="379">
        <f t="shared" si="0"/>
        <v>61215838</v>
      </c>
    </row>
    <row r="28" spans="1:17" ht="12" customHeight="1" x14ac:dyDescent="0.2">
      <c r="A28" s="377" t="s">
        <v>330</v>
      </c>
      <c r="B28" s="364">
        <v>10618219</v>
      </c>
      <c r="C28" s="364">
        <v>0</v>
      </c>
      <c r="D28" s="364">
        <v>5434988</v>
      </c>
      <c r="E28" s="364">
        <v>115593</v>
      </c>
      <c r="F28" s="364">
        <v>652273</v>
      </c>
      <c r="G28" s="364">
        <v>741596</v>
      </c>
      <c r="H28" s="364">
        <v>438978</v>
      </c>
      <c r="I28" s="388">
        <v>4915160</v>
      </c>
      <c r="J28" s="388">
        <v>0</v>
      </c>
      <c r="K28" s="388">
        <v>0</v>
      </c>
      <c r="L28" s="388">
        <v>37250</v>
      </c>
      <c r="M28" s="388">
        <v>0</v>
      </c>
      <c r="N28" s="406">
        <v>800000</v>
      </c>
      <c r="O28" s="364">
        <v>374538</v>
      </c>
      <c r="P28" s="364">
        <v>98570</v>
      </c>
      <c r="Q28" s="379">
        <f t="shared" si="0"/>
        <v>24227165</v>
      </c>
    </row>
    <row r="29" spans="1:17" ht="12" customHeight="1" x14ac:dyDescent="0.2">
      <c r="A29" s="377" t="s">
        <v>331</v>
      </c>
      <c r="B29" s="364">
        <v>115390548</v>
      </c>
      <c r="C29" s="364">
        <v>38121370</v>
      </c>
      <c r="D29" s="364">
        <v>4996802</v>
      </c>
      <c r="E29" s="364">
        <v>117596</v>
      </c>
      <c r="F29" s="364">
        <v>2291813</v>
      </c>
      <c r="G29" s="364">
        <v>2271277</v>
      </c>
      <c r="H29" s="364">
        <v>1809195</v>
      </c>
      <c r="I29" s="388">
        <v>44978222</v>
      </c>
      <c r="J29" s="388">
        <v>0</v>
      </c>
      <c r="K29" s="388">
        <v>402500</v>
      </c>
      <c r="L29" s="388">
        <v>385900</v>
      </c>
      <c r="M29" s="388">
        <v>0</v>
      </c>
      <c r="N29" s="406">
        <v>550000</v>
      </c>
      <c r="O29" s="364">
        <v>2098864</v>
      </c>
      <c r="P29" s="364">
        <v>412951</v>
      </c>
      <c r="Q29" s="379">
        <f t="shared" si="0"/>
        <v>213827038</v>
      </c>
    </row>
    <row r="30" spans="1:17" ht="12" customHeight="1" x14ac:dyDescent="0.2">
      <c r="A30" s="377" t="s">
        <v>332</v>
      </c>
      <c r="B30" s="364">
        <v>186920400</v>
      </c>
      <c r="C30" s="364">
        <v>95626195</v>
      </c>
      <c r="D30" s="364">
        <v>3506047</v>
      </c>
      <c r="E30" s="364">
        <v>102589</v>
      </c>
      <c r="F30" s="364">
        <v>3003898</v>
      </c>
      <c r="G30" s="364">
        <v>3020612</v>
      </c>
      <c r="H30" s="364">
        <v>2294119</v>
      </c>
      <c r="I30" s="388">
        <v>46873080</v>
      </c>
      <c r="J30" s="388">
        <v>0</v>
      </c>
      <c r="K30" s="388">
        <v>4464000</v>
      </c>
      <c r="L30" s="388">
        <v>437101</v>
      </c>
      <c r="M30" s="388">
        <v>0</v>
      </c>
      <c r="N30" s="406">
        <v>2741217</v>
      </c>
      <c r="O30" s="364">
        <v>2757651</v>
      </c>
      <c r="P30" s="364">
        <v>541490</v>
      </c>
      <c r="Q30" s="379">
        <f t="shared" si="0"/>
        <v>352288399</v>
      </c>
    </row>
    <row r="31" spans="1:17" ht="12" customHeight="1" x14ac:dyDescent="0.2">
      <c r="A31" s="377" t="s">
        <v>333</v>
      </c>
      <c r="B31" s="364">
        <v>86290665</v>
      </c>
      <c r="C31" s="364">
        <v>778662</v>
      </c>
      <c r="D31" s="364">
        <v>17245501</v>
      </c>
      <c r="E31" s="364">
        <v>241889</v>
      </c>
      <c r="F31" s="364">
        <v>5140152</v>
      </c>
      <c r="G31" s="364">
        <v>4376594</v>
      </c>
      <c r="H31" s="364">
        <v>3423598</v>
      </c>
      <c r="I31" s="388">
        <v>61462638</v>
      </c>
      <c r="J31" s="388">
        <v>0</v>
      </c>
      <c r="K31" s="388">
        <v>0</v>
      </c>
      <c r="L31" s="388">
        <v>0</v>
      </c>
      <c r="M31" s="388">
        <v>0</v>
      </c>
      <c r="N31" s="371">
        <v>450000</v>
      </c>
      <c r="O31" s="364">
        <v>3080444</v>
      </c>
      <c r="P31" s="364">
        <v>632148</v>
      </c>
      <c r="Q31" s="379">
        <f t="shared" si="0"/>
        <v>183122291</v>
      </c>
    </row>
    <row r="32" spans="1:17" ht="12" customHeight="1" x14ac:dyDescent="0.2">
      <c r="A32" s="377" t="s">
        <v>334</v>
      </c>
      <c r="B32" s="364">
        <v>60307783</v>
      </c>
      <c r="C32" s="364">
        <v>14832829</v>
      </c>
      <c r="D32" s="364">
        <v>12767441</v>
      </c>
      <c r="E32" s="364">
        <v>181232</v>
      </c>
      <c r="F32" s="364">
        <v>1826807</v>
      </c>
      <c r="G32" s="364">
        <v>2000103</v>
      </c>
      <c r="H32" s="364">
        <v>1218053</v>
      </c>
      <c r="I32" s="388">
        <v>2508763</v>
      </c>
      <c r="J32" s="388">
        <v>93144000</v>
      </c>
      <c r="K32" s="388">
        <v>3354335</v>
      </c>
      <c r="L32" s="388">
        <v>131862</v>
      </c>
      <c r="M32" s="388">
        <v>1419051</v>
      </c>
      <c r="N32" s="406">
        <v>504334</v>
      </c>
      <c r="O32" s="364">
        <v>1314606</v>
      </c>
      <c r="P32" s="364">
        <v>260577</v>
      </c>
      <c r="Q32" s="379">
        <f t="shared" si="0"/>
        <v>195771776</v>
      </c>
    </row>
    <row r="33" spans="1:17" ht="12" customHeight="1" x14ac:dyDescent="0.2">
      <c r="A33" s="377" t="s">
        <v>335</v>
      </c>
      <c r="B33" s="364">
        <v>7078236</v>
      </c>
      <c r="C33" s="364">
        <v>0</v>
      </c>
      <c r="D33" s="364">
        <v>11575869</v>
      </c>
      <c r="E33" s="364">
        <v>178968</v>
      </c>
      <c r="F33" s="364">
        <v>1882696</v>
      </c>
      <c r="G33" s="364">
        <v>1496523</v>
      </c>
      <c r="H33" s="364">
        <v>886833</v>
      </c>
      <c r="I33" s="388">
        <v>0</v>
      </c>
      <c r="J33" s="388">
        <v>0</v>
      </c>
      <c r="K33" s="388">
        <v>0</v>
      </c>
      <c r="L33" s="388">
        <v>37250</v>
      </c>
      <c r="M33" s="388">
        <v>0</v>
      </c>
      <c r="N33" s="405">
        <v>0</v>
      </c>
      <c r="O33" s="364">
        <v>374538</v>
      </c>
      <c r="P33" s="364">
        <v>98570</v>
      </c>
      <c r="Q33" s="379">
        <f t="shared" si="0"/>
        <v>23609483</v>
      </c>
    </row>
    <row r="34" spans="1:17" ht="12" customHeight="1" x14ac:dyDescent="0.2">
      <c r="A34" s="377" t="s">
        <v>336</v>
      </c>
      <c r="B34" s="364">
        <v>45881530</v>
      </c>
      <c r="C34" s="364">
        <v>8391181</v>
      </c>
      <c r="D34" s="364">
        <v>13875317</v>
      </c>
      <c r="E34" s="364">
        <v>196860</v>
      </c>
      <c r="F34" s="364">
        <v>2884890</v>
      </c>
      <c r="G34" s="364">
        <v>2638937</v>
      </c>
      <c r="H34" s="364">
        <v>1722072</v>
      </c>
      <c r="I34" s="388">
        <v>7832300</v>
      </c>
      <c r="J34" s="388">
        <v>0</v>
      </c>
      <c r="K34" s="388">
        <v>1394400</v>
      </c>
      <c r="L34" s="388">
        <v>0</v>
      </c>
      <c r="M34" s="388">
        <v>0</v>
      </c>
      <c r="N34" s="405">
        <v>0</v>
      </c>
      <c r="O34" s="364">
        <v>1386589</v>
      </c>
      <c r="P34" s="364">
        <v>296986</v>
      </c>
      <c r="Q34" s="379">
        <f t="shared" si="0"/>
        <v>86501062</v>
      </c>
    </row>
    <row r="35" spans="1:17" ht="12" customHeight="1" x14ac:dyDescent="0.2">
      <c r="A35" s="377" t="s">
        <v>337</v>
      </c>
      <c r="B35" s="364">
        <v>3541231</v>
      </c>
      <c r="C35" s="364">
        <v>0</v>
      </c>
      <c r="D35" s="364">
        <v>7550065</v>
      </c>
      <c r="E35" s="364">
        <v>100169</v>
      </c>
      <c r="F35" s="364">
        <v>589351</v>
      </c>
      <c r="G35" s="364">
        <v>517070</v>
      </c>
      <c r="H35" s="364">
        <v>276101</v>
      </c>
      <c r="I35" s="388">
        <v>1322202</v>
      </c>
      <c r="J35" s="388">
        <v>0</v>
      </c>
      <c r="K35" s="388">
        <v>0</v>
      </c>
      <c r="L35" s="388">
        <v>0</v>
      </c>
      <c r="M35" s="388">
        <v>694002</v>
      </c>
      <c r="N35" s="406">
        <v>250000</v>
      </c>
      <c r="O35" s="364">
        <v>374538</v>
      </c>
      <c r="P35" s="364">
        <v>98570</v>
      </c>
      <c r="Q35" s="379">
        <f t="shared" si="0"/>
        <v>15313299</v>
      </c>
    </row>
    <row r="36" spans="1:17" ht="12" customHeight="1" x14ac:dyDescent="0.2">
      <c r="A36" s="377" t="s">
        <v>338</v>
      </c>
      <c r="B36" s="364">
        <v>807622</v>
      </c>
      <c r="C36" s="364">
        <v>0</v>
      </c>
      <c r="D36" s="364">
        <v>35031</v>
      </c>
      <c r="E36" s="364">
        <v>10396</v>
      </c>
      <c r="F36" s="364">
        <v>162698</v>
      </c>
      <c r="G36" s="364">
        <v>66617</v>
      </c>
      <c r="H36" s="364">
        <v>32489</v>
      </c>
      <c r="I36" s="388">
        <v>1029600</v>
      </c>
      <c r="J36" s="388">
        <v>0</v>
      </c>
      <c r="K36" s="388">
        <v>0</v>
      </c>
      <c r="L36" s="388">
        <v>0</v>
      </c>
      <c r="M36" s="388">
        <v>0</v>
      </c>
      <c r="N36" s="405">
        <v>0</v>
      </c>
      <c r="O36" s="364"/>
      <c r="P36" s="364"/>
      <c r="Q36" s="379">
        <f t="shared" si="0"/>
        <v>2144453</v>
      </c>
    </row>
    <row r="37" spans="1:17" ht="12" customHeight="1" x14ac:dyDescent="0.2">
      <c r="A37" s="377" t="s">
        <v>339</v>
      </c>
      <c r="B37" s="364">
        <v>10200127</v>
      </c>
      <c r="C37" s="364">
        <v>0</v>
      </c>
      <c r="D37" s="364">
        <v>6588689</v>
      </c>
      <c r="E37" s="364">
        <v>112707</v>
      </c>
      <c r="F37" s="364">
        <v>725445</v>
      </c>
      <c r="G37" s="364">
        <v>837429</v>
      </c>
      <c r="H37" s="364">
        <v>404518</v>
      </c>
      <c r="I37" s="388">
        <v>4200000</v>
      </c>
      <c r="J37" s="388">
        <v>0</v>
      </c>
      <c r="K37" s="388">
        <v>0</v>
      </c>
      <c r="L37" s="388">
        <v>258111</v>
      </c>
      <c r="M37" s="388">
        <v>390000</v>
      </c>
      <c r="N37" s="405">
        <v>0</v>
      </c>
      <c r="O37" s="364">
        <v>374538</v>
      </c>
      <c r="P37" s="364">
        <v>98570</v>
      </c>
      <c r="Q37" s="379">
        <f t="shared" si="0"/>
        <v>24190134</v>
      </c>
    </row>
    <row r="38" spans="1:17" ht="12" customHeight="1" x14ac:dyDescent="0.2">
      <c r="A38" s="377" t="s">
        <v>340</v>
      </c>
      <c r="B38" s="364">
        <v>30267902</v>
      </c>
      <c r="C38" s="364">
        <v>0</v>
      </c>
      <c r="D38" s="364">
        <v>4900976</v>
      </c>
      <c r="E38" s="364">
        <v>81950</v>
      </c>
      <c r="F38" s="364">
        <v>1107630</v>
      </c>
      <c r="G38" s="364">
        <v>1026948</v>
      </c>
      <c r="H38" s="364">
        <v>754675</v>
      </c>
      <c r="I38" s="388">
        <v>5917800</v>
      </c>
      <c r="J38" s="388">
        <v>0</v>
      </c>
      <c r="K38" s="388">
        <v>0</v>
      </c>
      <c r="L38" s="388">
        <v>117285</v>
      </c>
      <c r="M38" s="388">
        <v>0</v>
      </c>
      <c r="N38" s="405">
        <v>0</v>
      </c>
      <c r="O38" s="364">
        <v>685515</v>
      </c>
      <c r="P38" s="364">
        <v>161080</v>
      </c>
      <c r="Q38" s="379">
        <f t="shared" si="0"/>
        <v>45021761</v>
      </c>
    </row>
    <row r="39" spans="1:17" ht="12" customHeight="1" x14ac:dyDescent="0.2">
      <c r="A39" s="377" t="s">
        <v>341</v>
      </c>
      <c r="B39" s="364">
        <v>6068520</v>
      </c>
      <c r="C39" s="364">
        <v>0</v>
      </c>
      <c r="D39" s="364">
        <v>3486440</v>
      </c>
      <c r="E39" s="364">
        <v>101009</v>
      </c>
      <c r="F39" s="364">
        <v>455243</v>
      </c>
      <c r="G39" s="364">
        <v>627925</v>
      </c>
      <c r="H39" s="364">
        <v>451053</v>
      </c>
      <c r="I39" s="388">
        <v>466250</v>
      </c>
      <c r="J39" s="388">
        <v>0</v>
      </c>
      <c r="K39" s="388">
        <v>0</v>
      </c>
      <c r="L39" s="388">
        <v>46583</v>
      </c>
      <c r="M39" s="388">
        <v>0</v>
      </c>
      <c r="N39" s="405">
        <v>0</v>
      </c>
      <c r="O39" s="364">
        <v>374538</v>
      </c>
      <c r="P39" s="364">
        <v>98570</v>
      </c>
      <c r="Q39" s="379">
        <f t="shared" ref="Q39:Q66" si="1">SUM(B39:P39)</f>
        <v>12176131</v>
      </c>
    </row>
    <row r="40" spans="1:17" ht="12" customHeight="1" x14ac:dyDescent="0.2">
      <c r="A40" s="377" t="s">
        <v>342</v>
      </c>
      <c r="B40" s="364">
        <v>307303865</v>
      </c>
      <c r="C40" s="364">
        <v>118055989</v>
      </c>
      <c r="D40" s="364">
        <v>3249907</v>
      </c>
      <c r="E40" s="364">
        <v>99777</v>
      </c>
      <c r="F40" s="364">
        <v>3667078</v>
      </c>
      <c r="G40" s="364">
        <v>3846135</v>
      </c>
      <c r="H40" s="364">
        <v>2884377</v>
      </c>
      <c r="I40" s="388">
        <v>77714000</v>
      </c>
      <c r="J40" s="388">
        <v>0</v>
      </c>
      <c r="K40" s="388">
        <v>0</v>
      </c>
      <c r="L40" s="388">
        <v>1334234</v>
      </c>
      <c r="M40" s="388">
        <v>0</v>
      </c>
      <c r="N40" s="405">
        <v>0</v>
      </c>
      <c r="O40" s="364">
        <v>4343696</v>
      </c>
      <c r="P40" s="364">
        <v>745076</v>
      </c>
      <c r="Q40" s="379">
        <f t="shared" si="1"/>
        <v>523244134</v>
      </c>
    </row>
    <row r="41" spans="1:17" ht="12" customHeight="1" x14ac:dyDescent="0.2">
      <c r="A41" s="377" t="s">
        <v>343</v>
      </c>
      <c r="B41" s="364">
        <v>18590970</v>
      </c>
      <c r="C41" s="364">
        <v>0</v>
      </c>
      <c r="D41" s="364">
        <v>8225204</v>
      </c>
      <c r="E41" s="364">
        <v>115368</v>
      </c>
      <c r="F41" s="364">
        <v>1413980</v>
      </c>
      <c r="G41" s="364">
        <v>926117</v>
      </c>
      <c r="H41" s="364">
        <v>617223</v>
      </c>
      <c r="I41" s="388">
        <v>3184550</v>
      </c>
      <c r="J41" s="388">
        <v>0</v>
      </c>
      <c r="K41" s="388">
        <v>0</v>
      </c>
      <c r="L41" s="388">
        <v>0</v>
      </c>
      <c r="M41" s="388">
        <v>657127</v>
      </c>
      <c r="N41" s="406">
        <v>999828</v>
      </c>
      <c r="O41" s="364">
        <v>374538</v>
      </c>
      <c r="P41" s="364">
        <v>98570</v>
      </c>
      <c r="Q41" s="379">
        <f t="shared" si="1"/>
        <v>35203475</v>
      </c>
    </row>
    <row r="42" spans="1:17" ht="12" customHeight="1" x14ac:dyDescent="0.2">
      <c r="A42" s="377" t="s">
        <v>344</v>
      </c>
      <c r="B42" s="364">
        <v>725039618</v>
      </c>
      <c r="C42" s="364">
        <v>462018934</v>
      </c>
      <c r="D42" s="364">
        <v>17572459</v>
      </c>
      <c r="E42" s="364">
        <v>247784</v>
      </c>
      <c r="F42" s="364">
        <v>12608148</v>
      </c>
      <c r="G42" s="364">
        <v>9139530</v>
      </c>
      <c r="H42" s="364">
        <v>7226278</v>
      </c>
      <c r="I42" s="388">
        <v>63697500</v>
      </c>
      <c r="J42" s="388">
        <v>389990000</v>
      </c>
      <c r="K42" s="388">
        <v>1960808</v>
      </c>
      <c r="L42" s="388">
        <v>324491</v>
      </c>
      <c r="M42" s="388">
        <v>0</v>
      </c>
      <c r="N42" s="406">
        <v>1575000</v>
      </c>
      <c r="O42" s="364">
        <v>8279220</v>
      </c>
      <c r="P42" s="364">
        <v>1489869</v>
      </c>
      <c r="Q42" s="379">
        <f t="shared" si="1"/>
        <v>1701169639</v>
      </c>
    </row>
    <row r="43" spans="1:17" ht="12" customHeight="1" x14ac:dyDescent="0.2">
      <c r="A43" s="377" t="s">
        <v>345</v>
      </c>
      <c r="B43" s="364">
        <v>57937641</v>
      </c>
      <c r="C43" s="364">
        <v>214639</v>
      </c>
      <c r="D43" s="364">
        <v>22198097</v>
      </c>
      <c r="E43" s="364">
        <v>290777</v>
      </c>
      <c r="F43" s="364">
        <v>4334364</v>
      </c>
      <c r="G43" s="364">
        <v>3809795</v>
      </c>
      <c r="H43" s="364">
        <v>2787731</v>
      </c>
      <c r="I43" s="388">
        <v>14643129</v>
      </c>
      <c r="J43" s="388">
        <v>0</v>
      </c>
      <c r="K43" s="388">
        <v>0</v>
      </c>
      <c r="L43" s="388">
        <v>30075</v>
      </c>
      <c r="M43" s="388">
        <v>0</v>
      </c>
      <c r="N43" s="406">
        <v>120844</v>
      </c>
      <c r="O43" s="364">
        <v>1373174</v>
      </c>
      <c r="P43" s="364">
        <v>361389</v>
      </c>
      <c r="Q43" s="379">
        <f t="shared" si="1"/>
        <v>108101655</v>
      </c>
    </row>
    <row r="44" spans="1:17" ht="12" customHeight="1" x14ac:dyDescent="0.2">
      <c r="A44" s="377" t="s">
        <v>346</v>
      </c>
      <c r="B44" s="364">
        <v>4240784</v>
      </c>
      <c r="C44" s="364">
        <v>0</v>
      </c>
      <c r="D44" s="364">
        <v>4011786</v>
      </c>
      <c r="E44" s="364">
        <v>86659</v>
      </c>
      <c r="F44" s="364">
        <v>376389</v>
      </c>
      <c r="G44" s="364">
        <v>405621</v>
      </c>
      <c r="H44" s="364">
        <v>204155</v>
      </c>
      <c r="I44" s="388">
        <v>3704453</v>
      </c>
      <c r="J44" s="388">
        <v>0</v>
      </c>
      <c r="K44" s="388">
        <v>0</v>
      </c>
      <c r="L44" s="388">
        <v>0</v>
      </c>
      <c r="M44" s="388">
        <v>225860</v>
      </c>
      <c r="N44" s="405">
        <v>0</v>
      </c>
      <c r="O44" s="364">
        <v>374538</v>
      </c>
      <c r="P44" s="364">
        <v>98570</v>
      </c>
      <c r="Q44" s="379">
        <f t="shared" si="1"/>
        <v>13728815</v>
      </c>
    </row>
    <row r="45" spans="1:17" ht="12" customHeight="1" x14ac:dyDescent="0.2">
      <c r="A45" s="377" t="s">
        <v>347</v>
      </c>
      <c r="B45" s="364">
        <v>97456008</v>
      </c>
      <c r="C45" s="364">
        <v>19920799</v>
      </c>
      <c r="D45" s="364">
        <v>20021170</v>
      </c>
      <c r="E45" s="364">
        <v>277794</v>
      </c>
      <c r="F45" s="364">
        <v>5716110</v>
      </c>
      <c r="G45" s="364">
        <v>5120506</v>
      </c>
      <c r="H45" s="364">
        <v>3659604</v>
      </c>
      <c r="I45" s="388">
        <v>14421400</v>
      </c>
      <c r="J45" s="388">
        <v>0</v>
      </c>
      <c r="K45" s="388">
        <v>1023000</v>
      </c>
      <c r="L45" s="388">
        <v>82602</v>
      </c>
      <c r="M45" s="388">
        <v>0</v>
      </c>
      <c r="N45" s="406">
        <v>1931976</v>
      </c>
      <c r="O45" s="364">
        <v>2979775</v>
      </c>
      <c r="P45" s="364">
        <v>702556</v>
      </c>
      <c r="Q45" s="379">
        <f t="shared" si="1"/>
        <v>173313300</v>
      </c>
    </row>
    <row r="46" spans="1:17" ht="12" customHeight="1" x14ac:dyDescent="0.2">
      <c r="A46" s="377" t="s">
        <v>348</v>
      </c>
      <c r="B46" s="364">
        <v>16088307</v>
      </c>
      <c r="C46" s="364">
        <v>0</v>
      </c>
      <c r="D46" s="364">
        <v>11392717</v>
      </c>
      <c r="E46" s="364">
        <v>168559</v>
      </c>
      <c r="F46" s="364">
        <v>2100254</v>
      </c>
      <c r="G46" s="364">
        <v>1761964</v>
      </c>
      <c r="H46" s="364">
        <v>1096971</v>
      </c>
      <c r="I46" s="388">
        <v>1788671</v>
      </c>
      <c r="J46" s="388">
        <v>0</v>
      </c>
      <c r="K46" s="388">
        <v>0</v>
      </c>
      <c r="L46" s="388">
        <v>0</v>
      </c>
      <c r="M46" s="388">
        <v>3077363</v>
      </c>
      <c r="N46" s="406">
        <v>444500</v>
      </c>
      <c r="O46" s="364">
        <v>541708</v>
      </c>
      <c r="P46" s="364">
        <v>142566</v>
      </c>
      <c r="Q46" s="379">
        <f t="shared" si="1"/>
        <v>38603580</v>
      </c>
    </row>
    <row r="47" spans="1:17" ht="12" customHeight="1" x14ac:dyDescent="0.2">
      <c r="A47" s="377" t="s">
        <v>349</v>
      </c>
      <c r="B47" s="364">
        <v>48756846</v>
      </c>
      <c r="C47" s="364">
        <v>11811820</v>
      </c>
      <c r="D47" s="364">
        <v>9782034</v>
      </c>
      <c r="E47" s="364">
        <v>141090</v>
      </c>
      <c r="F47" s="364">
        <v>1896134</v>
      </c>
      <c r="G47" s="364">
        <v>1632194</v>
      </c>
      <c r="H47" s="364">
        <v>1065286</v>
      </c>
      <c r="I47" s="388">
        <v>13407762</v>
      </c>
      <c r="J47" s="388">
        <v>85000000</v>
      </c>
      <c r="K47" s="388">
        <v>1058250</v>
      </c>
      <c r="L47" s="388">
        <v>31950</v>
      </c>
      <c r="M47" s="388">
        <v>709516</v>
      </c>
      <c r="N47" s="406">
        <v>860400</v>
      </c>
      <c r="O47" s="364">
        <v>833310</v>
      </c>
      <c r="P47" s="364">
        <v>189889</v>
      </c>
      <c r="Q47" s="379">
        <f t="shared" si="1"/>
        <v>177176481</v>
      </c>
    </row>
    <row r="48" spans="1:17" ht="12" customHeight="1" x14ac:dyDescent="0.2">
      <c r="A48" s="377" t="s">
        <v>350</v>
      </c>
      <c r="B48" s="364">
        <v>183792523</v>
      </c>
      <c r="C48" s="364">
        <v>139511575</v>
      </c>
      <c r="D48" s="364">
        <v>20343088</v>
      </c>
      <c r="E48" s="364">
        <v>279279</v>
      </c>
      <c r="F48" s="364">
        <v>6488428</v>
      </c>
      <c r="G48" s="364">
        <v>6047081</v>
      </c>
      <c r="H48" s="364">
        <v>4125160</v>
      </c>
      <c r="I48" s="388">
        <v>30180323</v>
      </c>
      <c r="J48" s="388">
        <v>0</v>
      </c>
      <c r="K48" s="388">
        <v>5400000</v>
      </c>
      <c r="L48" s="388">
        <v>345810</v>
      </c>
      <c r="M48" s="388">
        <v>0</v>
      </c>
      <c r="N48" s="371">
        <v>2455000</v>
      </c>
      <c r="O48" s="364">
        <v>3846913</v>
      </c>
      <c r="P48" s="364">
        <v>789011</v>
      </c>
      <c r="Q48" s="379">
        <f t="shared" si="1"/>
        <v>403604191</v>
      </c>
    </row>
    <row r="49" spans="1:17" ht="12" customHeight="1" x14ac:dyDescent="0.2">
      <c r="A49" s="377" t="s">
        <v>351</v>
      </c>
      <c r="B49" s="364">
        <v>46376850</v>
      </c>
      <c r="C49" s="364">
        <v>2464458</v>
      </c>
      <c r="D49" s="364">
        <v>1408019</v>
      </c>
      <c r="E49" s="364">
        <v>82475</v>
      </c>
      <c r="F49" s="364">
        <v>8567428</v>
      </c>
      <c r="G49" s="364">
        <v>2051025</v>
      </c>
      <c r="H49" s="364">
        <v>2289069</v>
      </c>
      <c r="I49" s="388">
        <v>4000000</v>
      </c>
      <c r="J49" s="388">
        <v>0</v>
      </c>
      <c r="K49" s="388">
        <v>0</v>
      </c>
      <c r="L49" s="388">
        <v>0</v>
      </c>
      <c r="M49" s="388">
        <v>0</v>
      </c>
      <c r="N49" s="405">
        <v>0</v>
      </c>
      <c r="O49" s="364">
        <v>1553715</v>
      </c>
      <c r="P49" s="364">
        <v>334082</v>
      </c>
      <c r="Q49" s="379">
        <f t="shared" si="1"/>
        <v>69127121</v>
      </c>
    </row>
    <row r="50" spans="1:17" ht="12" customHeight="1" x14ac:dyDescent="0.2">
      <c r="A50" s="377" t="s">
        <v>352</v>
      </c>
      <c r="B50" s="364">
        <v>20351693</v>
      </c>
      <c r="C50" s="364">
        <v>3024255</v>
      </c>
      <c r="D50" s="364">
        <v>580294</v>
      </c>
      <c r="E50" s="364">
        <v>71328</v>
      </c>
      <c r="F50" s="364">
        <v>603083</v>
      </c>
      <c r="G50" s="364">
        <v>635708</v>
      </c>
      <c r="H50" s="364">
        <v>394904</v>
      </c>
      <c r="I50" s="388">
        <v>1220000</v>
      </c>
      <c r="J50" s="388">
        <v>0</v>
      </c>
      <c r="K50" s="388">
        <v>0</v>
      </c>
      <c r="L50" s="388">
        <v>105871</v>
      </c>
      <c r="M50" s="388">
        <v>0</v>
      </c>
      <c r="N50" s="405">
        <v>0</v>
      </c>
      <c r="O50" s="364">
        <v>387003</v>
      </c>
      <c r="P50" s="364">
        <v>98570</v>
      </c>
      <c r="Q50" s="379">
        <f t="shared" si="1"/>
        <v>27472709</v>
      </c>
    </row>
    <row r="51" spans="1:17" ht="12" customHeight="1" x14ac:dyDescent="0.2">
      <c r="A51" s="377" t="s">
        <v>353</v>
      </c>
      <c r="B51" s="364">
        <v>19337331</v>
      </c>
      <c r="C51" s="364">
        <v>0</v>
      </c>
      <c r="D51" s="364">
        <v>11169859</v>
      </c>
      <c r="E51" s="364">
        <v>177571</v>
      </c>
      <c r="F51" s="364">
        <v>2418420</v>
      </c>
      <c r="G51" s="364">
        <v>2026174</v>
      </c>
      <c r="H51" s="364">
        <v>1492547</v>
      </c>
      <c r="I51" s="388">
        <v>1830500</v>
      </c>
      <c r="J51" s="388">
        <v>0</v>
      </c>
      <c r="K51" s="388">
        <v>0</v>
      </c>
      <c r="L51" s="388">
        <v>0</v>
      </c>
      <c r="M51" s="388">
        <v>350000</v>
      </c>
      <c r="N51" s="405">
        <v>0</v>
      </c>
      <c r="O51" s="364">
        <v>684172</v>
      </c>
      <c r="P51" s="364">
        <v>180059</v>
      </c>
      <c r="Q51" s="379">
        <f t="shared" si="1"/>
        <v>39666633</v>
      </c>
    </row>
    <row r="52" spans="1:17" ht="12" customHeight="1" x14ac:dyDescent="0.2">
      <c r="A52" s="377" t="s">
        <v>354</v>
      </c>
      <c r="B52" s="364">
        <v>3095339</v>
      </c>
      <c r="C52" s="364">
        <v>0</v>
      </c>
      <c r="D52" s="364">
        <v>4936775</v>
      </c>
      <c r="E52" s="364">
        <v>94496</v>
      </c>
      <c r="F52" s="364">
        <v>403945</v>
      </c>
      <c r="G52" s="364">
        <v>448805</v>
      </c>
      <c r="H52" s="364">
        <v>214194</v>
      </c>
      <c r="I52" s="388">
        <v>3565657</v>
      </c>
      <c r="J52" s="388">
        <v>0</v>
      </c>
      <c r="K52" s="388">
        <v>0</v>
      </c>
      <c r="L52" s="388">
        <v>0</v>
      </c>
      <c r="M52" s="388">
        <v>1329456</v>
      </c>
      <c r="N52" s="405">
        <v>0</v>
      </c>
      <c r="O52" s="364">
        <v>374538</v>
      </c>
      <c r="P52" s="364">
        <v>98570</v>
      </c>
      <c r="Q52" s="379">
        <f t="shared" si="1"/>
        <v>14561775</v>
      </c>
    </row>
    <row r="53" spans="1:17" ht="12" customHeight="1" x14ac:dyDescent="0.2">
      <c r="A53" s="377" t="s">
        <v>355</v>
      </c>
      <c r="B53" s="364">
        <v>39207708</v>
      </c>
      <c r="C53" s="364">
        <v>740472</v>
      </c>
      <c r="D53" s="364">
        <v>14205386</v>
      </c>
      <c r="E53" s="364">
        <v>208442</v>
      </c>
      <c r="F53" s="364">
        <v>3449481</v>
      </c>
      <c r="G53" s="364">
        <v>2829350</v>
      </c>
      <c r="H53" s="364">
        <v>2088002</v>
      </c>
      <c r="I53" s="388">
        <v>10000000</v>
      </c>
      <c r="J53" s="388">
        <v>0</v>
      </c>
      <c r="K53" s="388">
        <v>3043200</v>
      </c>
      <c r="L53" s="388">
        <v>67250</v>
      </c>
      <c r="M53" s="388">
        <v>0</v>
      </c>
      <c r="N53" s="405">
        <v>0</v>
      </c>
      <c r="O53" s="364">
        <v>1082483</v>
      </c>
      <c r="P53" s="364">
        <v>284886</v>
      </c>
      <c r="Q53" s="379">
        <f t="shared" si="1"/>
        <v>77206660</v>
      </c>
    </row>
    <row r="54" spans="1:17" ht="12" customHeight="1" x14ac:dyDescent="0.2">
      <c r="A54" s="377" t="s">
        <v>356</v>
      </c>
      <c r="B54" s="364">
        <v>259425808</v>
      </c>
      <c r="C54" s="364">
        <v>27827110</v>
      </c>
      <c r="D54" s="364">
        <v>33977865</v>
      </c>
      <c r="E54" s="364">
        <v>383832</v>
      </c>
      <c r="F54" s="364">
        <v>16048559</v>
      </c>
      <c r="G54" s="364">
        <v>8464781</v>
      </c>
      <c r="H54" s="364">
        <v>7341487</v>
      </c>
      <c r="I54" s="388">
        <v>49851662</v>
      </c>
      <c r="J54" s="388">
        <v>270838000</v>
      </c>
      <c r="K54" s="388">
        <v>1225246</v>
      </c>
      <c r="L54" s="388">
        <v>3047264</v>
      </c>
      <c r="M54" s="388">
        <v>0</v>
      </c>
      <c r="N54" s="406">
        <v>432774</v>
      </c>
      <c r="O54" s="364">
        <v>6873478</v>
      </c>
      <c r="P54" s="364">
        <v>1421763</v>
      </c>
      <c r="Q54" s="379">
        <f t="shared" si="1"/>
        <v>687159629</v>
      </c>
    </row>
    <row r="55" spans="1:17" ht="12" customHeight="1" x14ac:dyDescent="0.2">
      <c r="A55" s="377" t="s">
        <v>357</v>
      </c>
      <c r="B55" s="364">
        <v>43731131</v>
      </c>
      <c r="C55" s="364">
        <v>4928095</v>
      </c>
      <c r="D55" s="364">
        <v>4834654</v>
      </c>
      <c r="E55" s="364">
        <v>90539</v>
      </c>
      <c r="F55" s="364">
        <v>1150180</v>
      </c>
      <c r="G55" s="364">
        <v>831100</v>
      </c>
      <c r="H55" s="364">
        <v>595407</v>
      </c>
      <c r="I55" s="388">
        <v>400000</v>
      </c>
      <c r="J55" s="388">
        <v>231405240</v>
      </c>
      <c r="K55" s="388">
        <v>0</v>
      </c>
      <c r="L55" s="388">
        <v>74110</v>
      </c>
      <c r="M55" s="388">
        <v>0</v>
      </c>
      <c r="N55" s="406">
        <v>900000</v>
      </c>
      <c r="O55" s="364">
        <v>638261</v>
      </c>
      <c r="P55" s="364">
        <v>167976</v>
      </c>
      <c r="Q55" s="379">
        <f t="shared" si="1"/>
        <v>289746693</v>
      </c>
    </row>
    <row r="56" spans="1:17" ht="12" customHeight="1" x14ac:dyDescent="0.2">
      <c r="A56" s="377" t="s">
        <v>358</v>
      </c>
      <c r="B56" s="364">
        <v>1852328</v>
      </c>
      <c r="C56" s="364">
        <v>0</v>
      </c>
      <c r="D56" s="364">
        <v>2634423</v>
      </c>
      <c r="E56" s="364">
        <v>91506</v>
      </c>
      <c r="F56" s="364">
        <v>241380</v>
      </c>
      <c r="G56" s="364">
        <v>380995</v>
      </c>
      <c r="H56" s="364">
        <v>153437</v>
      </c>
      <c r="I56" s="388">
        <v>0</v>
      </c>
      <c r="J56" s="388">
        <v>0</v>
      </c>
      <c r="K56" s="388">
        <v>0</v>
      </c>
      <c r="L56" s="388">
        <v>87060</v>
      </c>
      <c r="M56" s="388">
        <v>0</v>
      </c>
      <c r="N56" s="405">
        <v>0</v>
      </c>
      <c r="O56" s="364">
        <v>374538</v>
      </c>
      <c r="P56" s="364">
        <v>98570</v>
      </c>
      <c r="Q56" s="379">
        <f t="shared" si="1"/>
        <v>5914237</v>
      </c>
    </row>
    <row r="57" spans="1:17" ht="12" customHeight="1" x14ac:dyDescent="0.2">
      <c r="A57" s="377" t="s">
        <v>359</v>
      </c>
      <c r="B57" s="364">
        <v>976733</v>
      </c>
      <c r="C57" s="364">
        <v>0</v>
      </c>
      <c r="D57" s="364">
        <v>0</v>
      </c>
      <c r="E57" s="364"/>
      <c r="F57" s="364">
        <v>106729</v>
      </c>
      <c r="G57" s="364">
        <v>163940</v>
      </c>
      <c r="H57" s="364">
        <v>19580</v>
      </c>
      <c r="I57" s="388">
        <v>0</v>
      </c>
      <c r="J57" s="388">
        <v>0</v>
      </c>
      <c r="K57" s="388">
        <v>0</v>
      </c>
      <c r="L57" s="388">
        <v>0</v>
      </c>
      <c r="M57" s="388">
        <v>0</v>
      </c>
      <c r="N57" s="405">
        <v>0</v>
      </c>
      <c r="O57" s="364"/>
      <c r="P57" s="364"/>
      <c r="Q57" s="379">
        <f t="shared" si="1"/>
        <v>1266982</v>
      </c>
    </row>
    <row r="58" spans="1:17" ht="12" customHeight="1" x14ac:dyDescent="0.2">
      <c r="A58" s="377" t="s">
        <v>360</v>
      </c>
      <c r="B58" s="364">
        <v>73392646</v>
      </c>
      <c r="C58" s="364">
        <v>2452918</v>
      </c>
      <c r="D58" s="364">
        <v>12477596</v>
      </c>
      <c r="E58" s="364">
        <v>189523</v>
      </c>
      <c r="F58" s="364">
        <v>3298157</v>
      </c>
      <c r="G58" s="364">
        <v>2984780</v>
      </c>
      <c r="H58" s="364">
        <v>2212191</v>
      </c>
      <c r="I58" s="388">
        <v>122303</v>
      </c>
      <c r="J58" s="388">
        <v>90832000</v>
      </c>
      <c r="K58" s="388">
        <v>0</v>
      </c>
      <c r="L58" s="388">
        <v>122011</v>
      </c>
      <c r="M58" s="388">
        <v>0</v>
      </c>
      <c r="N58" s="406">
        <v>1594000</v>
      </c>
      <c r="O58" s="364">
        <v>2124926</v>
      </c>
      <c r="P58" s="364">
        <v>452910</v>
      </c>
      <c r="Q58" s="379">
        <f t="shared" si="1"/>
        <v>192255961</v>
      </c>
    </row>
    <row r="59" spans="1:17" ht="12" customHeight="1" x14ac:dyDescent="0.2">
      <c r="A59" s="377" t="s">
        <v>361</v>
      </c>
      <c r="B59" s="364">
        <v>128012514</v>
      </c>
      <c r="C59" s="364">
        <v>44145103</v>
      </c>
      <c r="D59" s="364">
        <v>9600022</v>
      </c>
      <c r="E59" s="364">
        <v>148727</v>
      </c>
      <c r="F59" s="364">
        <v>3203032</v>
      </c>
      <c r="G59" s="364">
        <v>2536376</v>
      </c>
      <c r="H59" s="364">
        <v>2094864</v>
      </c>
      <c r="I59" s="388">
        <v>43990588</v>
      </c>
      <c r="J59" s="388">
        <v>104078000</v>
      </c>
      <c r="K59" s="388">
        <v>3150000</v>
      </c>
      <c r="L59" s="388">
        <v>85700</v>
      </c>
      <c r="M59" s="388">
        <v>1696559</v>
      </c>
      <c r="N59" s="406">
        <v>450000</v>
      </c>
      <c r="O59" s="364">
        <v>1996004</v>
      </c>
      <c r="P59" s="364">
        <v>413561</v>
      </c>
      <c r="Q59" s="379">
        <f t="shared" si="1"/>
        <v>345601050</v>
      </c>
    </row>
    <row r="60" spans="1:17" ht="12" customHeight="1" x14ac:dyDescent="0.2">
      <c r="A60" s="377" t="s">
        <v>362</v>
      </c>
      <c r="B60" s="364">
        <v>6832191</v>
      </c>
      <c r="C60" s="364">
        <v>1382693</v>
      </c>
      <c r="D60" s="364">
        <v>6768204</v>
      </c>
      <c r="E60" s="364">
        <v>133089</v>
      </c>
      <c r="F60" s="364">
        <v>1367955</v>
      </c>
      <c r="G60" s="364">
        <v>1121217</v>
      </c>
      <c r="H60" s="364">
        <v>770971</v>
      </c>
      <c r="I60" s="388">
        <v>0</v>
      </c>
      <c r="J60" s="388">
        <v>0</v>
      </c>
      <c r="K60" s="388">
        <v>0</v>
      </c>
      <c r="L60" s="388">
        <v>10022</v>
      </c>
      <c r="M60" s="388">
        <v>0</v>
      </c>
      <c r="N60" s="405">
        <v>0</v>
      </c>
      <c r="O60" s="364">
        <v>374538</v>
      </c>
      <c r="P60" s="364">
        <v>98570</v>
      </c>
      <c r="Q60" s="379">
        <f t="shared" si="1"/>
        <v>18859450</v>
      </c>
    </row>
    <row r="61" spans="1:17" ht="12" customHeight="1" x14ac:dyDescent="0.2">
      <c r="A61" s="377" t="s">
        <v>363</v>
      </c>
      <c r="B61" s="364">
        <v>46585471</v>
      </c>
      <c r="C61" s="364">
        <v>1253441</v>
      </c>
      <c r="D61" s="364">
        <v>13497370</v>
      </c>
      <c r="E61" s="364">
        <v>197734</v>
      </c>
      <c r="F61" s="364">
        <v>2438187</v>
      </c>
      <c r="G61" s="364">
        <v>2314983</v>
      </c>
      <c r="H61" s="364">
        <v>1631012</v>
      </c>
      <c r="I61" s="388">
        <v>0</v>
      </c>
      <c r="J61" s="388">
        <v>0</v>
      </c>
      <c r="K61" s="388">
        <v>0</v>
      </c>
      <c r="L61" s="388">
        <v>188451</v>
      </c>
      <c r="M61" s="388">
        <v>50000</v>
      </c>
      <c r="N61" s="405">
        <v>0</v>
      </c>
      <c r="O61" s="364">
        <v>1110042</v>
      </c>
      <c r="P61" s="364">
        <v>273141</v>
      </c>
      <c r="Q61" s="379">
        <f t="shared" si="1"/>
        <v>69539832</v>
      </c>
    </row>
    <row r="62" spans="1:17" ht="12" customHeight="1" x14ac:dyDescent="0.2">
      <c r="A62" s="377" t="s">
        <v>364</v>
      </c>
      <c r="B62" s="364">
        <v>1760570</v>
      </c>
      <c r="C62" s="364">
        <v>0</v>
      </c>
      <c r="D62" s="364">
        <v>4682983</v>
      </c>
      <c r="E62" s="364">
        <v>84367</v>
      </c>
      <c r="F62" s="364">
        <v>261373</v>
      </c>
      <c r="G62" s="364">
        <v>323020</v>
      </c>
      <c r="H62" s="364">
        <v>148075</v>
      </c>
      <c r="I62" s="388">
        <v>1500000</v>
      </c>
      <c r="J62" s="388">
        <v>0</v>
      </c>
      <c r="K62" s="388">
        <v>0</v>
      </c>
      <c r="L62" s="388">
        <v>0</v>
      </c>
      <c r="M62" s="388">
        <v>0</v>
      </c>
      <c r="N62" s="405">
        <v>0</v>
      </c>
      <c r="O62" s="364">
        <v>374538</v>
      </c>
      <c r="P62" s="364">
        <v>98570</v>
      </c>
      <c r="Q62" s="379">
        <f t="shared" si="1"/>
        <v>9233496</v>
      </c>
    </row>
    <row r="63" spans="1:17" ht="12" customHeight="1" x14ac:dyDescent="0.2">
      <c r="A63" s="390" t="s">
        <v>196</v>
      </c>
      <c r="B63" s="391">
        <f t="shared" ref="B63:H63" si="2">SUM(B7:B62)</f>
        <v>4540854515</v>
      </c>
      <c r="C63" s="391">
        <f t="shared" si="2"/>
        <v>1656174645</v>
      </c>
      <c r="D63" s="391">
        <f t="shared" si="2"/>
        <v>513625482</v>
      </c>
      <c r="E63" s="391">
        <f t="shared" si="2"/>
        <v>8058423</v>
      </c>
      <c r="F63" s="391">
        <f t="shared" si="2"/>
        <v>176474560</v>
      </c>
      <c r="G63" s="391">
        <f t="shared" si="2"/>
        <v>133472142</v>
      </c>
      <c r="H63" s="391">
        <f t="shared" si="2"/>
        <v>100655514</v>
      </c>
      <c r="I63" s="375">
        <v>976676375</v>
      </c>
      <c r="J63" s="392">
        <v>1933996240</v>
      </c>
      <c r="K63" s="375">
        <v>51500349</v>
      </c>
      <c r="L63" s="392">
        <v>8841839</v>
      </c>
      <c r="M63" s="375">
        <v>15514495</v>
      </c>
      <c r="N63" s="407">
        <v>31880848</v>
      </c>
      <c r="O63" s="391">
        <f>SUM(O7:O62)</f>
        <v>93634573</v>
      </c>
      <c r="P63" s="391">
        <f>SUM(P7:P62)</f>
        <v>19714052</v>
      </c>
      <c r="Q63" s="379">
        <f t="shared" si="1"/>
        <v>10261074052</v>
      </c>
    </row>
    <row r="64" spans="1:17" ht="15" customHeight="1" x14ac:dyDescent="0.2">
      <c r="A64" s="393" t="s">
        <v>197</v>
      </c>
      <c r="B64" s="369">
        <v>31202738</v>
      </c>
      <c r="C64" s="369">
        <v>16665000</v>
      </c>
      <c r="D64" s="369">
        <v>2325000</v>
      </c>
      <c r="E64" s="369">
        <v>0</v>
      </c>
      <c r="F64" s="369">
        <v>1645000</v>
      </c>
      <c r="G64" s="369">
        <v>667500</v>
      </c>
      <c r="H64" s="369">
        <v>0</v>
      </c>
      <c r="I64" s="394">
        <v>0</v>
      </c>
      <c r="J64" s="395">
        <v>0</v>
      </c>
      <c r="K64" s="388">
        <v>0</v>
      </c>
      <c r="L64" s="394">
        <v>0</v>
      </c>
      <c r="M64" s="394">
        <v>0</v>
      </c>
      <c r="N64" s="408">
        <v>0</v>
      </c>
      <c r="O64" s="369">
        <v>469436</v>
      </c>
      <c r="P64" s="369">
        <v>98064</v>
      </c>
      <c r="Q64" s="379">
        <f t="shared" si="1"/>
        <v>53072738</v>
      </c>
    </row>
    <row r="65" spans="1:17" ht="24.75" customHeight="1" x14ac:dyDescent="0.2">
      <c r="A65" s="396" t="s">
        <v>403</v>
      </c>
      <c r="B65" s="369">
        <v>64917</v>
      </c>
      <c r="C65" s="369">
        <v>34671</v>
      </c>
      <c r="D65" s="369">
        <v>4837</v>
      </c>
      <c r="E65" s="369">
        <v>0</v>
      </c>
      <c r="F65" s="369"/>
      <c r="G65" s="369">
        <v>1389</v>
      </c>
      <c r="H65" s="369">
        <v>0</v>
      </c>
      <c r="I65" s="394">
        <v>0</v>
      </c>
      <c r="J65" s="394">
        <v>0</v>
      </c>
      <c r="K65" s="388">
        <v>0</v>
      </c>
      <c r="L65" s="394">
        <v>0</v>
      </c>
      <c r="M65" s="394">
        <v>0</v>
      </c>
      <c r="N65" s="408">
        <v>0</v>
      </c>
      <c r="O65" s="369">
        <v>977</v>
      </c>
      <c r="P65" s="369">
        <v>204</v>
      </c>
      <c r="Q65" s="379">
        <f t="shared" si="1"/>
        <v>106995</v>
      </c>
    </row>
    <row r="66" spans="1:17" ht="12.75" thickBot="1" x14ac:dyDescent="0.25">
      <c r="A66" s="393" t="s">
        <v>196</v>
      </c>
      <c r="B66" s="370">
        <f t="shared" ref="B66:H66" si="3">+B63+B64+B65</f>
        <v>4572122170</v>
      </c>
      <c r="C66" s="370">
        <f t="shared" si="3"/>
        <v>1672874316</v>
      </c>
      <c r="D66" s="370">
        <f t="shared" si="3"/>
        <v>515955319</v>
      </c>
      <c r="E66" s="370">
        <f t="shared" si="3"/>
        <v>8058423</v>
      </c>
      <c r="F66" s="370">
        <f t="shared" si="3"/>
        <v>178119560</v>
      </c>
      <c r="G66" s="370">
        <f t="shared" si="3"/>
        <v>134141031</v>
      </c>
      <c r="H66" s="370">
        <f t="shared" si="3"/>
        <v>100655514</v>
      </c>
      <c r="I66" s="397">
        <v>976676375</v>
      </c>
      <c r="J66" s="398">
        <v>1933996240</v>
      </c>
      <c r="K66" s="376">
        <v>51500349</v>
      </c>
      <c r="L66" s="398">
        <v>8841839</v>
      </c>
      <c r="M66" s="399">
        <v>15514495</v>
      </c>
      <c r="N66" s="407">
        <v>31880848</v>
      </c>
      <c r="O66" s="370">
        <f>+O63+O64+O65</f>
        <v>94104986</v>
      </c>
      <c r="P66" s="370">
        <f>+P63+P64+P65</f>
        <v>19812320</v>
      </c>
      <c r="Q66" s="400">
        <f t="shared" si="1"/>
        <v>10314253785</v>
      </c>
    </row>
    <row r="67" spans="1:17" ht="15" customHeight="1" thickTop="1" x14ac:dyDescent="0.2">
      <c r="I67" s="395">
        <v>0</v>
      </c>
      <c r="J67" s="395">
        <v>0</v>
      </c>
      <c r="K67" s="395">
        <v>0</v>
      </c>
      <c r="L67" s="395">
        <v>0</v>
      </c>
      <c r="M67" s="395">
        <v>0</v>
      </c>
      <c r="N67" s="384">
        <v>0</v>
      </c>
    </row>
    <row r="68" spans="1:17" ht="15" customHeight="1" x14ac:dyDescent="0.2">
      <c r="A68" s="367" t="s">
        <v>368</v>
      </c>
      <c r="E68" s="367">
        <v>1395000</v>
      </c>
      <c r="I68" s="395">
        <v>0</v>
      </c>
      <c r="J68" s="395">
        <v>0</v>
      </c>
      <c r="K68" s="395">
        <v>0</v>
      </c>
      <c r="L68" s="395">
        <v>0</v>
      </c>
      <c r="M68" s="395">
        <v>0</v>
      </c>
      <c r="N68" s="384">
        <v>0</v>
      </c>
      <c r="Q68" s="367">
        <f>SUM(B68:P68)</f>
        <v>1395000</v>
      </c>
    </row>
    <row r="69" spans="1:17" ht="12.75" thickBot="1" x14ac:dyDescent="0.25">
      <c r="A69" s="401" t="s">
        <v>366</v>
      </c>
      <c r="B69" s="401">
        <f t="shared" ref="B69:Q69" si="4">SUM(B66:B68)</f>
        <v>4572122170</v>
      </c>
      <c r="C69" s="401">
        <f t="shared" si="4"/>
        <v>1672874316</v>
      </c>
      <c r="D69" s="401">
        <f t="shared" si="4"/>
        <v>515955319</v>
      </c>
      <c r="E69" s="401">
        <f t="shared" si="4"/>
        <v>9453423</v>
      </c>
      <c r="F69" s="401">
        <f t="shared" si="4"/>
        <v>178119560</v>
      </c>
      <c r="G69" s="401">
        <f t="shared" si="4"/>
        <v>134141031</v>
      </c>
      <c r="H69" s="401">
        <f t="shared" si="4"/>
        <v>100655514</v>
      </c>
      <c r="I69" s="376">
        <v>976676375</v>
      </c>
      <c r="J69" s="398">
        <v>1933996240</v>
      </c>
      <c r="K69" s="402"/>
      <c r="L69" s="398">
        <v>8841839</v>
      </c>
      <c r="M69" s="399">
        <v>15514495</v>
      </c>
      <c r="N69" s="407">
        <v>31880848</v>
      </c>
      <c r="O69" s="401">
        <f t="shared" si="4"/>
        <v>94104986</v>
      </c>
      <c r="P69" s="401">
        <f t="shared" si="4"/>
        <v>19812320</v>
      </c>
      <c r="Q69" s="401">
        <f t="shared" si="4"/>
        <v>10315648785</v>
      </c>
    </row>
    <row r="70" spans="1:17" ht="12.75" thickTop="1" x14ac:dyDescent="0.2"/>
    <row r="71" spans="1:17" ht="13.5" customHeight="1" x14ac:dyDescent="0.2">
      <c r="B71" s="367" t="s">
        <v>386</v>
      </c>
      <c r="I71" s="367"/>
      <c r="J71" s="367"/>
      <c r="L71" s="367"/>
      <c r="M71" s="367" t="s">
        <v>386</v>
      </c>
      <c r="N71" s="371"/>
    </row>
    <row r="72" spans="1:17" ht="32.25" customHeight="1" x14ac:dyDescent="0.2">
      <c r="A72" s="403"/>
      <c r="B72" s="502" t="s">
        <v>404</v>
      </c>
      <c r="C72" s="502"/>
      <c r="D72" s="502"/>
      <c r="E72" s="502"/>
      <c r="F72" s="502"/>
      <c r="N72" s="409"/>
    </row>
    <row r="73" spans="1:17" x14ac:dyDescent="0.2">
      <c r="B73" s="503" t="s">
        <v>405</v>
      </c>
      <c r="C73" s="503"/>
      <c r="D73" s="503"/>
      <c r="E73" s="503"/>
      <c r="F73" s="503"/>
      <c r="G73" s="503"/>
    </row>
  </sheetData>
  <mergeCells count="5">
    <mergeCell ref="A1:Q1"/>
    <mergeCell ref="A2:Q2"/>
    <mergeCell ref="A3:Q3"/>
    <mergeCell ref="B72:F72"/>
    <mergeCell ref="B73:G73"/>
  </mergeCells>
  <pageMargins left="0.7" right="0.7" top="0.75" bottom="0.75" header="0.3" footer="0.3"/>
  <pageSetup orientation="portrait" horizontalDpi="4294967293" vertic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P77"/>
  <sheetViews>
    <sheetView showGridLines="0" topLeftCell="I1" workbookViewId="0">
      <selection activeCell="J39" sqref="J39"/>
    </sheetView>
  </sheetViews>
  <sheetFormatPr defaultRowHeight="12.75" x14ac:dyDescent="0.2"/>
  <cols>
    <col min="1" max="1" width="25.5703125" customWidth="1"/>
    <col min="2" max="3" width="11.5703125" bestFit="1" customWidth="1"/>
    <col min="4" max="4" width="17.7109375" bestFit="1" customWidth="1"/>
    <col min="5" max="5" width="25" customWidth="1"/>
    <col min="6" max="6" width="17.7109375" customWidth="1"/>
    <col min="7" max="7" width="34.5703125" customWidth="1"/>
    <col min="8" max="8" width="17.7109375" bestFit="1" customWidth="1"/>
    <col min="9" max="9" width="16" bestFit="1" customWidth="1"/>
    <col min="10" max="10" width="20.140625" bestFit="1" customWidth="1"/>
    <col min="11" max="11" width="16" bestFit="1" customWidth="1"/>
    <col min="12" max="12" width="16" style="434" customWidth="1"/>
    <col min="13" max="13" width="12.28515625" bestFit="1" customWidth="1"/>
    <col min="14" max="14" width="15.140625" bestFit="1" customWidth="1"/>
    <col min="15" max="15" width="15.140625" customWidth="1"/>
    <col min="16" max="16" width="13.42578125" bestFit="1" customWidth="1"/>
  </cols>
  <sheetData>
    <row r="1" spans="1:16" s="339" customFormat="1" ht="24.75" customHeight="1" x14ac:dyDescent="0.2">
      <c r="A1" s="496" t="s">
        <v>213</v>
      </c>
      <c r="B1" s="496"/>
      <c r="C1" s="496"/>
      <c r="D1" s="496"/>
      <c r="E1" s="496"/>
      <c r="F1" s="496"/>
      <c r="G1" s="496"/>
      <c r="H1" s="496"/>
      <c r="I1" s="496"/>
      <c r="J1" s="496"/>
      <c r="K1" s="496"/>
      <c r="L1" s="496"/>
      <c r="M1" s="496"/>
      <c r="N1" s="496"/>
      <c r="O1" s="496"/>
      <c r="P1" s="496"/>
    </row>
    <row r="2" spans="1:16" s="339" customFormat="1" ht="21" customHeight="1" x14ac:dyDescent="0.2">
      <c r="A2" s="504" t="s">
        <v>406</v>
      </c>
      <c r="B2" s="505"/>
      <c r="C2" s="505"/>
      <c r="D2" s="505"/>
      <c r="E2" s="505"/>
      <c r="F2" s="505"/>
      <c r="G2" s="505"/>
      <c r="H2" s="505"/>
      <c r="I2" s="505"/>
      <c r="J2" s="505"/>
      <c r="K2" s="505"/>
      <c r="L2" s="505"/>
      <c r="M2" s="505"/>
      <c r="N2" s="505"/>
      <c r="O2" s="505"/>
      <c r="P2" s="505"/>
    </row>
    <row r="3" spans="1:16" s="340" customFormat="1" ht="21" customHeight="1" x14ac:dyDescent="0.2">
      <c r="A3" s="497" t="s">
        <v>437</v>
      </c>
      <c r="B3" s="497"/>
      <c r="C3" s="497"/>
      <c r="D3" s="497"/>
      <c r="E3" s="497"/>
      <c r="F3" s="497"/>
      <c r="G3" s="497"/>
      <c r="H3" s="497"/>
      <c r="I3" s="497"/>
      <c r="J3" s="497"/>
      <c r="K3" s="497"/>
      <c r="L3" s="497"/>
      <c r="M3" s="497"/>
      <c r="N3" s="497"/>
      <c r="O3" s="497"/>
      <c r="P3" s="497"/>
    </row>
    <row r="4" spans="1:16" s="340" customFormat="1" ht="21" customHeight="1" x14ac:dyDescent="0.2">
      <c r="A4" s="429"/>
      <c r="B4" s="506" t="s">
        <v>428</v>
      </c>
      <c r="C4" s="506"/>
      <c r="D4" s="506"/>
      <c r="E4" s="506"/>
      <c r="F4" s="506"/>
      <c r="G4" s="506"/>
      <c r="H4" s="506"/>
      <c r="I4" s="506"/>
      <c r="J4" s="506"/>
      <c r="K4" s="506"/>
      <c r="L4" s="506"/>
      <c r="M4" s="506"/>
      <c r="N4" s="506"/>
      <c r="O4" s="506"/>
      <c r="P4" s="506"/>
    </row>
    <row r="5" spans="1:16" s="340" customFormat="1" ht="12" x14ac:dyDescent="0.2">
      <c r="A5" s="507"/>
      <c r="B5" s="507"/>
      <c r="C5" s="507"/>
      <c r="D5" s="507"/>
      <c r="E5" s="507"/>
      <c r="F5" s="507"/>
      <c r="G5" s="507"/>
      <c r="H5" s="507"/>
      <c r="I5" s="507"/>
      <c r="J5" s="507"/>
      <c r="K5" s="507"/>
      <c r="L5" s="507"/>
      <c r="M5" s="507"/>
      <c r="N5" s="507"/>
      <c r="O5" s="507"/>
      <c r="P5" s="507"/>
    </row>
    <row r="6" spans="1:16" s="340" customFormat="1" ht="12" x14ac:dyDescent="0.2">
      <c r="A6" s="418"/>
      <c r="B6" s="419" t="s">
        <v>15</v>
      </c>
      <c r="C6" s="419" t="s">
        <v>308</v>
      </c>
      <c r="D6" s="419" t="s">
        <v>407</v>
      </c>
      <c r="E6" s="430" t="s">
        <v>429</v>
      </c>
      <c r="F6" s="430" t="s">
        <v>1</v>
      </c>
      <c r="G6" s="419" t="s">
        <v>0</v>
      </c>
      <c r="H6" s="419" t="s">
        <v>408</v>
      </c>
      <c r="I6" s="419" t="s">
        <v>409</v>
      </c>
      <c r="J6" s="419" t="s">
        <v>410</v>
      </c>
      <c r="K6" s="419" t="s">
        <v>411</v>
      </c>
      <c r="L6" s="430" t="s">
        <v>430</v>
      </c>
      <c r="M6" s="419" t="s">
        <v>412</v>
      </c>
      <c r="N6" s="419" t="s">
        <v>413</v>
      </c>
      <c r="O6" s="419" t="s">
        <v>446</v>
      </c>
      <c r="P6" s="420"/>
    </row>
    <row r="7" spans="1:16" s="340" customFormat="1" ht="9" customHeight="1" x14ac:dyDescent="0.2">
      <c r="A7" s="418"/>
      <c r="B7" s="421"/>
      <c r="C7" s="421"/>
      <c r="D7" s="421"/>
      <c r="E7" s="431"/>
      <c r="F7" s="431"/>
      <c r="G7" s="421"/>
      <c r="H7" s="421"/>
      <c r="I7" s="421"/>
      <c r="J7" s="421"/>
      <c r="K7" s="421"/>
      <c r="L7" s="431"/>
      <c r="M7" s="421"/>
      <c r="N7" s="421"/>
      <c r="O7" s="421"/>
      <c r="P7" s="422"/>
    </row>
    <row r="8" spans="1:16" s="345" customFormat="1" ht="12" x14ac:dyDescent="0.2">
      <c r="A8" s="346"/>
      <c r="B8" s="347" t="s">
        <v>2</v>
      </c>
      <c r="C8" s="347" t="s">
        <v>414</v>
      </c>
      <c r="D8" s="347" t="s">
        <v>10</v>
      </c>
      <c r="E8" s="382" t="s">
        <v>431</v>
      </c>
      <c r="F8" s="382" t="s">
        <v>432</v>
      </c>
      <c r="G8" s="347" t="s">
        <v>415</v>
      </c>
      <c r="H8" s="347" t="s">
        <v>416</v>
      </c>
      <c r="I8" s="347"/>
      <c r="J8" s="347" t="s">
        <v>417</v>
      </c>
      <c r="K8" s="347" t="s">
        <v>418</v>
      </c>
      <c r="L8" s="382" t="s">
        <v>433</v>
      </c>
      <c r="M8" s="348" t="s">
        <v>419</v>
      </c>
      <c r="N8" s="348" t="s">
        <v>420</v>
      </c>
      <c r="O8" s="348" t="s">
        <v>447</v>
      </c>
      <c r="P8" s="347"/>
    </row>
    <row r="9" spans="1:16" s="345" customFormat="1" thickBot="1" x14ac:dyDescent="0.25">
      <c r="A9" s="423" t="s">
        <v>73</v>
      </c>
      <c r="B9" s="423" t="s">
        <v>7</v>
      </c>
      <c r="C9" s="423" t="s">
        <v>7</v>
      </c>
      <c r="D9" s="423" t="s">
        <v>294</v>
      </c>
      <c r="E9" s="432" t="s">
        <v>434</v>
      </c>
      <c r="F9" s="432" t="s">
        <v>435</v>
      </c>
      <c r="G9" s="423" t="s">
        <v>421</v>
      </c>
      <c r="H9" s="423" t="s">
        <v>294</v>
      </c>
      <c r="I9" s="423" t="s">
        <v>301</v>
      </c>
      <c r="J9" s="423" t="s">
        <v>422</v>
      </c>
      <c r="K9" s="423" t="s">
        <v>294</v>
      </c>
      <c r="L9" s="432" t="s">
        <v>436</v>
      </c>
      <c r="M9" s="423" t="s">
        <v>423</v>
      </c>
      <c r="N9" s="423" t="s">
        <v>424</v>
      </c>
      <c r="O9" s="423" t="s">
        <v>197</v>
      </c>
      <c r="P9" s="424" t="s">
        <v>9</v>
      </c>
    </row>
    <row r="10" spans="1:16" s="345" customFormat="1" ht="12" customHeight="1" x14ac:dyDescent="0.2">
      <c r="A10" s="351" t="s">
        <v>309</v>
      </c>
      <c r="B10" s="292">
        <v>831718</v>
      </c>
      <c r="C10" s="292">
        <v>221073</v>
      </c>
      <c r="D10" s="292">
        <v>23117305</v>
      </c>
      <c r="E10" s="364">
        <v>0</v>
      </c>
      <c r="F10" s="364">
        <v>0</v>
      </c>
      <c r="G10" s="292">
        <v>4178668.1036040136</v>
      </c>
      <c r="H10" s="292">
        <v>15268545</v>
      </c>
      <c r="I10" s="292">
        <v>260655</v>
      </c>
      <c r="J10" s="292">
        <v>4990000</v>
      </c>
      <c r="K10" s="292">
        <v>7058</v>
      </c>
      <c r="L10" s="364">
        <v>0</v>
      </c>
      <c r="M10" s="292">
        <v>0</v>
      </c>
      <c r="N10" s="292">
        <v>3610566.2561611501</v>
      </c>
      <c r="O10" s="292">
        <v>0</v>
      </c>
      <c r="P10" s="287">
        <f>SUM(B10:O10)</f>
        <v>52485588.359765172</v>
      </c>
    </row>
    <row r="11" spans="1:16" s="345" customFormat="1" ht="12" customHeight="1" x14ac:dyDescent="0.2">
      <c r="A11" s="351" t="s">
        <v>310</v>
      </c>
      <c r="B11" s="292">
        <v>417363</v>
      </c>
      <c r="C11" s="292">
        <v>110936</v>
      </c>
      <c r="D11" s="292">
        <v>14983063</v>
      </c>
      <c r="E11" s="364">
        <v>0</v>
      </c>
      <c r="F11" s="364">
        <v>0</v>
      </c>
      <c r="G11" s="292">
        <v>413099.17130280891</v>
      </c>
      <c r="H11" s="292">
        <v>7972671</v>
      </c>
      <c r="I11" s="292">
        <v>96446</v>
      </c>
      <c r="J11" s="292">
        <v>0</v>
      </c>
      <c r="K11" s="292">
        <v>413016</v>
      </c>
      <c r="L11" s="364">
        <v>419550</v>
      </c>
      <c r="M11" s="292">
        <v>18275577</v>
      </c>
      <c r="N11" s="292">
        <v>1870201.4896234046</v>
      </c>
      <c r="O11" s="292">
        <v>0</v>
      </c>
      <c r="P11" s="287">
        <f t="shared" ref="P11:P65" si="0">SUM(B11:O11)</f>
        <v>44971922.660926215</v>
      </c>
    </row>
    <row r="12" spans="1:16" s="345" customFormat="1" ht="12" customHeight="1" x14ac:dyDescent="0.2">
      <c r="A12" s="351" t="s">
        <v>311</v>
      </c>
      <c r="B12" s="292">
        <v>0</v>
      </c>
      <c r="C12" s="292">
        <v>0</v>
      </c>
      <c r="D12" s="292">
        <v>0</v>
      </c>
      <c r="E12" s="364">
        <v>0</v>
      </c>
      <c r="F12" s="364">
        <v>0</v>
      </c>
      <c r="G12" s="292">
        <v>13999.860755470769</v>
      </c>
      <c r="H12" s="292">
        <v>303756</v>
      </c>
      <c r="I12" s="292">
        <v>14426</v>
      </c>
      <c r="J12" s="292">
        <v>0</v>
      </c>
      <c r="K12" s="292">
        <v>0</v>
      </c>
      <c r="L12" s="364">
        <v>0</v>
      </c>
      <c r="M12" s="292">
        <v>0</v>
      </c>
      <c r="N12" s="292">
        <v>499000</v>
      </c>
      <c r="O12" s="292">
        <v>0</v>
      </c>
      <c r="P12" s="287">
        <f t="shared" si="0"/>
        <v>831181.86075547081</v>
      </c>
    </row>
    <row r="13" spans="1:16" s="345" customFormat="1" ht="12" customHeight="1" x14ac:dyDescent="0.25">
      <c r="A13" s="351" t="s">
        <v>312</v>
      </c>
      <c r="B13" s="292">
        <v>2395980</v>
      </c>
      <c r="C13" s="292">
        <v>486561</v>
      </c>
      <c r="D13" s="292">
        <v>69834838</v>
      </c>
      <c r="E13" s="364">
        <v>0</v>
      </c>
      <c r="F13" s="364">
        <v>18902189</v>
      </c>
      <c r="G13" s="292">
        <v>5094464.3637734791</v>
      </c>
      <c r="H13" s="292">
        <v>11368161</v>
      </c>
      <c r="I13" s="292">
        <v>166576</v>
      </c>
      <c r="J13" s="292">
        <v>0</v>
      </c>
      <c r="K13" s="292">
        <v>1780805</v>
      </c>
      <c r="L13" s="433">
        <v>260000</v>
      </c>
      <c r="M13" s="292">
        <v>2338863</v>
      </c>
      <c r="N13" s="292">
        <v>8535110.2370443661</v>
      </c>
      <c r="O13" s="292">
        <v>424354</v>
      </c>
      <c r="P13" s="287">
        <f t="shared" si="0"/>
        <v>121587901.60081784</v>
      </c>
    </row>
    <row r="14" spans="1:16" s="345" customFormat="1" ht="12" customHeight="1" x14ac:dyDescent="0.2">
      <c r="A14" s="351" t="s">
        <v>313</v>
      </c>
      <c r="B14" s="292">
        <v>418623</v>
      </c>
      <c r="C14" s="292">
        <v>109603</v>
      </c>
      <c r="D14" s="292">
        <v>12214162</v>
      </c>
      <c r="E14" s="364">
        <v>0</v>
      </c>
      <c r="F14" s="364">
        <v>0</v>
      </c>
      <c r="G14" s="292">
        <v>2477713.2895939434</v>
      </c>
      <c r="H14" s="292">
        <v>11842652</v>
      </c>
      <c r="I14" s="292">
        <v>205544</v>
      </c>
      <c r="J14" s="292">
        <v>0</v>
      </c>
      <c r="K14" s="292">
        <v>0</v>
      </c>
      <c r="L14" s="364">
        <v>0</v>
      </c>
      <c r="M14" s="292">
        <v>232541</v>
      </c>
      <c r="N14" s="292">
        <v>2498024.4903916386</v>
      </c>
      <c r="O14" s="292">
        <v>222066</v>
      </c>
      <c r="P14" s="287">
        <f t="shared" si="0"/>
        <v>30220928.779985581</v>
      </c>
    </row>
    <row r="15" spans="1:16" s="345" customFormat="1" ht="12" customHeight="1" x14ac:dyDescent="0.25">
      <c r="A15" s="351" t="s">
        <v>314</v>
      </c>
      <c r="B15" s="292">
        <v>15650628</v>
      </c>
      <c r="C15" s="292">
        <v>3178064</v>
      </c>
      <c r="D15" s="292">
        <v>748723940</v>
      </c>
      <c r="E15" s="364">
        <v>9336600</v>
      </c>
      <c r="F15" s="364">
        <v>326686527</v>
      </c>
      <c r="G15" s="292">
        <v>28610096.57430052</v>
      </c>
      <c r="H15" s="292">
        <v>26938985</v>
      </c>
      <c r="I15" s="292">
        <v>370011</v>
      </c>
      <c r="J15" s="292">
        <v>0</v>
      </c>
      <c r="K15" s="292">
        <v>592192</v>
      </c>
      <c r="L15" s="433">
        <v>501000</v>
      </c>
      <c r="M15" s="292">
        <v>329122672</v>
      </c>
      <c r="N15" s="292">
        <v>64335509.24260959</v>
      </c>
      <c r="O15" s="292">
        <v>2797035</v>
      </c>
      <c r="P15" s="287">
        <f t="shared" si="0"/>
        <v>1556843259.81691</v>
      </c>
    </row>
    <row r="16" spans="1:16" s="345" customFormat="1" ht="12" customHeight="1" x14ac:dyDescent="0.2">
      <c r="A16" s="351" t="s">
        <v>315</v>
      </c>
      <c r="B16" s="292">
        <v>1752526</v>
      </c>
      <c r="C16" s="292">
        <v>367501</v>
      </c>
      <c r="D16" s="292">
        <v>70712467</v>
      </c>
      <c r="E16" s="364">
        <v>0</v>
      </c>
      <c r="F16" s="364">
        <v>141766415</v>
      </c>
      <c r="G16" s="292">
        <v>3597874.5960195372</v>
      </c>
      <c r="H16" s="292">
        <v>10635677</v>
      </c>
      <c r="I16" s="292">
        <v>157766</v>
      </c>
      <c r="J16" s="292">
        <v>0</v>
      </c>
      <c r="K16" s="292">
        <v>0</v>
      </c>
      <c r="L16" s="364">
        <v>298517</v>
      </c>
      <c r="M16" s="292">
        <v>8682471</v>
      </c>
      <c r="N16" s="292">
        <v>8061243.4595073471</v>
      </c>
      <c r="O16" s="292">
        <v>521875</v>
      </c>
      <c r="P16" s="287">
        <f t="shared" si="0"/>
        <v>246554333.05552688</v>
      </c>
    </row>
    <row r="17" spans="1:16" s="345" customFormat="1" ht="12" customHeight="1" x14ac:dyDescent="0.2">
      <c r="A17" s="351" t="s">
        <v>316</v>
      </c>
      <c r="B17" s="292">
        <v>1084500</v>
      </c>
      <c r="C17" s="292">
        <v>288258</v>
      </c>
      <c r="D17" s="292">
        <v>79158556</v>
      </c>
      <c r="E17" s="364">
        <v>0</v>
      </c>
      <c r="F17" s="364">
        <v>55492972</v>
      </c>
      <c r="G17" s="292">
        <v>3326442.2273889822</v>
      </c>
      <c r="H17" s="292">
        <v>2957393</v>
      </c>
      <c r="I17" s="292">
        <v>108215</v>
      </c>
      <c r="J17" s="292">
        <v>0</v>
      </c>
      <c r="K17" s="292">
        <v>0</v>
      </c>
      <c r="L17" s="364">
        <v>0</v>
      </c>
      <c r="M17" s="292">
        <v>48571910</v>
      </c>
      <c r="N17" s="292">
        <v>5385750.3111930098</v>
      </c>
      <c r="O17" s="292">
        <v>0</v>
      </c>
      <c r="P17" s="287">
        <f t="shared" si="0"/>
        <v>196373996.538582</v>
      </c>
    </row>
    <row r="18" spans="1:16" s="345" customFormat="1" ht="12" customHeight="1" x14ac:dyDescent="0.2">
      <c r="A18" s="351" t="s">
        <v>317</v>
      </c>
      <c r="B18" s="292">
        <v>417363</v>
      </c>
      <c r="C18" s="292">
        <v>110936</v>
      </c>
      <c r="D18" s="292">
        <v>14603411</v>
      </c>
      <c r="E18" s="364">
        <v>0</v>
      </c>
      <c r="F18" s="364">
        <v>0</v>
      </c>
      <c r="G18" s="292">
        <v>767040.70819163066</v>
      </c>
      <c r="H18" s="292">
        <v>1668469</v>
      </c>
      <c r="I18" s="292">
        <v>87396</v>
      </c>
      <c r="J18" s="292">
        <v>0</v>
      </c>
      <c r="K18" s="292">
        <v>0</v>
      </c>
      <c r="L18" s="364">
        <v>0</v>
      </c>
      <c r="M18" s="292">
        <v>0</v>
      </c>
      <c r="N18" s="292">
        <v>2296823.9119679676</v>
      </c>
      <c r="O18" s="292">
        <v>0</v>
      </c>
      <c r="P18" s="287">
        <f t="shared" si="0"/>
        <v>19951439.6201596</v>
      </c>
    </row>
    <row r="19" spans="1:16" s="345" customFormat="1" ht="12" customHeight="1" x14ac:dyDescent="0.2">
      <c r="A19" s="351" t="s">
        <v>318</v>
      </c>
      <c r="B19" s="292">
        <v>417363</v>
      </c>
      <c r="C19" s="292">
        <v>110936</v>
      </c>
      <c r="D19" s="292">
        <v>87870563</v>
      </c>
      <c r="E19" s="364">
        <v>0</v>
      </c>
      <c r="F19" s="364">
        <v>0</v>
      </c>
      <c r="G19" s="292">
        <v>368051.9013691576</v>
      </c>
      <c r="H19" s="292">
        <v>0</v>
      </c>
      <c r="I19" s="292">
        <v>0</v>
      </c>
      <c r="J19" s="292">
        <v>0</v>
      </c>
      <c r="K19" s="292">
        <v>0</v>
      </c>
      <c r="L19" s="364">
        <v>0</v>
      </c>
      <c r="M19" s="292">
        <v>123096859.74825141</v>
      </c>
      <c r="N19" s="292">
        <v>4752067.2671666723</v>
      </c>
      <c r="O19" s="292">
        <v>1771291</v>
      </c>
      <c r="P19" s="287">
        <f t="shared" si="0"/>
        <v>218387131.91678724</v>
      </c>
    </row>
    <row r="20" spans="1:16" s="345" customFormat="1" ht="12" customHeight="1" x14ac:dyDescent="0.2">
      <c r="A20" s="351" t="s">
        <v>319</v>
      </c>
      <c r="B20" s="292">
        <v>7519340</v>
      </c>
      <c r="C20" s="292">
        <v>1562988</v>
      </c>
      <c r="D20" s="292">
        <v>231833141</v>
      </c>
      <c r="E20" s="364">
        <v>8745854</v>
      </c>
      <c r="F20" s="364">
        <v>25885271</v>
      </c>
      <c r="G20" s="292">
        <v>19513311.573713254</v>
      </c>
      <c r="H20" s="292">
        <v>15316814</v>
      </c>
      <c r="I20" s="292">
        <v>253237</v>
      </c>
      <c r="J20" s="292">
        <v>0</v>
      </c>
      <c r="K20" s="292">
        <v>0</v>
      </c>
      <c r="L20" s="364">
        <v>0</v>
      </c>
      <c r="M20" s="292">
        <v>38063707</v>
      </c>
      <c r="N20" s="292">
        <v>24682208.171445243</v>
      </c>
      <c r="O20" s="292">
        <v>738523</v>
      </c>
      <c r="P20" s="287">
        <f t="shared" si="0"/>
        <v>374114394.74515849</v>
      </c>
    </row>
    <row r="21" spans="1:16" s="345" customFormat="1" ht="12" customHeight="1" x14ac:dyDescent="0.2">
      <c r="A21" s="351" t="s">
        <v>320</v>
      </c>
      <c r="B21" s="292">
        <v>2969189</v>
      </c>
      <c r="C21" s="292">
        <v>602216</v>
      </c>
      <c r="D21" s="292">
        <v>87961101</v>
      </c>
      <c r="E21" s="364">
        <v>374400</v>
      </c>
      <c r="F21" s="364">
        <v>0</v>
      </c>
      <c r="G21" s="292">
        <v>6299428.614899219</v>
      </c>
      <c r="H21" s="292">
        <v>20594028</v>
      </c>
      <c r="I21" s="292">
        <v>332315</v>
      </c>
      <c r="J21" s="292">
        <v>590816</v>
      </c>
      <c r="K21" s="292">
        <v>0</v>
      </c>
      <c r="L21" s="364">
        <v>0</v>
      </c>
      <c r="M21" s="292">
        <v>48708935</v>
      </c>
      <c r="N21" s="292">
        <v>8755009.4227868114</v>
      </c>
      <c r="O21" s="292">
        <v>862681</v>
      </c>
      <c r="P21" s="287">
        <f t="shared" si="0"/>
        <v>178050119.03768602</v>
      </c>
    </row>
    <row r="22" spans="1:16" s="345" customFormat="1" ht="12" customHeight="1" x14ac:dyDescent="0.2">
      <c r="A22" s="351" t="s">
        <v>321</v>
      </c>
      <c r="B22" s="292">
        <v>0</v>
      </c>
      <c r="C22" s="292">
        <v>0</v>
      </c>
      <c r="D22" s="292">
        <v>0</v>
      </c>
      <c r="E22" s="364">
        <v>0</v>
      </c>
      <c r="F22" s="364">
        <v>0</v>
      </c>
      <c r="G22" s="292">
        <v>52996.852446631936</v>
      </c>
      <c r="H22" s="292">
        <v>785261</v>
      </c>
      <c r="I22" s="292">
        <v>22703</v>
      </c>
      <c r="J22" s="292">
        <v>0</v>
      </c>
      <c r="K22" s="292">
        <v>0</v>
      </c>
      <c r="L22" s="364">
        <v>0</v>
      </c>
      <c r="M22" s="292">
        <v>0</v>
      </c>
      <c r="N22" s="292">
        <v>499000</v>
      </c>
      <c r="O22" s="292">
        <v>0</v>
      </c>
      <c r="P22" s="287">
        <f t="shared" si="0"/>
        <v>1359960.852446632</v>
      </c>
    </row>
    <row r="23" spans="1:16" s="345" customFormat="1" ht="12" customHeight="1" x14ac:dyDescent="0.2">
      <c r="A23" s="351" t="s">
        <v>322</v>
      </c>
      <c r="B23" s="292">
        <v>417363</v>
      </c>
      <c r="C23" s="292">
        <v>110936</v>
      </c>
      <c r="D23" s="292">
        <v>32449330</v>
      </c>
      <c r="E23" s="364">
        <v>0</v>
      </c>
      <c r="F23" s="364">
        <v>236277358</v>
      </c>
      <c r="G23" s="292">
        <v>1178250.3912719314</v>
      </c>
      <c r="H23" s="292">
        <v>2579858</v>
      </c>
      <c r="I23" s="292">
        <v>95947</v>
      </c>
      <c r="J23" s="292">
        <v>0</v>
      </c>
      <c r="K23" s="292">
        <v>0</v>
      </c>
      <c r="L23" s="364">
        <v>0</v>
      </c>
      <c r="M23" s="292">
        <v>1046841</v>
      </c>
      <c r="N23" s="292">
        <v>5071598.3817026187</v>
      </c>
      <c r="O23" s="292">
        <v>212312</v>
      </c>
      <c r="P23" s="287">
        <f t="shared" si="0"/>
        <v>279439793.77297455</v>
      </c>
    </row>
    <row r="24" spans="1:16" s="345" customFormat="1" ht="12" customHeight="1" x14ac:dyDescent="0.2">
      <c r="A24" s="351" t="s">
        <v>323</v>
      </c>
      <c r="B24" s="292">
        <v>417363</v>
      </c>
      <c r="C24" s="292">
        <v>110936</v>
      </c>
      <c r="D24" s="292">
        <v>10010700</v>
      </c>
      <c r="E24" s="364">
        <v>0</v>
      </c>
      <c r="F24" s="364">
        <v>0</v>
      </c>
      <c r="G24" s="292">
        <v>1352496.6757106744</v>
      </c>
      <c r="H24" s="292">
        <v>7528369</v>
      </c>
      <c r="I24" s="292">
        <v>126838</v>
      </c>
      <c r="J24" s="292">
        <v>0</v>
      </c>
      <c r="K24" s="292">
        <v>1547553</v>
      </c>
      <c r="L24" s="364">
        <v>200000</v>
      </c>
      <c r="M24" s="292">
        <v>0</v>
      </c>
      <c r="N24" s="292">
        <v>2327158.0166016598</v>
      </c>
      <c r="O24" s="292">
        <v>0</v>
      </c>
      <c r="P24" s="287">
        <f t="shared" si="0"/>
        <v>23621413.692312334</v>
      </c>
    </row>
    <row r="25" spans="1:16" s="345" customFormat="1" ht="12" customHeight="1" x14ac:dyDescent="0.2">
      <c r="A25" s="351" t="s">
        <v>324</v>
      </c>
      <c r="B25" s="292">
        <v>4977530</v>
      </c>
      <c r="C25" s="292">
        <v>975509</v>
      </c>
      <c r="D25" s="292">
        <v>266419174</v>
      </c>
      <c r="E25" s="364">
        <v>756350</v>
      </c>
      <c r="F25" s="364">
        <v>0</v>
      </c>
      <c r="G25" s="292">
        <v>9795127.473521091</v>
      </c>
      <c r="H25" s="292">
        <v>16098778</v>
      </c>
      <c r="I25" s="292">
        <v>269865</v>
      </c>
      <c r="J25" s="292">
        <v>0</v>
      </c>
      <c r="K25" s="292">
        <v>0</v>
      </c>
      <c r="L25" s="364">
        <v>0</v>
      </c>
      <c r="M25" s="292">
        <v>201205431.68002081</v>
      </c>
      <c r="N25" s="292">
        <v>17202160.447202206</v>
      </c>
      <c r="O25" s="292">
        <v>1700691</v>
      </c>
      <c r="P25" s="287">
        <f t="shared" si="0"/>
        <v>519400616.60074413</v>
      </c>
    </row>
    <row r="26" spans="1:16" s="345" customFormat="1" ht="12" customHeight="1" x14ac:dyDescent="0.2">
      <c r="A26" s="351" t="s">
        <v>325</v>
      </c>
      <c r="B26" s="292">
        <v>1697477</v>
      </c>
      <c r="C26" s="292">
        <v>364754</v>
      </c>
      <c r="D26" s="292">
        <v>48985254</v>
      </c>
      <c r="E26" s="364">
        <v>0</v>
      </c>
      <c r="F26" s="364">
        <v>0</v>
      </c>
      <c r="G26" s="292">
        <v>5394274.412971165</v>
      </c>
      <c r="H26" s="292">
        <v>15830293</v>
      </c>
      <c r="I26" s="292">
        <v>276023</v>
      </c>
      <c r="J26" s="292">
        <v>0</v>
      </c>
      <c r="K26" s="292">
        <v>0</v>
      </c>
      <c r="L26" s="364">
        <v>0</v>
      </c>
      <c r="M26" s="292">
        <v>14209972.319979204</v>
      </c>
      <c r="N26" s="292">
        <v>5304566.824961395</v>
      </c>
      <c r="O26" s="292">
        <v>0</v>
      </c>
      <c r="P26" s="287">
        <f t="shared" si="0"/>
        <v>92062614.557911769</v>
      </c>
    </row>
    <row r="27" spans="1:16" s="345" customFormat="1" ht="12" customHeight="1" x14ac:dyDescent="0.2">
      <c r="A27" s="351" t="s">
        <v>326</v>
      </c>
      <c r="B27" s="292">
        <v>453885</v>
      </c>
      <c r="C27" s="292">
        <v>120644</v>
      </c>
      <c r="D27" s="292">
        <v>19065467</v>
      </c>
      <c r="E27" s="364">
        <v>0</v>
      </c>
      <c r="F27" s="364">
        <v>0</v>
      </c>
      <c r="G27" s="292">
        <v>2468055.9942764789</v>
      </c>
      <c r="H27" s="292">
        <v>12090299</v>
      </c>
      <c r="I27" s="292">
        <v>206685</v>
      </c>
      <c r="J27" s="292">
        <v>0</v>
      </c>
      <c r="K27" s="292">
        <v>0</v>
      </c>
      <c r="L27" s="364">
        <v>0</v>
      </c>
      <c r="M27" s="292">
        <v>0</v>
      </c>
      <c r="N27" s="292">
        <v>3149676.7128139511</v>
      </c>
      <c r="O27" s="292">
        <v>0</v>
      </c>
      <c r="P27" s="287">
        <f t="shared" si="0"/>
        <v>37554712.70709043</v>
      </c>
    </row>
    <row r="28" spans="1:16" s="345" customFormat="1" ht="11.25" customHeight="1" x14ac:dyDescent="0.2">
      <c r="A28" s="351" t="s">
        <v>327</v>
      </c>
      <c r="B28" s="292">
        <v>615373</v>
      </c>
      <c r="C28" s="292">
        <v>136089</v>
      </c>
      <c r="D28" s="292">
        <v>15540631</v>
      </c>
      <c r="E28" s="364">
        <v>0</v>
      </c>
      <c r="F28" s="364">
        <v>0</v>
      </c>
      <c r="G28" s="292">
        <v>2206035.4263983699</v>
      </c>
      <c r="H28" s="292">
        <v>10953970</v>
      </c>
      <c r="I28" s="292">
        <v>178331</v>
      </c>
      <c r="J28" s="292">
        <v>0</v>
      </c>
      <c r="K28" s="292">
        <v>127639</v>
      </c>
      <c r="L28" s="364">
        <v>32850</v>
      </c>
      <c r="M28" s="292">
        <v>0</v>
      </c>
      <c r="N28" s="292">
        <v>2838470.8232301269</v>
      </c>
      <c r="O28" s="292">
        <v>0</v>
      </c>
      <c r="P28" s="287">
        <f t="shared" si="0"/>
        <v>32629389.249628499</v>
      </c>
    </row>
    <row r="29" spans="1:16" s="345" customFormat="1" ht="12" customHeight="1" x14ac:dyDescent="0.2">
      <c r="A29" s="351" t="s">
        <v>328</v>
      </c>
      <c r="B29" s="292">
        <v>687261</v>
      </c>
      <c r="C29" s="292">
        <v>169089</v>
      </c>
      <c r="D29" s="292">
        <v>24512622</v>
      </c>
      <c r="E29" s="364">
        <v>0</v>
      </c>
      <c r="F29" s="364">
        <v>0</v>
      </c>
      <c r="G29" s="292">
        <v>3488132.6151549499</v>
      </c>
      <c r="H29" s="292">
        <v>16423047</v>
      </c>
      <c r="I29" s="292">
        <v>269138</v>
      </c>
      <c r="J29" s="292">
        <v>1760472</v>
      </c>
      <c r="K29" s="292">
        <v>0</v>
      </c>
      <c r="L29" s="364">
        <v>0</v>
      </c>
      <c r="M29" s="292">
        <v>0</v>
      </c>
      <c r="N29" s="292">
        <v>3917568.8811706211</v>
      </c>
      <c r="O29" s="292">
        <v>0</v>
      </c>
      <c r="P29" s="287">
        <f t="shared" si="0"/>
        <v>51227330.496325575</v>
      </c>
    </row>
    <row r="30" spans="1:16" s="345" customFormat="1" ht="12" customHeight="1" x14ac:dyDescent="0.2">
      <c r="A30" s="351" t="s">
        <v>329</v>
      </c>
      <c r="B30" s="292">
        <v>994499</v>
      </c>
      <c r="C30" s="292">
        <v>264341</v>
      </c>
      <c r="D30" s="292">
        <v>33297792</v>
      </c>
      <c r="E30" s="364">
        <v>0</v>
      </c>
      <c r="F30" s="364">
        <v>0</v>
      </c>
      <c r="G30" s="292">
        <v>3948878.6490231412</v>
      </c>
      <c r="H30" s="292">
        <v>11234364</v>
      </c>
      <c r="I30" s="292">
        <v>204738</v>
      </c>
      <c r="J30" s="292">
        <v>0</v>
      </c>
      <c r="K30" s="292">
        <v>0</v>
      </c>
      <c r="L30" s="364">
        <v>0</v>
      </c>
      <c r="M30" s="292">
        <v>3824228</v>
      </c>
      <c r="N30" s="292">
        <v>4597509.621024007</v>
      </c>
      <c r="O30" s="292">
        <v>289765</v>
      </c>
      <c r="P30" s="287">
        <f t="shared" si="0"/>
        <v>58656115.270047143</v>
      </c>
    </row>
    <row r="31" spans="1:16" s="345" customFormat="1" ht="12" customHeight="1" x14ac:dyDescent="0.2">
      <c r="A31" s="351" t="s">
        <v>330</v>
      </c>
      <c r="B31" s="292">
        <v>417363</v>
      </c>
      <c r="C31" s="292">
        <v>110936</v>
      </c>
      <c r="D31" s="292">
        <v>11945366</v>
      </c>
      <c r="E31" s="364">
        <v>2560000</v>
      </c>
      <c r="F31" s="364">
        <v>0</v>
      </c>
      <c r="G31" s="292">
        <v>1154971.1278995643</v>
      </c>
      <c r="H31" s="292">
        <v>7011828</v>
      </c>
      <c r="I31" s="292">
        <v>143139</v>
      </c>
      <c r="J31" s="292">
        <v>0</v>
      </c>
      <c r="K31" s="292">
        <v>426054</v>
      </c>
      <c r="L31" s="364">
        <v>22150</v>
      </c>
      <c r="M31" s="292">
        <v>3764156</v>
      </c>
      <c r="N31" s="292">
        <v>1681168.4414111902</v>
      </c>
      <c r="O31" s="292">
        <v>0</v>
      </c>
      <c r="P31" s="287">
        <f t="shared" si="0"/>
        <v>29237131.569310755</v>
      </c>
    </row>
    <row r="32" spans="1:16" s="345" customFormat="1" ht="12" customHeight="1" x14ac:dyDescent="0.2">
      <c r="A32" s="351" t="s">
        <v>331</v>
      </c>
      <c r="B32" s="292">
        <v>2348518</v>
      </c>
      <c r="C32" s="292">
        <v>458523</v>
      </c>
      <c r="D32" s="292">
        <v>124653607</v>
      </c>
      <c r="E32" s="364">
        <v>854130</v>
      </c>
      <c r="F32" s="364">
        <v>0</v>
      </c>
      <c r="G32" s="292">
        <v>4410832.7307831943</v>
      </c>
      <c r="H32" s="292">
        <v>5637591</v>
      </c>
      <c r="I32" s="292">
        <v>140784</v>
      </c>
      <c r="J32" s="292">
        <v>634728</v>
      </c>
      <c r="K32" s="292">
        <v>0</v>
      </c>
      <c r="L32" s="364">
        <v>0</v>
      </c>
      <c r="M32" s="292">
        <v>51335326.948313661</v>
      </c>
      <c r="N32" s="292">
        <v>8239964.1554340711</v>
      </c>
      <c r="O32" s="292">
        <v>603404</v>
      </c>
      <c r="P32" s="287">
        <f t="shared" si="0"/>
        <v>199317408.83453092</v>
      </c>
    </row>
    <row r="33" spans="1:16" s="345" customFormat="1" ht="12" customHeight="1" x14ac:dyDescent="0.2">
      <c r="A33" s="351" t="s">
        <v>332</v>
      </c>
      <c r="B33" s="292">
        <v>2792313</v>
      </c>
      <c r="C33" s="292">
        <v>562136</v>
      </c>
      <c r="D33" s="292">
        <v>202269461</v>
      </c>
      <c r="E33" s="364">
        <v>1700542</v>
      </c>
      <c r="F33" s="364"/>
      <c r="G33" s="292">
        <v>6074957.6990131019</v>
      </c>
      <c r="H33" s="292">
        <v>3610588</v>
      </c>
      <c r="I33" s="292">
        <v>115613</v>
      </c>
      <c r="J33" s="292">
        <v>0</v>
      </c>
      <c r="K33" s="292">
        <v>0</v>
      </c>
      <c r="L33" s="364">
        <v>0</v>
      </c>
      <c r="M33" s="292">
        <v>122319874.27500001</v>
      </c>
      <c r="N33" s="292">
        <v>9297305.8157644533</v>
      </c>
      <c r="O33" s="292">
        <v>1136510</v>
      </c>
      <c r="P33" s="287">
        <f t="shared" si="0"/>
        <v>349879300.78977752</v>
      </c>
    </row>
    <row r="34" spans="1:16" s="345" customFormat="1" ht="12" customHeight="1" x14ac:dyDescent="0.2">
      <c r="A34" s="351" t="s">
        <v>333</v>
      </c>
      <c r="B34" s="292">
        <v>2928249</v>
      </c>
      <c r="C34" s="292">
        <v>623692</v>
      </c>
      <c r="D34" s="292">
        <v>86095891</v>
      </c>
      <c r="E34" s="364">
        <v>0</v>
      </c>
      <c r="F34" s="364">
        <v>13934693</v>
      </c>
      <c r="G34" s="292">
        <v>9219070.1777176019</v>
      </c>
      <c r="H34" s="292">
        <v>20769552</v>
      </c>
      <c r="I34" s="292">
        <v>329931</v>
      </c>
      <c r="J34" s="292">
        <v>0</v>
      </c>
      <c r="K34" s="292">
        <v>0</v>
      </c>
      <c r="L34" s="364">
        <v>75000</v>
      </c>
      <c r="M34" s="292">
        <v>1026987</v>
      </c>
      <c r="N34" s="292">
        <v>10427980.924726088</v>
      </c>
      <c r="O34" s="292">
        <v>286560</v>
      </c>
      <c r="P34" s="287">
        <f t="shared" si="0"/>
        <v>145717606.1024437</v>
      </c>
    </row>
    <row r="35" spans="1:16" s="345" customFormat="1" ht="12" customHeight="1" x14ac:dyDescent="0.2">
      <c r="A35" s="351" t="s">
        <v>334</v>
      </c>
      <c r="B35" s="292">
        <v>1513226</v>
      </c>
      <c r="C35" s="292">
        <v>292447</v>
      </c>
      <c r="D35" s="292">
        <v>57513304</v>
      </c>
      <c r="E35" s="364">
        <v>0</v>
      </c>
      <c r="F35" s="364">
        <v>93040064</v>
      </c>
      <c r="G35" s="292">
        <v>3630842.8659961242</v>
      </c>
      <c r="H35" s="292">
        <v>15256471</v>
      </c>
      <c r="I35" s="292">
        <v>242597</v>
      </c>
      <c r="J35" s="292">
        <v>0</v>
      </c>
      <c r="K35" s="292">
        <v>1132139</v>
      </c>
      <c r="L35" s="364">
        <v>556815</v>
      </c>
      <c r="M35" s="292">
        <v>11582742</v>
      </c>
      <c r="N35" s="292">
        <v>6458115.480958784</v>
      </c>
      <c r="O35" s="292">
        <v>313294</v>
      </c>
      <c r="P35" s="287">
        <f t="shared" si="0"/>
        <v>191532057.34695491</v>
      </c>
    </row>
    <row r="36" spans="1:16" s="345" customFormat="1" ht="12" customHeight="1" x14ac:dyDescent="0.2">
      <c r="A36" s="351" t="s">
        <v>335</v>
      </c>
      <c r="B36" s="292">
        <v>417363</v>
      </c>
      <c r="C36" s="292">
        <v>110936</v>
      </c>
      <c r="D36" s="292">
        <v>7709989</v>
      </c>
      <c r="E36" s="364">
        <v>0</v>
      </c>
      <c r="F36" s="364">
        <v>0</v>
      </c>
      <c r="G36" s="292">
        <v>2139649.4985947614</v>
      </c>
      <c r="H36" s="292">
        <v>13876712</v>
      </c>
      <c r="I36" s="292">
        <v>236210</v>
      </c>
      <c r="J36" s="292">
        <v>253492</v>
      </c>
      <c r="K36" s="292">
        <v>937956</v>
      </c>
      <c r="L36" s="364">
        <v>0</v>
      </c>
      <c r="M36" s="292">
        <v>0</v>
      </c>
      <c r="N36" s="292">
        <v>1998443.6868915593</v>
      </c>
      <c r="O36" s="292">
        <v>0</v>
      </c>
      <c r="P36" s="287">
        <f t="shared" si="0"/>
        <v>27680751.18548632</v>
      </c>
    </row>
    <row r="37" spans="1:16" s="345" customFormat="1" ht="12" customHeight="1" x14ac:dyDescent="0.2">
      <c r="A37" s="351" t="s">
        <v>336</v>
      </c>
      <c r="B37" s="292">
        <v>1622916</v>
      </c>
      <c r="C37" s="292">
        <v>322302</v>
      </c>
      <c r="D37" s="292">
        <v>50755608</v>
      </c>
      <c r="E37" s="364">
        <v>0</v>
      </c>
      <c r="F37" s="364">
        <v>0</v>
      </c>
      <c r="G37" s="292">
        <v>4949371.7997695077</v>
      </c>
      <c r="H37" s="292">
        <v>17347538</v>
      </c>
      <c r="I37" s="292">
        <v>272169</v>
      </c>
      <c r="J37" s="292">
        <v>0</v>
      </c>
      <c r="K37" s="292">
        <v>0</v>
      </c>
      <c r="L37" s="364">
        <v>0</v>
      </c>
      <c r="M37" s="292">
        <v>13330312</v>
      </c>
      <c r="N37" s="292">
        <v>5828195.4691061061</v>
      </c>
      <c r="O37" s="292">
        <v>666346</v>
      </c>
      <c r="P37" s="287">
        <f t="shared" si="0"/>
        <v>95094758.268875614</v>
      </c>
    </row>
    <row r="38" spans="1:16" s="345" customFormat="1" ht="12" customHeight="1" x14ac:dyDescent="0.2">
      <c r="A38" s="351" t="s">
        <v>337</v>
      </c>
      <c r="B38" s="292">
        <v>417363</v>
      </c>
      <c r="C38" s="292">
        <v>110936</v>
      </c>
      <c r="D38" s="292">
        <v>4344174</v>
      </c>
      <c r="E38" s="364">
        <v>0</v>
      </c>
      <c r="F38" s="364">
        <v>0</v>
      </c>
      <c r="G38" s="292">
        <v>896874.12915221381</v>
      </c>
      <c r="H38" s="292">
        <v>9826947</v>
      </c>
      <c r="I38" s="292">
        <v>122975</v>
      </c>
      <c r="J38" s="292">
        <v>0</v>
      </c>
      <c r="K38" s="292">
        <v>2549321</v>
      </c>
      <c r="L38" s="364">
        <v>300000</v>
      </c>
      <c r="M38" s="292">
        <v>0</v>
      </c>
      <c r="N38" s="292">
        <v>1657711.3392033554</v>
      </c>
      <c r="O38" s="292">
        <v>0</v>
      </c>
      <c r="P38" s="287">
        <f t="shared" si="0"/>
        <v>20226301.46835557</v>
      </c>
    </row>
    <row r="39" spans="1:16" s="345" customFormat="1" ht="12" customHeight="1" x14ac:dyDescent="0.2">
      <c r="A39" s="351" t="s">
        <v>338</v>
      </c>
      <c r="B39" s="292">
        <v>0</v>
      </c>
      <c r="C39" s="292">
        <v>0</v>
      </c>
      <c r="D39" s="292">
        <v>0</v>
      </c>
      <c r="E39" s="364">
        <v>0</v>
      </c>
      <c r="F39" s="364">
        <v>0</v>
      </c>
      <c r="G39" s="292">
        <v>11056.531836310112</v>
      </c>
      <c r="H39" s="292">
        <v>291706</v>
      </c>
      <c r="I39" s="292">
        <v>14295</v>
      </c>
      <c r="J39" s="292">
        <v>0</v>
      </c>
      <c r="K39" s="292">
        <v>0</v>
      </c>
      <c r="L39" s="364">
        <v>0</v>
      </c>
      <c r="M39" s="292">
        <v>0</v>
      </c>
      <c r="N39" s="292">
        <v>499000</v>
      </c>
      <c r="O39" s="292">
        <v>0</v>
      </c>
      <c r="P39" s="287">
        <f t="shared" si="0"/>
        <v>816057.53183631017</v>
      </c>
    </row>
    <row r="40" spans="1:16" s="345" customFormat="1" ht="12" customHeight="1" x14ac:dyDescent="0.2">
      <c r="A40" s="351" t="s">
        <v>339</v>
      </c>
      <c r="B40" s="292">
        <v>417363</v>
      </c>
      <c r="C40" s="292">
        <v>110936</v>
      </c>
      <c r="D40" s="292">
        <v>11401376</v>
      </c>
      <c r="E40" s="364">
        <v>0</v>
      </c>
      <c r="F40" s="364">
        <v>0</v>
      </c>
      <c r="G40" s="292">
        <v>1260461.8523528967</v>
      </c>
      <c r="H40" s="292">
        <v>7555916</v>
      </c>
      <c r="I40" s="292">
        <v>132291</v>
      </c>
      <c r="J40" s="292">
        <v>0</v>
      </c>
      <c r="K40" s="292">
        <v>256483</v>
      </c>
      <c r="L40" s="364">
        <v>146523</v>
      </c>
      <c r="M40" s="292">
        <v>0</v>
      </c>
      <c r="N40" s="292">
        <v>2489110.8777811839</v>
      </c>
      <c r="O40" s="292">
        <v>0</v>
      </c>
      <c r="P40" s="287">
        <f t="shared" si="0"/>
        <v>23770460.730134077</v>
      </c>
    </row>
    <row r="41" spans="1:16" s="345" customFormat="1" ht="12" customHeight="1" x14ac:dyDescent="0.2">
      <c r="A41" s="351" t="s">
        <v>340</v>
      </c>
      <c r="B41" s="292">
        <v>1129479</v>
      </c>
      <c r="C41" s="292">
        <v>222111</v>
      </c>
      <c r="D41" s="292">
        <v>35090090</v>
      </c>
      <c r="E41" s="364">
        <v>0</v>
      </c>
      <c r="F41" s="364">
        <v>0</v>
      </c>
      <c r="G41" s="292">
        <v>1822693.0372488217</v>
      </c>
      <c r="H41" s="292">
        <v>6292105</v>
      </c>
      <c r="I41" s="292">
        <v>94043</v>
      </c>
      <c r="J41" s="292">
        <v>0</v>
      </c>
      <c r="K41" s="292">
        <v>11464</v>
      </c>
      <c r="L41" s="364">
        <v>325000</v>
      </c>
      <c r="M41" s="292">
        <v>712684</v>
      </c>
      <c r="N41" s="292">
        <v>5095081.3693805942</v>
      </c>
      <c r="O41" s="292">
        <v>0</v>
      </c>
      <c r="P41" s="287">
        <f t="shared" si="0"/>
        <v>50794750.406629413</v>
      </c>
    </row>
    <row r="42" spans="1:16" s="345" customFormat="1" ht="12" customHeight="1" x14ac:dyDescent="0.2">
      <c r="A42" s="351" t="s">
        <v>341</v>
      </c>
      <c r="B42" s="292">
        <v>417363</v>
      </c>
      <c r="C42" s="292">
        <v>110936</v>
      </c>
      <c r="D42" s="292">
        <v>6542448</v>
      </c>
      <c r="E42" s="364">
        <v>0</v>
      </c>
      <c r="F42" s="364">
        <v>0</v>
      </c>
      <c r="G42" s="292">
        <v>1068737.908570739</v>
      </c>
      <c r="H42" s="292">
        <v>3903474</v>
      </c>
      <c r="I42" s="292">
        <v>120267</v>
      </c>
      <c r="J42" s="292">
        <v>0</v>
      </c>
      <c r="K42" s="292">
        <v>0</v>
      </c>
      <c r="L42" s="364">
        <v>0</v>
      </c>
      <c r="M42" s="292">
        <v>0</v>
      </c>
      <c r="N42" s="292">
        <v>1938405.446937772</v>
      </c>
      <c r="O42" s="292">
        <v>0</v>
      </c>
      <c r="P42" s="287">
        <f t="shared" si="0"/>
        <v>14101631.35550851</v>
      </c>
    </row>
    <row r="43" spans="1:16" s="345" customFormat="1" ht="12" customHeight="1" x14ac:dyDescent="0.2">
      <c r="A43" s="351" t="s">
        <v>342</v>
      </c>
      <c r="B43" s="292">
        <v>4039770</v>
      </c>
      <c r="C43" s="292">
        <v>771031</v>
      </c>
      <c r="D43" s="292">
        <v>334389058</v>
      </c>
      <c r="E43" s="364">
        <v>5612124</v>
      </c>
      <c r="F43" s="364">
        <v>0</v>
      </c>
      <c r="G43" s="292">
        <v>7498390.6365531338</v>
      </c>
      <c r="H43" s="292">
        <v>4008246</v>
      </c>
      <c r="I43" s="292">
        <v>119365</v>
      </c>
      <c r="J43" s="292">
        <v>0</v>
      </c>
      <c r="K43" s="292">
        <v>0</v>
      </c>
      <c r="L43" s="364">
        <v>0</v>
      </c>
      <c r="M43" s="292">
        <v>168323395.56034848</v>
      </c>
      <c r="N43" s="292">
        <v>18723885.087022904</v>
      </c>
      <c r="O43" s="292">
        <v>897116</v>
      </c>
      <c r="P43" s="287">
        <f t="shared" si="0"/>
        <v>544382381.28392446</v>
      </c>
    </row>
    <row r="44" spans="1:16" s="345" customFormat="1" ht="12" customHeight="1" x14ac:dyDescent="0.2">
      <c r="A44" s="351" t="s">
        <v>343</v>
      </c>
      <c r="B44" s="292">
        <v>417363</v>
      </c>
      <c r="C44" s="292">
        <v>110936</v>
      </c>
      <c r="D44" s="292">
        <v>23172877</v>
      </c>
      <c r="E44" s="364">
        <v>0</v>
      </c>
      <c r="F44" s="364">
        <v>0</v>
      </c>
      <c r="G44" s="292">
        <v>1711709.4999636086</v>
      </c>
      <c r="H44" s="292">
        <v>10150043</v>
      </c>
      <c r="I44" s="292">
        <v>140925</v>
      </c>
      <c r="J44" s="292">
        <v>0</v>
      </c>
      <c r="K44" s="292">
        <v>251485</v>
      </c>
      <c r="L44" s="364">
        <v>307700</v>
      </c>
      <c r="M44" s="292">
        <v>0</v>
      </c>
      <c r="N44" s="292">
        <v>2847950.8700652584</v>
      </c>
      <c r="O44" s="292">
        <v>2309350</v>
      </c>
      <c r="P44" s="287">
        <f t="shared" si="0"/>
        <v>41420339.370028868</v>
      </c>
    </row>
    <row r="45" spans="1:16" s="345" customFormat="1" ht="12" customHeight="1" x14ac:dyDescent="0.2">
      <c r="A45" s="351" t="s">
        <v>344</v>
      </c>
      <c r="B45" s="292">
        <v>7628957</v>
      </c>
      <c r="C45" s="292">
        <v>1522888</v>
      </c>
      <c r="D45" s="292">
        <v>742847660</v>
      </c>
      <c r="E45" s="364">
        <v>0</v>
      </c>
      <c r="F45" s="364">
        <v>309777215</v>
      </c>
      <c r="G45" s="292">
        <v>16353355.007799853</v>
      </c>
      <c r="H45" s="292">
        <v>19989949</v>
      </c>
      <c r="I45" s="292">
        <v>332839</v>
      </c>
      <c r="J45" s="292">
        <v>199600</v>
      </c>
      <c r="K45" s="292">
        <v>0</v>
      </c>
      <c r="L45" s="364">
        <v>145000</v>
      </c>
      <c r="M45" s="292">
        <v>597316602.57308865</v>
      </c>
      <c r="N45" s="292">
        <v>34517180.266935728</v>
      </c>
      <c r="O45" s="292">
        <v>0</v>
      </c>
      <c r="P45" s="287">
        <f t="shared" si="0"/>
        <v>1730631245.8478243</v>
      </c>
    </row>
    <row r="46" spans="1:16" s="345" customFormat="1" ht="12" customHeight="1" x14ac:dyDescent="0.2">
      <c r="A46" s="351" t="s">
        <v>345</v>
      </c>
      <c r="B46" s="292">
        <v>2055603</v>
      </c>
      <c r="C46" s="292">
        <v>497496</v>
      </c>
      <c r="D46" s="292">
        <v>64105200</v>
      </c>
      <c r="E46" s="364">
        <v>0</v>
      </c>
      <c r="F46" s="364">
        <v>66157660</v>
      </c>
      <c r="G46" s="292">
        <v>6615056.0788224768</v>
      </c>
      <c r="H46" s="292">
        <v>25798572</v>
      </c>
      <c r="I46" s="292">
        <v>407989</v>
      </c>
      <c r="J46" s="292">
        <v>1447100</v>
      </c>
      <c r="K46" s="292">
        <v>774552</v>
      </c>
      <c r="L46" s="364">
        <v>0</v>
      </c>
      <c r="M46" s="292">
        <v>879127</v>
      </c>
      <c r="N46" s="292">
        <v>8024126.6070115613</v>
      </c>
      <c r="O46" s="292">
        <v>335100</v>
      </c>
      <c r="P46" s="287">
        <f t="shared" si="0"/>
        <v>177097581.68583402</v>
      </c>
    </row>
    <row r="47" spans="1:16" s="345" customFormat="1" ht="12" customHeight="1" x14ac:dyDescent="0.2">
      <c r="A47" s="351" t="s">
        <v>346</v>
      </c>
      <c r="B47" s="292">
        <v>417363</v>
      </c>
      <c r="C47" s="292">
        <v>110936</v>
      </c>
      <c r="D47" s="292">
        <v>4841936</v>
      </c>
      <c r="E47" s="364">
        <v>0</v>
      </c>
      <c r="F47" s="364">
        <v>0</v>
      </c>
      <c r="G47" s="292">
        <v>592911.13412466343</v>
      </c>
      <c r="H47" s="292">
        <v>5003801</v>
      </c>
      <c r="I47" s="292">
        <v>97168</v>
      </c>
      <c r="J47" s="292">
        <v>0</v>
      </c>
      <c r="K47" s="292">
        <v>862617</v>
      </c>
      <c r="L47" s="364">
        <v>0</v>
      </c>
      <c r="M47" s="292">
        <v>0</v>
      </c>
      <c r="N47" s="292">
        <v>1708213.3490337245</v>
      </c>
      <c r="O47" s="292">
        <v>0</v>
      </c>
      <c r="P47" s="287">
        <f t="shared" si="0"/>
        <v>13634945.483158387</v>
      </c>
    </row>
    <row r="48" spans="1:16" s="345" customFormat="1" ht="12" customHeight="1" x14ac:dyDescent="0.2">
      <c r="A48" s="351" t="s">
        <v>347</v>
      </c>
      <c r="B48" s="292">
        <v>3386064</v>
      </c>
      <c r="C48" s="292">
        <v>716343</v>
      </c>
      <c r="D48" s="292">
        <v>98617097</v>
      </c>
      <c r="E48" s="364">
        <v>0</v>
      </c>
      <c r="F48" s="364">
        <v>0</v>
      </c>
      <c r="G48" s="292">
        <v>10391407.985049576</v>
      </c>
      <c r="H48" s="292">
        <v>22802038</v>
      </c>
      <c r="I48" s="292">
        <v>384005</v>
      </c>
      <c r="J48" s="292">
        <v>962072</v>
      </c>
      <c r="K48" s="292">
        <v>0</v>
      </c>
      <c r="L48" s="364">
        <v>0</v>
      </c>
      <c r="M48" s="292">
        <v>21776817</v>
      </c>
      <c r="N48" s="292">
        <v>10759648.4481347</v>
      </c>
      <c r="O48" s="292">
        <v>543716</v>
      </c>
      <c r="P48" s="287">
        <f t="shared" si="0"/>
        <v>170339208.43318427</v>
      </c>
    </row>
    <row r="49" spans="1:16" s="345" customFormat="1" ht="12" customHeight="1" x14ac:dyDescent="0.2">
      <c r="A49" s="351" t="s">
        <v>348</v>
      </c>
      <c r="B49" s="292">
        <v>614343</v>
      </c>
      <c r="C49" s="292">
        <v>163294</v>
      </c>
      <c r="D49" s="292">
        <v>17182197</v>
      </c>
      <c r="E49" s="364">
        <v>0</v>
      </c>
      <c r="F49" s="364">
        <v>0</v>
      </c>
      <c r="G49" s="292">
        <v>2951702.6937425039</v>
      </c>
      <c r="H49" s="292">
        <v>14473939</v>
      </c>
      <c r="I49" s="292">
        <v>227123</v>
      </c>
      <c r="J49" s="292">
        <v>0</v>
      </c>
      <c r="K49" s="292">
        <v>6543737</v>
      </c>
      <c r="L49" s="364">
        <v>565498</v>
      </c>
      <c r="M49" s="292">
        <v>0</v>
      </c>
      <c r="N49" s="292">
        <v>3008971.2986720074</v>
      </c>
      <c r="O49" s="292">
        <v>0</v>
      </c>
      <c r="P49" s="287">
        <f t="shared" si="0"/>
        <v>45730804.992414504</v>
      </c>
    </row>
    <row r="50" spans="1:16" s="345" customFormat="1" ht="12" customHeight="1" x14ac:dyDescent="0.2">
      <c r="A50" s="351" t="s">
        <v>349</v>
      </c>
      <c r="B50" s="292">
        <v>1088278</v>
      </c>
      <c r="C50" s="292">
        <v>227546</v>
      </c>
      <c r="D50" s="292">
        <v>53570181</v>
      </c>
      <c r="E50" s="364">
        <v>0</v>
      </c>
      <c r="F50" s="364">
        <v>94510943</v>
      </c>
      <c r="G50" s="292">
        <v>3293496.9304821719</v>
      </c>
      <c r="H50" s="292">
        <v>11830359</v>
      </c>
      <c r="I50" s="292">
        <v>179605</v>
      </c>
      <c r="J50" s="292">
        <v>0</v>
      </c>
      <c r="K50" s="292">
        <v>884965</v>
      </c>
      <c r="L50" s="364">
        <v>100000</v>
      </c>
      <c r="M50" s="292">
        <v>17371023.399719592</v>
      </c>
      <c r="N50" s="292">
        <v>5899148.2891180236</v>
      </c>
      <c r="O50" s="292">
        <v>701847</v>
      </c>
      <c r="P50" s="287">
        <f t="shared" si="0"/>
        <v>189657392.6193198</v>
      </c>
    </row>
    <row r="51" spans="1:16" s="345" customFormat="1" ht="12" customHeight="1" x14ac:dyDescent="0.2">
      <c r="A51" s="351" t="s">
        <v>350</v>
      </c>
      <c r="B51" s="292">
        <v>4067144</v>
      </c>
      <c r="C51" s="292">
        <v>853518</v>
      </c>
      <c r="D51" s="292">
        <v>188948512</v>
      </c>
      <c r="E51" s="364">
        <v>0</v>
      </c>
      <c r="F51" s="364">
        <v>0</v>
      </c>
      <c r="G51" s="292">
        <v>12301683.661508992</v>
      </c>
      <c r="H51" s="292">
        <v>21498043</v>
      </c>
      <c r="I51" s="292">
        <v>361926</v>
      </c>
      <c r="J51" s="292">
        <v>4778424</v>
      </c>
      <c r="K51" s="292">
        <v>0</v>
      </c>
      <c r="L51" s="364">
        <v>0</v>
      </c>
      <c r="M51" s="292">
        <v>133073790.86656284</v>
      </c>
      <c r="N51" s="292">
        <v>14477168.824038431</v>
      </c>
      <c r="O51" s="292">
        <v>1431437</v>
      </c>
      <c r="P51" s="287">
        <f t="shared" si="0"/>
        <v>381791647.35211027</v>
      </c>
    </row>
    <row r="52" spans="1:16" s="345" customFormat="1" ht="12" customHeight="1" x14ac:dyDescent="0.2">
      <c r="A52" s="351" t="s">
        <v>351</v>
      </c>
      <c r="B52" s="292">
        <v>1543684</v>
      </c>
      <c r="C52" s="292">
        <v>321343</v>
      </c>
      <c r="D52" s="292">
        <v>51775438</v>
      </c>
      <c r="E52" s="364">
        <v>0</v>
      </c>
      <c r="F52" s="364">
        <v>0</v>
      </c>
      <c r="G52" s="292">
        <v>5469418.8541817954</v>
      </c>
      <c r="H52" s="292">
        <v>1886664</v>
      </c>
      <c r="I52" s="292">
        <v>92566</v>
      </c>
      <c r="J52" s="292">
        <v>0</v>
      </c>
      <c r="K52" s="292">
        <v>0</v>
      </c>
      <c r="L52" s="364">
        <v>0</v>
      </c>
      <c r="M52" s="292">
        <v>6163676</v>
      </c>
      <c r="N52" s="292">
        <v>5313178.0153365405</v>
      </c>
      <c r="O52" s="292">
        <v>299327</v>
      </c>
      <c r="P52" s="287">
        <f t="shared" si="0"/>
        <v>72865294.86951834</v>
      </c>
    </row>
    <row r="53" spans="1:16" s="345" customFormat="1" ht="12" customHeight="1" x14ac:dyDescent="0.2">
      <c r="A53" s="351" t="s">
        <v>352</v>
      </c>
      <c r="B53" s="292">
        <v>500173</v>
      </c>
      <c r="C53" s="292">
        <v>110936</v>
      </c>
      <c r="D53" s="292">
        <v>20956739</v>
      </c>
      <c r="E53" s="364">
        <v>0</v>
      </c>
      <c r="F53" s="364">
        <v>0</v>
      </c>
      <c r="G53" s="292">
        <v>1039076.8021237423</v>
      </c>
      <c r="H53" s="292">
        <v>561595</v>
      </c>
      <c r="I53" s="292">
        <v>73009</v>
      </c>
      <c r="J53" s="292">
        <v>0</v>
      </c>
      <c r="K53" s="292">
        <v>0</v>
      </c>
      <c r="L53" s="364">
        <v>0</v>
      </c>
      <c r="M53" s="292">
        <v>108265.72500000001</v>
      </c>
      <c r="N53" s="292">
        <v>2614794.1575452518</v>
      </c>
      <c r="O53" s="292">
        <v>0</v>
      </c>
      <c r="P53" s="287">
        <f t="shared" si="0"/>
        <v>25964588.684668995</v>
      </c>
    </row>
    <row r="54" spans="1:16" s="345" customFormat="1" ht="12" customHeight="1" x14ac:dyDescent="0.2">
      <c r="A54" s="351" t="s">
        <v>353</v>
      </c>
      <c r="B54" s="292">
        <v>933578</v>
      </c>
      <c r="C54" s="292">
        <v>245292</v>
      </c>
      <c r="D54" s="292">
        <v>24339045</v>
      </c>
      <c r="E54" s="364">
        <v>0</v>
      </c>
      <c r="F54" s="364">
        <v>0</v>
      </c>
      <c r="G54" s="292">
        <v>3663672.8120061047</v>
      </c>
      <c r="H54" s="292">
        <v>12377290</v>
      </c>
      <c r="I54" s="292">
        <v>228043</v>
      </c>
      <c r="J54" s="292">
        <v>199600</v>
      </c>
      <c r="K54" s="292">
        <v>86022</v>
      </c>
      <c r="L54" s="364">
        <v>0</v>
      </c>
      <c r="M54" s="292">
        <v>0</v>
      </c>
      <c r="N54" s="292">
        <v>3798399.768556721</v>
      </c>
      <c r="O54" s="292">
        <v>0</v>
      </c>
      <c r="P54" s="287">
        <f t="shared" si="0"/>
        <v>45870942.580562823</v>
      </c>
    </row>
    <row r="55" spans="1:16" s="345" customFormat="1" ht="12" customHeight="1" x14ac:dyDescent="0.2">
      <c r="A55" s="351" t="s">
        <v>354</v>
      </c>
      <c r="B55" s="292">
        <v>417363</v>
      </c>
      <c r="C55" s="292">
        <v>110936</v>
      </c>
      <c r="D55" s="292">
        <v>3824876</v>
      </c>
      <c r="E55" s="364">
        <v>0</v>
      </c>
      <c r="F55" s="364">
        <v>0</v>
      </c>
      <c r="G55" s="292">
        <v>657499.60160641023</v>
      </c>
      <c r="H55" s="292">
        <v>6237068</v>
      </c>
      <c r="I55" s="292">
        <v>110485</v>
      </c>
      <c r="J55" s="292">
        <v>0</v>
      </c>
      <c r="K55" s="292">
        <v>2190281</v>
      </c>
      <c r="L55" s="364">
        <v>90784</v>
      </c>
      <c r="M55" s="292">
        <v>0</v>
      </c>
      <c r="N55" s="292">
        <v>1647396.8806186994</v>
      </c>
      <c r="O55" s="292">
        <v>0</v>
      </c>
      <c r="P55" s="287">
        <f t="shared" si="0"/>
        <v>15286689.482225109</v>
      </c>
    </row>
    <row r="56" spans="1:16" s="345" customFormat="1" ht="12" customHeight="1" x14ac:dyDescent="0.2">
      <c r="A56" s="351" t="s">
        <v>355</v>
      </c>
      <c r="B56" s="292">
        <v>1373156</v>
      </c>
      <c r="C56" s="292">
        <v>328069</v>
      </c>
      <c r="D56" s="292">
        <v>48648081</v>
      </c>
      <c r="E56" s="364">
        <v>0</v>
      </c>
      <c r="F56" s="364">
        <v>0</v>
      </c>
      <c r="G56" s="292">
        <v>5252678.1057972573</v>
      </c>
      <c r="H56" s="292">
        <v>18201706</v>
      </c>
      <c r="I56" s="292">
        <v>295806</v>
      </c>
      <c r="J56" s="292">
        <v>1107780</v>
      </c>
      <c r="K56" s="292">
        <v>0</v>
      </c>
      <c r="L56" s="364">
        <v>0</v>
      </c>
      <c r="M56" s="292">
        <v>1290713</v>
      </c>
      <c r="N56" s="292">
        <v>5331228.227316563</v>
      </c>
      <c r="O56" s="292">
        <v>305164</v>
      </c>
      <c r="P56" s="287">
        <f t="shared" si="0"/>
        <v>82134381.333113819</v>
      </c>
    </row>
    <row r="57" spans="1:16" s="345" customFormat="1" ht="12" customHeight="1" x14ac:dyDescent="0.2">
      <c r="A57" s="351" t="s">
        <v>356</v>
      </c>
      <c r="B57" s="292">
        <v>8831946</v>
      </c>
      <c r="C57" s="292">
        <v>1801433</v>
      </c>
      <c r="D57" s="292">
        <v>272703702</v>
      </c>
      <c r="E57" s="364">
        <v>0</v>
      </c>
      <c r="F57" s="364">
        <v>259325601</v>
      </c>
      <c r="G57" s="292">
        <v>16881598.224006455</v>
      </c>
      <c r="H57" s="292">
        <v>40048391</v>
      </c>
      <c r="I57" s="292">
        <v>559043</v>
      </c>
      <c r="J57" s="292">
        <v>0</v>
      </c>
      <c r="K57" s="292">
        <v>0</v>
      </c>
      <c r="L57" s="364">
        <v>0</v>
      </c>
      <c r="M57" s="292">
        <v>30104464</v>
      </c>
      <c r="N57" s="292">
        <v>28223666.114951044</v>
      </c>
      <c r="O57" s="292">
        <v>866637</v>
      </c>
      <c r="P57" s="287">
        <f t="shared" si="0"/>
        <v>659346481.33895743</v>
      </c>
    </row>
    <row r="58" spans="1:16" s="345" customFormat="1" ht="12" customHeight="1" x14ac:dyDescent="0.2">
      <c r="A58" s="351" t="s">
        <v>357</v>
      </c>
      <c r="B58" s="292">
        <v>961555</v>
      </c>
      <c r="C58" s="292">
        <v>213290</v>
      </c>
      <c r="D58" s="292">
        <v>44026910</v>
      </c>
      <c r="E58" s="364">
        <v>0</v>
      </c>
      <c r="F58" s="364">
        <v>0</v>
      </c>
      <c r="G58" s="292">
        <v>1601144.477202236</v>
      </c>
      <c r="H58" s="292">
        <v>6167251</v>
      </c>
      <c r="I58" s="292">
        <v>106487</v>
      </c>
      <c r="J58" s="292">
        <v>0</v>
      </c>
      <c r="K58" s="292">
        <v>34048</v>
      </c>
      <c r="L58" s="364">
        <v>0</v>
      </c>
      <c r="M58" s="292">
        <v>7432621</v>
      </c>
      <c r="N58" s="292">
        <v>4649252.7272855658</v>
      </c>
      <c r="O58" s="292">
        <v>443877</v>
      </c>
      <c r="P58" s="287">
        <f t="shared" si="0"/>
        <v>65636436.204487801</v>
      </c>
    </row>
    <row r="59" spans="1:16" s="345" customFormat="1" ht="12" customHeight="1" x14ac:dyDescent="0.2">
      <c r="A59" s="351" t="s">
        <v>358</v>
      </c>
      <c r="B59" s="292">
        <v>417363</v>
      </c>
      <c r="C59" s="292">
        <v>110936</v>
      </c>
      <c r="D59" s="292">
        <v>2359457</v>
      </c>
      <c r="E59" s="364">
        <v>0</v>
      </c>
      <c r="F59" s="364">
        <v>0</v>
      </c>
      <c r="G59" s="292">
        <v>504062.92545665195</v>
      </c>
      <c r="H59" s="292">
        <v>3441867</v>
      </c>
      <c r="I59" s="292">
        <v>106213</v>
      </c>
      <c r="J59" s="292">
        <v>0</v>
      </c>
      <c r="K59" s="292">
        <v>0</v>
      </c>
      <c r="L59" s="364">
        <v>0</v>
      </c>
      <c r="M59" s="292">
        <v>0</v>
      </c>
      <c r="N59" s="292">
        <v>1405814.6755756314</v>
      </c>
      <c r="O59" s="292">
        <v>0</v>
      </c>
      <c r="P59" s="287">
        <f t="shared" si="0"/>
        <v>8345713.6010322841</v>
      </c>
    </row>
    <row r="60" spans="1:16" s="345" customFormat="1" ht="12" customHeight="1" x14ac:dyDescent="0.2">
      <c r="A60" s="351" t="s">
        <v>359</v>
      </c>
      <c r="B60" s="292">
        <v>0</v>
      </c>
      <c r="C60" s="292">
        <v>0</v>
      </c>
      <c r="D60" s="292">
        <v>1079027</v>
      </c>
      <c r="E60" s="364">
        <v>0</v>
      </c>
      <c r="F60" s="364">
        <v>0</v>
      </c>
      <c r="G60" s="292">
        <v>175255.48226108888</v>
      </c>
      <c r="H60" s="292">
        <v>0</v>
      </c>
      <c r="I60" s="292">
        <v>0</v>
      </c>
      <c r="J60" s="292">
        <v>0</v>
      </c>
      <c r="K60" s="292">
        <v>0</v>
      </c>
      <c r="L60" s="364">
        <v>0</v>
      </c>
      <c r="M60" s="292">
        <v>0</v>
      </c>
      <c r="N60" s="292">
        <v>614472.55207610317</v>
      </c>
      <c r="O60" s="292">
        <v>0</v>
      </c>
      <c r="P60" s="287">
        <f t="shared" si="0"/>
        <v>1868755.0343371921</v>
      </c>
    </row>
    <row r="61" spans="1:16" s="345" customFormat="1" ht="12" customHeight="1" x14ac:dyDescent="0.2">
      <c r="A61" s="351" t="s">
        <v>360</v>
      </c>
      <c r="B61" s="292">
        <v>2569986</v>
      </c>
      <c r="C61" s="292">
        <v>530889</v>
      </c>
      <c r="D61" s="292">
        <v>77372894</v>
      </c>
      <c r="E61" s="364">
        <v>0</v>
      </c>
      <c r="F61" s="364">
        <v>90730505</v>
      </c>
      <c r="G61" s="292">
        <v>5620066.8299413165</v>
      </c>
      <c r="H61" s="292">
        <v>14534896</v>
      </c>
      <c r="I61" s="292">
        <v>257670</v>
      </c>
      <c r="J61" s="292">
        <v>1147700</v>
      </c>
      <c r="K61" s="292">
        <v>0</v>
      </c>
      <c r="L61" s="364">
        <v>0</v>
      </c>
      <c r="M61" s="292">
        <v>36419506.303434931</v>
      </c>
      <c r="N61" s="292">
        <v>8543675.3011635207</v>
      </c>
      <c r="O61" s="292">
        <v>212312</v>
      </c>
      <c r="P61" s="287">
        <f t="shared" si="0"/>
        <v>237940100.43453977</v>
      </c>
    </row>
    <row r="62" spans="1:16" s="345" customFormat="1" ht="12" customHeight="1" x14ac:dyDescent="0.2">
      <c r="A62" s="351" t="s">
        <v>361</v>
      </c>
      <c r="B62" s="292">
        <v>2335942</v>
      </c>
      <c r="C62" s="292">
        <v>479306</v>
      </c>
      <c r="D62" s="292">
        <v>135019954</v>
      </c>
      <c r="E62" s="364">
        <v>0</v>
      </c>
      <c r="F62" s="364">
        <v>103962037</v>
      </c>
      <c r="G62" s="292">
        <v>5758927.02399005</v>
      </c>
      <c r="H62" s="292">
        <v>12205458</v>
      </c>
      <c r="I62" s="292">
        <v>199166</v>
      </c>
      <c r="J62" s="292">
        <v>0</v>
      </c>
      <c r="K62" s="292">
        <v>1776622</v>
      </c>
      <c r="L62" s="364">
        <v>425265</v>
      </c>
      <c r="M62" s="292">
        <v>53069094.600280412</v>
      </c>
      <c r="N62" s="292">
        <v>13478628.758369908</v>
      </c>
      <c r="O62" s="292">
        <v>540094</v>
      </c>
      <c r="P62" s="287">
        <f t="shared" si="0"/>
        <v>329250494.38264036</v>
      </c>
    </row>
    <row r="63" spans="1:16" s="345" customFormat="1" ht="12" customHeight="1" x14ac:dyDescent="0.2">
      <c r="A63" s="351" t="s">
        <v>362</v>
      </c>
      <c r="B63" s="292">
        <v>417363</v>
      </c>
      <c r="C63" s="292">
        <v>110936</v>
      </c>
      <c r="D63" s="292">
        <v>9449355</v>
      </c>
      <c r="E63" s="364">
        <v>0</v>
      </c>
      <c r="F63" s="364">
        <v>0</v>
      </c>
      <c r="G63" s="292">
        <v>2235692.319320783</v>
      </c>
      <c r="H63" s="292">
        <v>7704759</v>
      </c>
      <c r="I63" s="292">
        <v>163667</v>
      </c>
      <c r="J63" s="292">
        <v>1888216</v>
      </c>
      <c r="K63" s="292">
        <v>0</v>
      </c>
      <c r="L63" s="364">
        <v>0</v>
      </c>
      <c r="M63" s="292">
        <v>959307</v>
      </c>
      <c r="N63" s="292">
        <v>2073929.687499942</v>
      </c>
      <c r="O63" s="292">
        <v>235065</v>
      </c>
      <c r="P63" s="287">
        <f t="shared" si="0"/>
        <v>25238290.006820723</v>
      </c>
    </row>
    <row r="64" spans="1:16" s="345" customFormat="1" ht="12" customHeight="1" x14ac:dyDescent="0.2">
      <c r="A64" s="351" t="s">
        <v>363</v>
      </c>
      <c r="B64" s="292">
        <v>1349568</v>
      </c>
      <c r="C64" s="292">
        <v>301702</v>
      </c>
      <c r="D64" s="292">
        <v>47371492</v>
      </c>
      <c r="E64" s="364">
        <v>0</v>
      </c>
      <c r="F64" s="364">
        <v>0</v>
      </c>
      <c r="G64" s="292">
        <v>4705595.2663230458</v>
      </c>
      <c r="H64" s="292">
        <v>15508214</v>
      </c>
      <c r="I64" s="292">
        <v>265372</v>
      </c>
      <c r="J64" s="292">
        <v>0</v>
      </c>
      <c r="K64" s="292">
        <v>1763991</v>
      </c>
      <c r="L64" s="364">
        <v>282690</v>
      </c>
      <c r="M64" s="292">
        <v>752420</v>
      </c>
      <c r="N64" s="292">
        <v>6228111.6554946303</v>
      </c>
      <c r="O64" s="292">
        <v>278022</v>
      </c>
      <c r="P64" s="287">
        <f t="shared" si="0"/>
        <v>78807177.921817675</v>
      </c>
    </row>
    <row r="65" spans="1:16" s="345" customFormat="1" ht="12" customHeight="1" x14ac:dyDescent="0.2">
      <c r="A65" s="351" t="s">
        <v>364</v>
      </c>
      <c r="B65" s="292">
        <v>417364</v>
      </c>
      <c r="C65" s="292">
        <v>110936</v>
      </c>
      <c r="D65" s="292">
        <v>2001938</v>
      </c>
      <c r="E65" s="364">
        <v>0</v>
      </c>
      <c r="F65" s="364">
        <v>0</v>
      </c>
      <c r="G65" s="292">
        <v>460671.81311477412</v>
      </c>
      <c r="H65" s="292">
        <v>6162604</v>
      </c>
      <c r="I65" s="292">
        <v>98919</v>
      </c>
      <c r="J65" s="292">
        <v>0</v>
      </c>
      <c r="K65" s="292">
        <v>0</v>
      </c>
      <c r="L65" s="364">
        <v>0</v>
      </c>
      <c r="M65" s="292">
        <v>0</v>
      </c>
      <c r="N65" s="292">
        <v>1467451.4619785883</v>
      </c>
      <c r="O65" s="292">
        <v>0</v>
      </c>
      <c r="P65" s="287">
        <f t="shared" si="0"/>
        <v>10719884.275093362</v>
      </c>
    </row>
    <row r="66" spans="1:16" s="345" customFormat="1" ht="12" customHeight="1" x14ac:dyDescent="0.2">
      <c r="A66" s="351" t="s">
        <v>365</v>
      </c>
      <c r="B66" s="425"/>
      <c r="C66" s="425"/>
      <c r="D66" s="425"/>
      <c r="E66" s="364"/>
      <c r="F66" s="383"/>
      <c r="G66" s="425"/>
      <c r="H66" s="425"/>
      <c r="I66" s="425"/>
      <c r="J66" s="425"/>
      <c r="K66" s="425"/>
      <c r="L66" s="364"/>
      <c r="M66" s="425"/>
      <c r="N66" s="425"/>
      <c r="O66" s="425"/>
      <c r="P66" s="425"/>
    </row>
    <row r="67" spans="1:16" s="345" customFormat="1" ht="12" customHeight="1" thickBot="1" x14ac:dyDescent="0.25">
      <c r="A67" s="426" t="s">
        <v>196</v>
      </c>
      <c r="B67" s="358">
        <f t="shared" ref="B67:O67" si="1">SUM(B10:B66)</f>
        <v>104340786</v>
      </c>
      <c r="C67" s="358">
        <f t="shared" si="1"/>
        <v>22187253</v>
      </c>
      <c r="D67" s="358">
        <f t="shared" si="1"/>
        <v>4758218457</v>
      </c>
      <c r="E67" s="370">
        <f>SUM(E10:E66)</f>
        <v>29940000</v>
      </c>
      <c r="F67" s="370">
        <f t="shared" si="1"/>
        <v>1836449450</v>
      </c>
      <c r="G67" s="358">
        <f t="shared" si="1"/>
        <v>256919032.99999997</v>
      </c>
      <c r="H67" s="358">
        <f t="shared" si="1"/>
        <v>610364571</v>
      </c>
      <c r="I67" s="358">
        <f t="shared" si="1"/>
        <v>10474560</v>
      </c>
      <c r="J67" s="358">
        <f t="shared" si="1"/>
        <v>19960000</v>
      </c>
      <c r="K67" s="358">
        <f t="shared" si="1"/>
        <v>24950000</v>
      </c>
      <c r="L67" s="358">
        <f t="shared" si="1"/>
        <v>5054342</v>
      </c>
      <c r="M67" s="358">
        <f t="shared" si="1"/>
        <v>2116492914.9999998</v>
      </c>
      <c r="N67" s="358">
        <f t="shared" si="1"/>
        <v>421156000.00000006</v>
      </c>
      <c r="O67" s="358">
        <f t="shared" si="1"/>
        <v>21945771</v>
      </c>
      <c r="P67" s="427">
        <f>SUM(B67:O67)</f>
        <v>10238453138</v>
      </c>
    </row>
    <row r="68" spans="1:16" s="345" customFormat="1" ht="15" customHeight="1" thickTop="1" x14ac:dyDescent="0.2">
      <c r="A68" s="352" t="s">
        <v>197</v>
      </c>
      <c r="B68" s="356">
        <v>523809</v>
      </c>
      <c r="C68" s="356">
        <v>109422</v>
      </c>
      <c r="D68" s="356">
        <v>32918656</v>
      </c>
      <c r="E68" s="369">
        <v>0</v>
      </c>
      <c r="F68" s="369">
        <v>18549994.449999999</v>
      </c>
      <c r="G68" s="356">
        <v>1271452</v>
      </c>
      <c r="H68" s="356">
        <v>2991505</v>
      </c>
      <c r="I68" s="356">
        <v>0</v>
      </c>
      <c r="J68" s="356">
        <v>0</v>
      </c>
      <c r="K68" s="356">
        <v>0</v>
      </c>
      <c r="L68" s="364">
        <v>0</v>
      </c>
      <c r="M68" s="356">
        <v>15534485</v>
      </c>
      <c r="N68" s="356">
        <v>0</v>
      </c>
      <c r="O68" s="356">
        <v>0</v>
      </c>
      <c r="P68" s="287">
        <f>SUM(B68:O68)</f>
        <v>71899323.450000003</v>
      </c>
    </row>
    <row r="69" spans="1:16" s="345" customFormat="1" ht="15" customHeight="1" x14ac:dyDescent="0.2">
      <c r="A69" s="352"/>
      <c r="B69" s="356">
        <v>0</v>
      </c>
      <c r="C69" s="356">
        <v>0</v>
      </c>
      <c r="D69" s="356">
        <v>0</v>
      </c>
      <c r="E69" s="369">
        <v>0</v>
      </c>
      <c r="F69" s="369">
        <v>0</v>
      </c>
      <c r="G69" s="356">
        <v>0</v>
      </c>
      <c r="H69" s="356">
        <v>0</v>
      </c>
      <c r="I69" s="356">
        <v>0</v>
      </c>
      <c r="J69" s="356">
        <v>0</v>
      </c>
      <c r="K69" s="356">
        <v>0</v>
      </c>
      <c r="L69" s="364">
        <v>0</v>
      </c>
      <c r="M69" s="356">
        <v>0</v>
      </c>
      <c r="N69" s="356">
        <v>0</v>
      </c>
      <c r="O69" s="356">
        <v>0</v>
      </c>
      <c r="P69" s="287">
        <f>SUM(B69:O69)</f>
        <v>0</v>
      </c>
    </row>
    <row r="70" spans="1:16" s="345" customFormat="1" thickBot="1" x14ac:dyDescent="0.25">
      <c r="A70" s="428" t="s">
        <v>196</v>
      </c>
      <c r="B70" s="358">
        <f>+B67+B68+B69</f>
        <v>104864595</v>
      </c>
      <c r="C70" s="358">
        <f t="shared" ref="C70:O70" si="2">+C67+C68+C69</f>
        <v>22296675</v>
      </c>
      <c r="D70" s="358">
        <f t="shared" si="2"/>
        <v>4791137113</v>
      </c>
      <c r="E70" s="370">
        <v>29940000</v>
      </c>
      <c r="F70" s="370">
        <f t="shared" si="2"/>
        <v>1854999444.45</v>
      </c>
      <c r="G70" s="358">
        <f t="shared" si="2"/>
        <v>258190484.99999997</v>
      </c>
      <c r="H70" s="358">
        <f t="shared" si="2"/>
        <v>613356076</v>
      </c>
      <c r="I70" s="358">
        <f t="shared" si="2"/>
        <v>10474560</v>
      </c>
      <c r="J70" s="358">
        <f t="shared" si="2"/>
        <v>19960000</v>
      </c>
      <c r="K70" s="358">
        <f t="shared" si="2"/>
        <v>24950000</v>
      </c>
      <c r="L70" s="370">
        <v>5054342</v>
      </c>
      <c r="M70" s="358">
        <f t="shared" si="2"/>
        <v>2132027399.9999998</v>
      </c>
      <c r="N70" s="358">
        <f t="shared" si="2"/>
        <v>421156000.00000006</v>
      </c>
      <c r="O70" s="358">
        <f t="shared" si="2"/>
        <v>21945771</v>
      </c>
      <c r="P70" s="358">
        <f>P67+P68+P69</f>
        <v>10310352461.450001</v>
      </c>
    </row>
    <row r="71" spans="1:16" s="345" customFormat="1" thickTop="1" x14ac:dyDescent="0.2">
      <c r="A71" s="352" t="s">
        <v>425</v>
      </c>
      <c r="B71" s="425">
        <v>0</v>
      </c>
      <c r="C71" s="425">
        <v>0</v>
      </c>
      <c r="D71" s="425">
        <v>29940000</v>
      </c>
      <c r="E71" s="383">
        <v>29940000</v>
      </c>
      <c r="F71" s="383">
        <v>0</v>
      </c>
      <c r="G71" s="425">
        <v>0</v>
      </c>
      <c r="H71" s="425">
        <v>0</v>
      </c>
      <c r="I71" s="425">
        <v>0</v>
      </c>
      <c r="J71" s="425">
        <v>0</v>
      </c>
      <c r="K71" s="425">
        <v>0</v>
      </c>
      <c r="L71" s="364"/>
      <c r="M71" s="425">
        <v>0</v>
      </c>
      <c r="N71" s="425">
        <v>0</v>
      </c>
      <c r="O71" s="425">
        <v>0</v>
      </c>
      <c r="P71" s="293">
        <f>SUM(B71:O71)</f>
        <v>59880000</v>
      </c>
    </row>
    <row r="72" spans="1:16" s="345" customFormat="1" ht="15" customHeight="1" x14ac:dyDescent="0.2">
      <c r="A72" s="345" t="s">
        <v>427</v>
      </c>
      <c r="B72" s="345">
        <v>0</v>
      </c>
      <c r="C72" s="345">
        <v>0</v>
      </c>
      <c r="D72" s="345">
        <v>0</v>
      </c>
      <c r="E72" s="367">
        <v>0</v>
      </c>
      <c r="F72" s="367">
        <v>0</v>
      </c>
      <c r="G72" s="345">
        <v>0</v>
      </c>
      <c r="H72" s="345">
        <v>0</v>
      </c>
      <c r="I72" s="345">
        <v>1794903</v>
      </c>
      <c r="J72" s="345">
        <v>0</v>
      </c>
      <c r="K72" s="345">
        <v>0</v>
      </c>
      <c r="L72" s="364"/>
      <c r="M72" s="345">
        <v>0</v>
      </c>
      <c r="N72" s="345">
        <v>0</v>
      </c>
      <c r="O72" s="345">
        <v>0</v>
      </c>
      <c r="P72" s="345">
        <f>SUM(B72:O72)</f>
        <v>1794903</v>
      </c>
    </row>
    <row r="73" spans="1:16" s="345" customFormat="1" thickBot="1" x14ac:dyDescent="0.25">
      <c r="A73" s="359" t="s">
        <v>366</v>
      </c>
      <c r="B73" s="359">
        <f>SUM(B70:B72)</f>
        <v>104864595</v>
      </c>
      <c r="C73" s="359">
        <f>SUM(C70:C72)</f>
        <v>22296675</v>
      </c>
      <c r="D73" s="359">
        <f>SUM(D70:D72)</f>
        <v>4821077113</v>
      </c>
      <c r="E73" s="401">
        <v>29940000</v>
      </c>
      <c r="F73" s="401">
        <f t="shared" ref="F73:K73" si="3">SUM(F70:F72)</f>
        <v>1854999444.45</v>
      </c>
      <c r="G73" s="359">
        <f t="shared" si="3"/>
        <v>258190484.99999997</v>
      </c>
      <c r="H73" s="359">
        <f t="shared" si="3"/>
        <v>613356076</v>
      </c>
      <c r="I73" s="359">
        <f t="shared" si="3"/>
        <v>12269463</v>
      </c>
      <c r="J73" s="359">
        <f t="shared" si="3"/>
        <v>19960000</v>
      </c>
      <c r="K73" s="359">
        <f t="shared" si="3"/>
        <v>24950000</v>
      </c>
      <c r="L73" s="401">
        <v>5054342</v>
      </c>
      <c r="M73" s="359">
        <f>SUM(M70:M72)</f>
        <v>2132027399.9999998</v>
      </c>
      <c r="N73" s="359">
        <f>SUM(N70:N72)</f>
        <v>421156000.00000006</v>
      </c>
      <c r="O73" s="359">
        <f>SUM(O70:O72)</f>
        <v>21945771</v>
      </c>
      <c r="P73" s="359">
        <f>P70+P71+P72</f>
        <v>10372027364.450001</v>
      </c>
    </row>
    <row r="74" spans="1:16" s="345" customFormat="1" thickTop="1" x14ac:dyDescent="0.2">
      <c r="L74" s="367"/>
    </row>
    <row r="75" spans="1:16" s="345" customFormat="1" ht="12" x14ac:dyDescent="0.2">
      <c r="L75" s="367"/>
    </row>
    <row r="76" spans="1:16" s="345" customFormat="1" ht="12" x14ac:dyDescent="0.2">
      <c r="A76" s="345" t="s">
        <v>386</v>
      </c>
      <c r="L76" s="367"/>
    </row>
    <row r="77" spans="1:16" s="345" customFormat="1" ht="12" x14ac:dyDescent="0.2">
      <c r="L77" s="367"/>
    </row>
  </sheetData>
  <mergeCells count="5">
    <mergeCell ref="A1:P1"/>
    <mergeCell ref="A2:P2"/>
    <mergeCell ref="A3:P3"/>
    <mergeCell ref="B4:P4"/>
    <mergeCell ref="A5:P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HY93"/>
  <sheetViews>
    <sheetView showGridLines="0" workbookViewId="0">
      <pane xSplit="1" ySplit="5" topLeftCell="B6" activePane="bottomRight" state="frozen"/>
      <selection activeCell="J39" sqref="J39"/>
      <selection pane="topRight" activeCell="J39" sqref="J39"/>
      <selection pane="bottomLeft" activeCell="J39" sqref="J39"/>
      <selection pane="bottomRight" activeCell="J39" sqref="J39"/>
    </sheetView>
  </sheetViews>
  <sheetFormatPr defaultRowHeight="12" x14ac:dyDescent="0.2"/>
  <cols>
    <col min="1" max="1" width="29.28515625" style="345" customWidth="1"/>
    <col min="2" max="3" width="20.140625" style="345" customWidth="1"/>
    <col min="4" max="5" width="17.140625" style="345" customWidth="1"/>
    <col min="6" max="6" width="21.5703125" style="345" customWidth="1"/>
    <col min="7" max="7" width="18.28515625" style="345" customWidth="1"/>
    <col min="8" max="8" width="23.5703125" style="345" customWidth="1"/>
    <col min="9" max="9" width="21" style="345" customWidth="1"/>
    <col min="10" max="10" width="17.42578125" style="345" customWidth="1"/>
    <col min="11" max="11" width="22.7109375" style="345" customWidth="1"/>
    <col min="12" max="13" width="17.140625" style="345" customWidth="1"/>
    <col min="14" max="14" width="15.85546875" style="345" customWidth="1"/>
    <col min="15" max="15" width="15.42578125" style="345" customWidth="1"/>
    <col min="16" max="16" width="17.5703125" style="345" customWidth="1"/>
    <col min="17" max="17" width="15.42578125" style="345" customWidth="1"/>
    <col min="18" max="18" width="16" style="345" customWidth="1"/>
    <col min="19" max="19" width="9.140625" style="345" customWidth="1"/>
    <col min="20" max="20" width="17.28515625" style="345" customWidth="1"/>
    <col min="21" max="21" width="16.5703125" style="345" bestFit="1" customWidth="1"/>
    <col min="22" max="22" width="10.85546875" style="345" bestFit="1" customWidth="1"/>
    <col min="23" max="16384" width="9.140625" style="345"/>
  </cols>
  <sheetData>
    <row r="1" spans="1:233" ht="18" x14ac:dyDescent="0.2">
      <c r="A1" s="496" t="s">
        <v>213</v>
      </c>
      <c r="B1" s="496"/>
      <c r="C1" s="496"/>
      <c r="D1" s="496"/>
      <c r="E1" s="496"/>
      <c r="F1" s="496"/>
      <c r="G1" s="496"/>
      <c r="H1" s="496"/>
      <c r="I1" s="496"/>
      <c r="J1" s="496"/>
      <c r="K1" s="496"/>
      <c r="L1" s="496"/>
      <c r="M1" s="496"/>
      <c r="N1" s="496"/>
      <c r="O1" s="496"/>
      <c r="P1" s="496"/>
      <c r="Q1" s="496"/>
      <c r="R1" s="496"/>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c r="HX1" s="339"/>
      <c r="HY1" s="339"/>
    </row>
    <row r="2" spans="1:233" ht="18" x14ac:dyDescent="0.2">
      <c r="A2" s="504" t="s">
        <v>406</v>
      </c>
      <c r="B2" s="504"/>
      <c r="C2" s="504"/>
      <c r="D2" s="504"/>
      <c r="E2" s="504"/>
      <c r="F2" s="504"/>
      <c r="G2" s="504"/>
      <c r="H2" s="504"/>
      <c r="I2" s="504"/>
      <c r="J2" s="504"/>
      <c r="K2" s="504"/>
      <c r="L2" s="504"/>
      <c r="M2" s="504"/>
      <c r="N2" s="504"/>
      <c r="O2" s="504"/>
      <c r="P2" s="504"/>
      <c r="Q2" s="504"/>
      <c r="R2" s="504"/>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row>
    <row r="3" spans="1:233" ht="15.75" x14ac:dyDescent="0.2">
      <c r="A3" s="497" t="s">
        <v>438</v>
      </c>
      <c r="B3" s="497"/>
      <c r="C3" s="497"/>
      <c r="D3" s="497"/>
      <c r="E3" s="497"/>
      <c r="F3" s="497"/>
      <c r="G3" s="497"/>
      <c r="H3" s="497"/>
      <c r="I3" s="497"/>
      <c r="J3" s="497"/>
      <c r="K3" s="497"/>
      <c r="L3" s="497"/>
      <c r="M3" s="497"/>
      <c r="N3" s="497"/>
      <c r="O3" s="497"/>
      <c r="P3" s="497"/>
      <c r="Q3" s="497"/>
      <c r="R3" s="497"/>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row>
    <row r="4" spans="1:233" x14ac:dyDescent="0.2">
      <c r="A4" s="507"/>
      <c r="B4" s="507"/>
      <c r="C4" s="507"/>
      <c r="D4" s="507"/>
      <c r="E4" s="507"/>
      <c r="F4" s="507"/>
      <c r="G4" s="507"/>
      <c r="H4" s="507"/>
      <c r="I4" s="507"/>
      <c r="J4" s="507"/>
      <c r="K4" s="507"/>
      <c r="L4" s="507"/>
      <c r="M4" s="507"/>
      <c r="N4" s="507"/>
      <c r="O4" s="507"/>
      <c r="P4" s="507"/>
      <c r="Q4" s="507"/>
      <c r="R4" s="507"/>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row>
    <row r="5" spans="1:233" x14ac:dyDescent="0.2">
      <c r="A5" s="418"/>
      <c r="B5" s="506" t="s">
        <v>439</v>
      </c>
      <c r="C5" s="506"/>
      <c r="D5" s="506"/>
      <c r="E5" s="506"/>
      <c r="F5" s="506"/>
      <c r="G5" s="506"/>
      <c r="H5" s="506"/>
      <c r="I5" s="506"/>
      <c r="J5" s="506"/>
      <c r="K5" s="506"/>
      <c r="L5" s="506"/>
      <c r="M5" s="506"/>
      <c r="N5" s="506"/>
      <c r="O5" s="506"/>
      <c r="P5" s="506"/>
      <c r="Q5" s="506"/>
      <c r="R5" s="506"/>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row>
    <row r="6" spans="1:233" x14ac:dyDescent="0.2">
      <c r="A6" s="418"/>
      <c r="B6" s="419" t="s">
        <v>15</v>
      </c>
      <c r="C6" s="419" t="s">
        <v>308</v>
      </c>
      <c r="D6" s="419" t="s">
        <v>407</v>
      </c>
      <c r="E6" s="430" t="s">
        <v>429</v>
      </c>
      <c r="F6" s="430" t="s">
        <v>1</v>
      </c>
      <c r="G6" s="430" t="s">
        <v>1</v>
      </c>
      <c r="H6" s="419" t="s">
        <v>0</v>
      </c>
      <c r="I6" s="419" t="s">
        <v>408</v>
      </c>
      <c r="J6" s="419" t="s">
        <v>409</v>
      </c>
      <c r="K6" s="419" t="s">
        <v>410</v>
      </c>
      <c r="L6" s="419" t="s">
        <v>411</v>
      </c>
      <c r="M6" s="430" t="s">
        <v>430</v>
      </c>
      <c r="N6" s="419" t="s">
        <v>412</v>
      </c>
      <c r="O6" s="419" t="s">
        <v>413</v>
      </c>
      <c r="P6" s="419"/>
      <c r="Q6" s="419" t="s">
        <v>446</v>
      </c>
      <c r="R6" s="42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row>
    <row r="7" spans="1:233" x14ac:dyDescent="0.2">
      <c r="A7" s="418"/>
      <c r="B7" s="421"/>
      <c r="C7" s="421"/>
      <c r="D7" s="421"/>
      <c r="E7" s="431"/>
      <c r="F7" s="372"/>
      <c r="G7" s="431"/>
      <c r="H7" s="421"/>
      <c r="I7" s="421"/>
      <c r="J7" s="421"/>
      <c r="K7" s="421"/>
      <c r="L7" s="421"/>
      <c r="M7" s="431"/>
      <c r="N7" s="421"/>
      <c r="O7" s="421"/>
      <c r="P7" s="421"/>
      <c r="Q7" s="421"/>
      <c r="R7" s="422"/>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row>
    <row r="8" spans="1:233" x14ac:dyDescent="0.2">
      <c r="A8" s="346"/>
      <c r="B8" s="347" t="s">
        <v>2</v>
      </c>
      <c r="C8" s="347" t="s">
        <v>414</v>
      </c>
      <c r="D8" s="347" t="s">
        <v>10</v>
      </c>
      <c r="E8" s="382" t="s">
        <v>431</v>
      </c>
      <c r="F8" s="382" t="s">
        <v>440</v>
      </c>
      <c r="G8" s="382" t="s">
        <v>432</v>
      </c>
      <c r="H8" s="347" t="s">
        <v>415</v>
      </c>
      <c r="I8" s="347" t="s">
        <v>416</v>
      </c>
      <c r="J8" s="347"/>
      <c r="K8" s="347" t="s">
        <v>417</v>
      </c>
      <c r="L8" s="347" t="s">
        <v>418</v>
      </c>
      <c r="M8" s="382" t="s">
        <v>433</v>
      </c>
      <c r="N8" s="348" t="s">
        <v>419</v>
      </c>
      <c r="O8" s="348" t="s">
        <v>420</v>
      </c>
      <c r="P8" s="348" t="s">
        <v>449</v>
      </c>
      <c r="Q8" s="348" t="s">
        <v>447</v>
      </c>
      <c r="R8" s="347"/>
    </row>
    <row r="9" spans="1:233" ht="12.75" thickBot="1" x14ac:dyDescent="0.25">
      <c r="A9" s="423" t="s">
        <v>73</v>
      </c>
      <c r="B9" s="423" t="s">
        <v>7</v>
      </c>
      <c r="C9" s="423" t="s">
        <v>7</v>
      </c>
      <c r="D9" s="423" t="s">
        <v>294</v>
      </c>
      <c r="E9" s="432" t="s">
        <v>434</v>
      </c>
      <c r="F9" s="432" t="s">
        <v>441</v>
      </c>
      <c r="G9" s="432" t="s">
        <v>435</v>
      </c>
      <c r="H9" s="423" t="s">
        <v>421</v>
      </c>
      <c r="I9" s="423" t="s">
        <v>294</v>
      </c>
      <c r="J9" s="423" t="s">
        <v>301</v>
      </c>
      <c r="K9" s="423" t="s">
        <v>422</v>
      </c>
      <c r="L9" s="423" t="s">
        <v>294</v>
      </c>
      <c r="M9" s="432" t="s">
        <v>436</v>
      </c>
      <c r="N9" s="423" t="s">
        <v>423</v>
      </c>
      <c r="O9" s="423" t="s">
        <v>424</v>
      </c>
      <c r="P9" s="423" t="s">
        <v>450</v>
      </c>
      <c r="Q9" s="423" t="s">
        <v>197</v>
      </c>
      <c r="R9" s="424" t="s">
        <v>9</v>
      </c>
    </row>
    <row r="10" spans="1:233" x14ac:dyDescent="0.2">
      <c r="A10" s="351" t="s">
        <v>309</v>
      </c>
      <c r="B10" s="292">
        <v>849495</v>
      </c>
      <c r="C10" s="292">
        <v>228253</v>
      </c>
      <c r="D10" s="292">
        <v>23545904</v>
      </c>
      <c r="E10" s="364">
        <v>0</v>
      </c>
      <c r="F10" s="364"/>
      <c r="G10" s="364">
        <v>0</v>
      </c>
      <c r="H10" s="292">
        <v>4200592</v>
      </c>
      <c r="I10" s="292">
        <v>15376885</v>
      </c>
      <c r="J10" s="292">
        <v>264491</v>
      </c>
      <c r="K10" s="292">
        <v>5000000</v>
      </c>
      <c r="L10" s="292">
        <v>186</v>
      </c>
      <c r="M10" s="292">
        <v>0</v>
      </c>
      <c r="N10" s="292">
        <v>0</v>
      </c>
      <c r="O10" s="292">
        <v>3670963</v>
      </c>
      <c r="P10" s="292">
        <v>0</v>
      </c>
      <c r="Q10" s="292">
        <v>0</v>
      </c>
      <c r="R10" s="287">
        <f>SUM(B10:Q10)</f>
        <v>53136769</v>
      </c>
    </row>
    <row r="11" spans="1:233" x14ac:dyDescent="0.2">
      <c r="A11" s="351" t="s">
        <v>310</v>
      </c>
      <c r="B11" s="292">
        <v>426284</v>
      </c>
      <c r="C11" s="292">
        <v>114547</v>
      </c>
      <c r="D11" s="292">
        <v>15117482</v>
      </c>
      <c r="E11" s="364">
        <v>0</v>
      </c>
      <c r="F11" s="364">
        <v>82318</v>
      </c>
      <c r="G11" s="364">
        <v>0</v>
      </c>
      <c r="H11" s="292">
        <v>383904</v>
      </c>
      <c r="I11" s="292">
        <v>8104296</v>
      </c>
      <c r="J11" s="292">
        <v>97062</v>
      </c>
      <c r="K11" s="292">
        <v>0</v>
      </c>
      <c r="L11" s="292">
        <v>371566</v>
      </c>
      <c r="M11" s="292">
        <v>1656626</v>
      </c>
      <c r="N11" s="292">
        <v>18426377</v>
      </c>
      <c r="O11" s="292">
        <v>1883446</v>
      </c>
      <c r="P11" s="292">
        <v>0</v>
      </c>
      <c r="Q11" s="292">
        <v>0</v>
      </c>
      <c r="R11" s="287">
        <f t="shared" ref="R11:R65" si="0">SUM(B11:Q11)</f>
        <v>46663908</v>
      </c>
    </row>
    <row r="12" spans="1:233" x14ac:dyDescent="0.2">
      <c r="A12" s="351" t="s">
        <v>311</v>
      </c>
      <c r="B12" s="292">
        <v>0</v>
      </c>
      <c r="C12" s="292">
        <v>0</v>
      </c>
      <c r="D12" s="292">
        <v>0</v>
      </c>
      <c r="E12" s="364">
        <v>0</v>
      </c>
      <c r="F12" s="364"/>
      <c r="G12" s="364">
        <v>0</v>
      </c>
      <c r="H12" s="292">
        <v>11934</v>
      </c>
      <c r="I12" s="292">
        <v>300229</v>
      </c>
      <c r="J12" s="292">
        <v>14512</v>
      </c>
      <c r="K12" s="292">
        <v>0</v>
      </c>
      <c r="L12" s="292">
        <v>0</v>
      </c>
      <c r="M12" s="292">
        <v>0</v>
      </c>
      <c r="N12" s="292">
        <v>0</v>
      </c>
      <c r="O12" s="292">
        <v>500000</v>
      </c>
      <c r="P12" s="292">
        <v>0</v>
      </c>
      <c r="Q12" s="292">
        <v>0</v>
      </c>
      <c r="R12" s="287">
        <f t="shared" si="0"/>
        <v>826675</v>
      </c>
    </row>
    <row r="13" spans="1:233" x14ac:dyDescent="0.2">
      <c r="A13" s="351" t="s">
        <v>312</v>
      </c>
      <c r="B13" s="292">
        <v>2447192</v>
      </c>
      <c r="C13" s="292">
        <v>502364</v>
      </c>
      <c r="D13" s="292">
        <v>73254882</v>
      </c>
      <c r="E13" s="364">
        <v>0</v>
      </c>
      <c r="F13" s="364"/>
      <c r="G13" s="364">
        <v>20616810</v>
      </c>
      <c r="H13" s="292">
        <v>5573987</v>
      </c>
      <c r="I13" s="292">
        <v>11609039</v>
      </c>
      <c r="J13" s="292">
        <v>168567</v>
      </c>
      <c r="K13" s="292">
        <v>0</v>
      </c>
      <c r="L13" s="292">
        <v>1538917</v>
      </c>
      <c r="M13" s="292">
        <v>563013</v>
      </c>
      <c r="N13" s="292">
        <v>2454526</v>
      </c>
      <c r="O13" s="292">
        <v>8848323</v>
      </c>
      <c r="P13" s="292">
        <v>0</v>
      </c>
      <c r="Q13" s="292">
        <v>429124</v>
      </c>
      <c r="R13" s="287">
        <f t="shared" si="0"/>
        <v>128006744</v>
      </c>
    </row>
    <row r="14" spans="1:233" x14ac:dyDescent="0.2">
      <c r="A14" s="351" t="s">
        <v>313</v>
      </c>
      <c r="B14" s="292">
        <v>427570</v>
      </c>
      <c r="C14" s="292">
        <v>115880</v>
      </c>
      <c r="D14" s="292">
        <v>12537954</v>
      </c>
      <c r="E14" s="364">
        <v>0</v>
      </c>
      <c r="F14" s="364"/>
      <c r="G14" s="364">
        <v>0</v>
      </c>
      <c r="H14" s="292">
        <v>2484168</v>
      </c>
      <c r="I14" s="292">
        <v>11961160</v>
      </c>
      <c r="J14" s="292">
        <v>208300</v>
      </c>
      <c r="K14" s="292">
        <v>0</v>
      </c>
      <c r="L14" s="292">
        <v>0</v>
      </c>
      <c r="M14" s="292">
        <v>0</v>
      </c>
      <c r="N14" s="292">
        <v>234178</v>
      </c>
      <c r="O14" s="292">
        <v>2541674</v>
      </c>
      <c r="P14" s="292">
        <v>0</v>
      </c>
      <c r="Q14" s="292">
        <v>225342</v>
      </c>
      <c r="R14" s="287">
        <f t="shared" si="0"/>
        <v>30736226</v>
      </c>
    </row>
    <row r="15" spans="1:233" x14ac:dyDescent="0.2">
      <c r="A15" s="351" t="s">
        <v>314</v>
      </c>
      <c r="B15" s="292">
        <v>15985145</v>
      </c>
      <c r="C15" s="292">
        <v>3281279</v>
      </c>
      <c r="D15" s="292">
        <v>769294575</v>
      </c>
      <c r="E15" s="364">
        <v>0</v>
      </c>
      <c r="F15" s="364">
        <f>SUM(1668557+18054003+8995226)</f>
        <v>28717786</v>
      </c>
      <c r="G15" s="364">
        <v>442506303</v>
      </c>
      <c r="H15" s="292">
        <v>28417819</v>
      </c>
      <c r="I15" s="292">
        <v>27528541</v>
      </c>
      <c r="J15" s="292">
        <v>375991</v>
      </c>
      <c r="K15" s="292">
        <v>0</v>
      </c>
      <c r="L15" s="292">
        <v>531845</v>
      </c>
      <c r="M15" s="292">
        <v>763277</v>
      </c>
      <c r="N15" s="292">
        <v>332546608</v>
      </c>
      <c r="O15" s="292">
        <v>66768810</v>
      </c>
      <c r="P15" s="292">
        <v>14505871</v>
      </c>
      <c r="Q15" s="292">
        <v>2841320</v>
      </c>
      <c r="R15" s="287">
        <f t="shared" si="0"/>
        <v>1734065170</v>
      </c>
    </row>
    <row r="16" spans="1:233" x14ac:dyDescent="0.2">
      <c r="A16" s="351" t="s">
        <v>315</v>
      </c>
      <c r="B16" s="292">
        <v>1789985</v>
      </c>
      <c r="C16" s="292">
        <v>379437</v>
      </c>
      <c r="D16" s="292">
        <v>71003038</v>
      </c>
      <c r="E16" s="364">
        <v>0</v>
      </c>
      <c r="F16" s="364">
        <f>SUM(432000+4999000)</f>
        <v>5431000</v>
      </c>
      <c r="G16" s="364">
        <v>150000000</v>
      </c>
      <c r="H16" s="292">
        <v>3721150</v>
      </c>
      <c r="I16" s="292">
        <v>11005213</v>
      </c>
      <c r="J16" s="292">
        <v>159585</v>
      </c>
      <c r="K16" s="292">
        <v>0</v>
      </c>
      <c r="L16" s="292">
        <v>152496</v>
      </c>
      <c r="M16" s="292">
        <v>121619</v>
      </c>
      <c r="N16" s="292">
        <v>8700325</v>
      </c>
      <c r="O16" s="292">
        <v>8041749</v>
      </c>
      <c r="P16" s="292">
        <v>0</v>
      </c>
      <c r="Q16" s="292">
        <v>527141</v>
      </c>
      <c r="R16" s="287">
        <f t="shared" si="0"/>
        <v>261032738</v>
      </c>
    </row>
    <row r="17" spans="1:18" x14ac:dyDescent="0.2">
      <c r="A17" s="351" t="s">
        <v>316</v>
      </c>
      <c r="B17" s="292">
        <v>1107680</v>
      </c>
      <c r="C17" s="292">
        <v>297621</v>
      </c>
      <c r="D17" s="292">
        <v>89341848</v>
      </c>
      <c r="E17" s="364">
        <v>0</v>
      </c>
      <c r="F17" s="364"/>
      <c r="G17" s="364">
        <v>58715923</v>
      </c>
      <c r="H17" s="292">
        <v>3155761</v>
      </c>
      <c r="I17" s="292">
        <v>2939493</v>
      </c>
      <c r="J17" s="292">
        <v>109062</v>
      </c>
      <c r="K17" s="292">
        <v>0</v>
      </c>
      <c r="L17" s="292">
        <v>0</v>
      </c>
      <c r="M17" s="292">
        <v>0</v>
      </c>
      <c r="N17" s="292">
        <v>50071331</v>
      </c>
      <c r="O17" s="292">
        <v>5437635</v>
      </c>
      <c r="P17" s="292">
        <v>0</v>
      </c>
      <c r="Q17" s="292">
        <v>0</v>
      </c>
      <c r="R17" s="287">
        <f t="shared" si="0"/>
        <v>211176354</v>
      </c>
    </row>
    <row r="18" spans="1:18" x14ac:dyDescent="0.2">
      <c r="A18" s="351" t="s">
        <v>317</v>
      </c>
      <c r="B18" s="292">
        <v>426284</v>
      </c>
      <c r="C18" s="292">
        <v>114547</v>
      </c>
      <c r="D18" s="292">
        <v>19633728</v>
      </c>
      <c r="E18" s="364">
        <v>0</v>
      </c>
      <c r="F18" s="364"/>
      <c r="G18" s="364">
        <v>0</v>
      </c>
      <c r="H18" s="292">
        <v>812641</v>
      </c>
      <c r="I18" s="292">
        <v>1677748</v>
      </c>
      <c r="J18" s="292">
        <v>87835</v>
      </c>
      <c r="K18" s="292">
        <v>0</v>
      </c>
      <c r="L18" s="292">
        <v>0</v>
      </c>
      <c r="M18" s="292">
        <v>0</v>
      </c>
      <c r="N18" s="292">
        <v>0</v>
      </c>
      <c r="O18" s="292">
        <v>2185052</v>
      </c>
      <c r="P18" s="292">
        <v>0</v>
      </c>
      <c r="Q18" s="292">
        <v>0</v>
      </c>
      <c r="R18" s="287">
        <f t="shared" si="0"/>
        <v>24937835</v>
      </c>
    </row>
    <row r="19" spans="1:18" x14ac:dyDescent="0.2">
      <c r="A19" s="351" t="s">
        <v>318</v>
      </c>
      <c r="B19" s="292">
        <v>426284</v>
      </c>
      <c r="C19" s="292">
        <v>114547</v>
      </c>
      <c r="D19" s="292">
        <v>20455658</v>
      </c>
      <c r="E19" s="364">
        <v>0</v>
      </c>
      <c r="F19" s="364"/>
      <c r="G19" s="364">
        <v>0</v>
      </c>
      <c r="H19" s="292">
        <v>371528</v>
      </c>
      <c r="I19" s="292">
        <v>0</v>
      </c>
      <c r="J19" s="292">
        <v>0</v>
      </c>
      <c r="K19" s="292">
        <v>0</v>
      </c>
      <c r="L19" s="292">
        <v>0</v>
      </c>
      <c r="M19" s="292">
        <v>0</v>
      </c>
      <c r="N19" s="292">
        <v>120842304</v>
      </c>
      <c r="O19" s="292">
        <v>1778568</v>
      </c>
      <c r="P19" s="292">
        <v>0</v>
      </c>
      <c r="Q19" s="292">
        <v>1788426</v>
      </c>
      <c r="R19" s="287">
        <f t="shared" si="0"/>
        <v>145777315</v>
      </c>
    </row>
    <row r="20" spans="1:18" x14ac:dyDescent="0.2">
      <c r="A20" s="351" t="s">
        <v>319</v>
      </c>
      <c r="B20" s="292">
        <v>7680059</v>
      </c>
      <c r="C20" s="292">
        <v>1613753</v>
      </c>
      <c r="D20" s="292">
        <v>239800302</v>
      </c>
      <c r="E20" s="364">
        <v>0</v>
      </c>
      <c r="F20" s="364">
        <f>SUM(1000000+8390860)</f>
        <v>9390860</v>
      </c>
      <c r="G20" s="364">
        <v>42179244</v>
      </c>
      <c r="H20" s="292">
        <v>20538655</v>
      </c>
      <c r="I20" s="292">
        <v>15645004</v>
      </c>
      <c r="J20" s="292">
        <v>256928</v>
      </c>
      <c r="K20" s="292">
        <v>0</v>
      </c>
      <c r="L20" s="292">
        <v>0</v>
      </c>
      <c r="M20" s="292">
        <v>0</v>
      </c>
      <c r="N20" s="292">
        <v>37901845</v>
      </c>
      <c r="O20" s="292">
        <v>25438253</v>
      </c>
      <c r="P20" s="292">
        <v>0</v>
      </c>
      <c r="Q20" s="292">
        <v>760282</v>
      </c>
      <c r="R20" s="287">
        <f t="shared" si="0"/>
        <v>401205185</v>
      </c>
    </row>
    <row r="21" spans="1:18" x14ac:dyDescent="0.2">
      <c r="A21" s="351" t="s">
        <v>320</v>
      </c>
      <c r="B21" s="292">
        <v>3032652</v>
      </c>
      <c r="C21" s="292">
        <v>621775</v>
      </c>
      <c r="D21" s="292">
        <v>89590357</v>
      </c>
      <c r="E21" s="364">
        <v>0</v>
      </c>
      <c r="F21" s="364"/>
      <c r="G21" s="364">
        <v>0</v>
      </c>
      <c r="H21" s="292">
        <v>6821580</v>
      </c>
      <c r="I21" s="292">
        <v>21140769</v>
      </c>
      <c r="J21" s="292">
        <v>337556</v>
      </c>
      <c r="K21" s="292">
        <v>592000</v>
      </c>
      <c r="L21" s="292">
        <v>0</v>
      </c>
      <c r="M21" s="292">
        <v>0</v>
      </c>
      <c r="N21" s="292">
        <v>44620406</v>
      </c>
      <c r="O21" s="292">
        <v>8947092</v>
      </c>
      <c r="P21" s="292">
        <v>0</v>
      </c>
      <c r="Q21" s="292">
        <v>844618</v>
      </c>
      <c r="R21" s="287">
        <f t="shared" si="0"/>
        <v>176548805</v>
      </c>
    </row>
    <row r="22" spans="1:18" x14ac:dyDescent="0.2">
      <c r="A22" s="351" t="s">
        <v>321</v>
      </c>
      <c r="B22" s="292">
        <v>0</v>
      </c>
      <c r="C22" s="292">
        <v>0</v>
      </c>
      <c r="D22" s="292">
        <v>0</v>
      </c>
      <c r="E22" s="364">
        <v>0</v>
      </c>
      <c r="F22" s="364"/>
      <c r="G22" s="364">
        <v>0</v>
      </c>
      <c r="H22" s="292">
        <v>45182</v>
      </c>
      <c r="I22" s="292">
        <v>786823</v>
      </c>
      <c r="J22" s="292">
        <v>22952</v>
      </c>
      <c r="K22" s="292">
        <v>0</v>
      </c>
      <c r="L22" s="292">
        <v>0</v>
      </c>
      <c r="M22" s="292">
        <v>0</v>
      </c>
      <c r="N22" s="292">
        <v>0</v>
      </c>
      <c r="O22" s="292">
        <v>500000</v>
      </c>
      <c r="P22" s="292">
        <v>0</v>
      </c>
      <c r="Q22" s="292">
        <v>0</v>
      </c>
      <c r="R22" s="287">
        <f t="shared" si="0"/>
        <v>1354957</v>
      </c>
    </row>
    <row r="23" spans="1:18" x14ac:dyDescent="0.2">
      <c r="A23" s="351" t="s">
        <v>322</v>
      </c>
      <c r="B23" s="292">
        <v>426284</v>
      </c>
      <c r="C23" s="292">
        <v>114547</v>
      </c>
      <c r="D23" s="292">
        <v>32023934</v>
      </c>
      <c r="E23" s="364">
        <v>0</v>
      </c>
      <c r="F23" s="364"/>
      <c r="G23" s="364">
        <v>250000000</v>
      </c>
      <c r="H23" s="292">
        <v>1131633</v>
      </c>
      <c r="I23" s="292">
        <v>2681390</v>
      </c>
      <c r="J23" s="292">
        <v>96554</v>
      </c>
      <c r="K23" s="292">
        <v>0</v>
      </c>
      <c r="L23" s="292">
        <v>0</v>
      </c>
      <c r="M23" s="292">
        <v>0</v>
      </c>
      <c r="N23" s="292">
        <v>1110461</v>
      </c>
      <c r="O23" s="292">
        <v>5005660</v>
      </c>
      <c r="P23" s="292">
        <v>0</v>
      </c>
      <c r="Q23" s="292">
        <v>215673</v>
      </c>
      <c r="R23" s="287">
        <f t="shared" si="0"/>
        <v>292806136</v>
      </c>
    </row>
    <row r="24" spans="1:18" x14ac:dyDescent="0.2">
      <c r="A24" s="351" t="s">
        <v>323</v>
      </c>
      <c r="B24" s="292">
        <v>426284</v>
      </c>
      <c r="C24" s="292">
        <v>114547</v>
      </c>
      <c r="D24" s="292">
        <v>10181583</v>
      </c>
      <c r="E24" s="364">
        <v>0</v>
      </c>
      <c r="F24" s="364"/>
      <c r="G24" s="364">
        <v>0</v>
      </c>
      <c r="H24" s="292">
        <v>1357302</v>
      </c>
      <c r="I24" s="292">
        <v>7659952</v>
      </c>
      <c r="J24" s="292">
        <v>128051</v>
      </c>
      <c r="K24" s="292">
        <v>0</v>
      </c>
      <c r="L24" s="292">
        <v>1035416</v>
      </c>
      <c r="M24" s="292">
        <v>300000</v>
      </c>
      <c r="N24" s="292">
        <v>0</v>
      </c>
      <c r="O24" s="292">
        <v>2343911</v>
      </c>
      <c r="P24" s="292">
        <v>0</v>
      </c>
      <c r="Q24" s="292">
        <v>0</v>
      </c>
      <c r="R24" s="287">
        <f t="shared" si="0"/>
        <v>23547046</v>
      </c>
    </row>
    <row r="25" spans="1:18" x14ac:dyDescent="0.2">
      <c r="A25" s="351" t="s">
        <v>324</v>
      </c>
      <c r="B25" s="292">
        <v>5083921</v>
      </c>
      <c r="C25" s="292">
        <v>1007193</v>
      </c>
      <c r="D25" s="292">
        <v>267629665</v>
      </c>
      <c r="E25" s="364">
        <v>0</v>
      </c>
      <c r="F25" s="364">
        <f>SUM(2040000+762400)</f>
        <v>2802400</v>
      </c>
      <c r="G25" s="364">
        <v>35000000</v>
      </c>
      <c r="H25" s="292">
        <v>9754684</v>
      </c>
      <c r="I25" s="292">
        <v>16127087</v>
      </c>
      <c r="J25" s="292">
        <v>273881</v>
      </c>
      <c r="K25" s="292">
        <v>0</v>
      </c>
      <c r="L25" s="292">
        <v>0</v>
      </c>
      <c r="M25" s="292">
        <v>0</v>
      </c>
      <c r="N25" s="292">
        <v>206163851</v>
      </c>
      <c r="O25" s="292">
        <v>17213891</v>
      </c>
      <c r="P25" s="292">
        <v>0</v>
      </c>
      <c r="Q25" s="292">
        <v>1716914</v>
      </c>
      <c r="R25" s="287">
        <f t="shared" si="0"/>
        <v>562773487</v>
      </c>
    </row>
    <row r="26" spans="1:18" x14ac:dyDescent="0.2">
      <c r="A26" s="351" t="s">
        <v>325</v>
      </c>
      <c r="B26" s="292">
        <v>1733759</v>
      </c>
      <c r="C26" s="292">
        <v>376601</v>
      </c>
      <c r="D26" s="292">
        <v>55631149</v>
      </c>
      <c r="E26" s="364">
        <v>0</v>
      </c>
      <c r="F26" s="364"/>
      <c r="G26" s="364">
        <v>0</v>
      </c>
      <c r="H26" s="292">
        <v>5298110</v>
      </c>
      <c r="I26" s="292">
        <v>15898017</v>
      </c>
      <c r="J26" s="292">
        <v>280161</v>
      </c>
      <c r="K26" s="292">
        <v>0</v>
      </c>
      <c r="L26" s="292">
        <v>0</v>
      </c>
      <c r="M26" s="292">
        <v>0</v>
      </c>
      <c r="N26" s="292">
        <v>14455549</v>
      </c>
      <c r="O26" s="292">
        <v>5984164</v>
      </c>
      <c r="P26" s="292">
        <v>0</v>
      </c>
      <c r="Q26" s="292">
        <v>0</v>
      </c>
      <c r="R26" s="287">
        <f t="shared" si="0"/>
        <v>99657510</v>
      </c>
    </row>
    <row r="27" spans="1:18" x14ac:dyDescent="0.2">
      <c r="A27" s="351" t="s">
        <v>326</v>
      </c>
      <c r="B27" s="292">
        <v>463586</v>
      </c>
      <c r="C27" s="292">
        <v>124562</v>
      </c>
      <c r="D27" s="292">
        <v>20117620</v>
      </c>
      <c r="E27" s="364">
        <v>0</v>
      </c>
      <c r="F27" s="364">
        <v>2550000</v>
      </c>
      <c r="G27" s="364">
        <v>0</v>
      </c>
      <c r="H27" s="292">
        <v>2391748</v>
      </c>
      <c r="I27" s="292">
        <v>12154940</v>
      </c>
      <c r="J27" s="292">
        <v>209463</v>
      </c>
      <c r="K27" s="292">
        <v>0</v>
      </c>
      <c r="L27" s="292">
        <v>0</v>
      </c>
      <c r="M27" s="292">
        <v>0</v>
      </c>
      <c r="N27" s="292">
        <v>0</v>
      </c>
      <c r="O27" s="292">
        <v>3253767</v>
      </c>
      <c r="P27" s="292">
        <v>0</v>
      </c>
      <c r="Q27" s="292">
        <v>0</v>
      </c>
      <c r="R27" s="287">
        <f t="shared" si="0"/>
        <v>41265686</v>
      </c>
    </row>
    <row r="28" spans="1:18" x14ac:dyDescent="0.2">
      <c r="A28" s="351" t="s">
        <v>327</v>
      </c>
      <c r="B28" s="292">
        <v>628526</v>
      </c>
      <c r="C28" s="292">
        <v>140509</v>
      </c>
      <c r="D28" s="292">
        <v>17380201</v>
      </c>
      <c r="E28" s="364">
        <v>0</v>
      </c>
      <c r="F28" s="364">
        <v>66308</v>
      </c>
      <c r="G28" s="364">
        <v>0</v>
      </c>
      <c r="H28" s="292">
        <v>2110256</v>
      </c>
      <c r="I28" s="292">
        <v>10948814</v>
      </c>
      <c r="J28" s="292">
        <v>180552</v>
      </c>
      <c r="K28" s="292">
        <v>0</v>
      </c>
      <c r="L28" s="292">
        <v>89597</v>
      </c>
      <c r="M28" s="292">
        <v>252879</v>
      </c>
      <c r="N28" s="292">
        <v>0</v>
      </c>
      <c r="O28" s="292">
        <v>3037123</v>
      </c>
      <c r="P28" s="292">
        <v>0</v>
      </c>
      <c r="Q28" s="292">
        <v>0</v>
      </c>
      <c r="R28" s="287">
        <f t="shared" si="0"/>
        <v>34834765</v>
      </c>
    </row>
    <row r="29" spans="1:18" x14ac:dyDescent="0.2">
      <c r="A29" s="351" t="s">
        <v>328</v>
      </c>
      <c r="B29" s="292">
        <v>701950</v>
      </c>
      <c r="C29" s="292">
        <v>174581</v>
      </c>
      <c r="D29" s="292">
        <v>23664696</v>
      </c>
      <c r="E29" s="364">
        <v>0</v>
      </c>
      <c r="F29" s="364">
        <v>8700000</v>
      </c>
      <c r="G29" s="364">
        <v>0</v>
      </c>
      <c r="H29" s="292">
        <v>3418327</v>
      </c>
      <c r="I29" s="292">
        <v>16656106</v>
      </c>
      <c r="J29" s="292">
        <v>273140</v>
      </c>
      <c r="K29" s="292">
        <v>1764000</v>
      </c>
      <c r="L29" s="292">
        <v>0</v>
      </c>
      <c r="M29" s="292">
        <v>0</v>
      </c>
      <c r="N29" s="292">
        <v>0</v>
      </c>
      <c r="O29" s="292">
        <v>3871131</v>
      </c>
      <c r="P29" s="292">
        <v>9324784</v>
      </c>
      <c r="Q29" s="292">
        <v>0</v>
      </c>
      <c r="R29" s="287">
        <f t="shared" si="0"/>
        <v>68548715</v>
      </c>
    </row>
    <row r="30" spans="1:18" x14ac:dyDescent="0.2">
      <c r="A30" s="351" t="s">
        <v>329</v>
      </c>
      <c r="B30" s="292">
        <v>1015756</v>
      </c>
      <c r="C30" s="292">
        <v>272926</v>
      </c>
      <c r="D30" s="292">
        <v>34051624</v>
      </c>
      <c r="E30" s="364">
        <v>0</v>
      </c>
      <c r="F30" s="364"/>
      <c r="G30" s="364">
        <v>0</v>
      </c>
      <c r="H30" s="292">
        <v>4032670</v>
      </c>
      <c r="I30" s="292">
        <v>11388426</v>
      </c>
      <c r="J30" s="292">
        <v>207478</v>
      </c>
      <c r="K30" s="292">
        <v>0</v>
      </c>
      <c r="L30" s="292">
        <v>0</v>
      </c>
      <c r="M30" s="292">
        <v>0</v>
      </c>
      <c r="N30" s="292">
        <v>3834970</v>
      </c>
      <c r="O30" s="292">
        <v>4693445</v>
      </c>
      <c r="P30" s="292">
        <v>0</v>
      </c>
      <c r="Q30" s="292">
        <v>289012</v>
      </c>
      <c r="R30" s="287">
        <f t="shared" si="0"/>
        <v>59786307</v>
      </c>
    </row>
    <row r="31" spans="1:18" x14ac:dyDescent="0.2">
      <c r="A31" s="351" t="s">
        <v>330</v>
      </c>
      <c r="B31" s="292">
        <v>426284</v>
      </c>
      <c r="C31" s="292">
        <v>114547</v>
      </c>
      <c r="D31" s="292">
        <v>12588801</v>
      </c>
      <c r="E31" s="364">
        <v>0</v>
      </c>
      <c r="F31" s="364"/>
      <c r="G31" s="364">
        <v>0</v>
      </c>
      <c r="H31" s="292">
        <v>1098827</v>
      </c>
      <c r="I31" s="292">
        <v>6848578</v>
      </c>
      <c r="J31" s="292">
        <v>144671</v>
      </c>
      <c r="K31" s="292">
        <v>0</v>
      </c>
      <c r="L31" s="292">
        <v>52311</v>
      </c>
      <c r="M31" s="292">
        <v>0</v>
      </c>
      <c r="N31" s="292">
        <v>6950229</v>
      </c>
      <c r="O31" s="292">
        <v>1723266</v>
      </c>
      <c r="P31" s="292">
        <v>0</v>
      </c>
      <c r="Q31" s="292">
        <v>0</v>
      </c>
      <c r="R31" s="287">
        <f t="shared" si="0"/>
        <v>29947514</v>
      </c>
    </row>
    <row r="32" spans="1:18" x14ac:dyDescent="0.2">
      <c r="A32" s="351" t="s">
        <v>331</v>
      </c>
      <c r="B32" s="292">
        <v>2398716</v>
      </c>
      <c r="C32" s="292">
        <v>473415</v>
      </c>
      <c r="D32" s="292">
        <v>153017372</v>
      </c>
      <c r="E32" s="364">
        <v>0</v>
      </c>
      <c r="F32" s="364"/>
      <c r="G32" s="364">
        <v>0</v>
      </c>
      <c r="H32" s="292">
        <v>4507980</v>
      </c>
      <c r="I32" s="292">
        <v>5513378</v>
      </c>
      <c r="J32" s="292">
        <v>142270</v>
      </c>
      <c r="K32" s="292">
        <v>636000</v>
      </c>
      <c r="L32" s="292">
        <v>0</v>
      </c>
      <c r="M32" s="292">
        <v>0</v>
      </c>
      <c r="N32" s="292">
        <v>52036867</v>
      </c>
      <c r="O32" s="292">
        <v>9567203</v>
      </c>
      <c r="P32" s="292">
        <v>0</v>
      </c>
      <c r="Q32" s="292">
        <v>607757</v>
      </c>
      <c r="R32" s="287">
        <f t="shared" si="0"/>
        <v>228900958</v>
      </c>
    </row>
    <row r="33" spans="1:18" x14ac:dyDescent="0.2">
      <c r="A33" s="351" t="s">
        <v>332</v>
      </c>
      <c r="B33" s="292">
        <v>2851996</v>
      </c>
      <c r="C33" s="292">
        <v>580394</v>
      </c>
      <c r="D33" s="292">
        <v>210981673</v>
      </c>
      <c r="E33" s="364">
        <v>0</v>
      </c>
      <c r="F33" s="364"/>
      <c r="G33" s="364">
        <v>0</v>
      </c>
      <c r="H33" s="292">
        <v>5820358</v>
      </c>
      <c r="I33" s="292">
        <v>3645768</v>
      </c>
      <c r="J33" s="292">
        <v>116606</v>
      </c>
      <c r="K33" s="292">
        <v>0</v>
      </c>
      <c r="L33" s="292">
        <v>0</v>
      </c>
      <c r="M33" s="292">
        <v>0</v>
      </c>
      <c r="N33" s="292">
        <v>124360940</v>
      </c>
      <c r="O33" s="292">
        <v>10598673</v>
      </c>
      <c r="P33" s="292">
        <v>5141788</v>
      </c>
      <c r="Q33" s="292">
        <v>1148683</v>
      </c>
      <c r="R33" s="287">
        <f t="shared" si="0"/>
        <v>365246879</v>
      </c>
    </row>
    <row r="34" spans="1:18" x14ac:dyDescent="0.2">
      <c r="A34" s="351" t="s">
        <v>333</v>
      </c>
      <c r="B34" s="292">
        <v>2990837</v>
      </c>
      <c r="C34" s="292">
        <v>643949</v>
      </c>
      <c r="D34" s="292">
        <v>87165028</v>
      </c>
      <c r="E34" s="364">
        <v>0</v>
      </c>
      <c r="F34" s="364">
        <v>25925548</v>
      </c>
      <c r="G34" s="364">
        <v>4468981.0000000028</v>
      </c>
      <c r="H34" s="292">
        <v>8773154</v>
      </c>
      <c r="I34" s="292">
        <v>20646407</v>
      </c>
      <c r="J34" s="292">
        <v>335126</v>
      </c>
      <c r="K34" s="292">
        <v>0</v>
      </c>
      <c r="L34" s="292">
        <v>37455</v>
      </c>
      <c r="M34" s="292">
        <v>300000</v>
      </c>
      <c r="N34" s="292">
        <v>1056425</v>
      </c>
      <c r="O34" s="292">
        <v>10605415</v>
      </c>
      <c r="P34" s="292">
        <v>0</v>
      </c>
      <c r="Q34" s="292">
        <v>290921</v>
      </c>
      <c r="R34" s="287">
        <f t="shared" si="0"/>
        <v>163239246</v>
      </c>
    </row>
    <row r="35" spans="1:18" x14ac:dyDescent="0.2">
      <c r="A35" s="351" t="s">
        <v>334</v>
      </c>
      <c r="B35" s="292">
        <v>1545570</v>
      </c>
      <c r="C35" s="292">
        <v>301945</v>
      </c>
      <c r="D35" s="292">
        <v>58591838</v>
      </c>
      <c r="E35" s="364">
        <v>0</v>
      </c>
      <c r="F35" s="364">
        <v>3260000</v>
      </c>
      <c r="G35" s="364">
        <v>98443694</v>
      </c>
      <c r="H35" s="292">
        <v>3662853</v>
      </c>
      <c r="I35" s="292">
        <v>15425953</v>
      </c>
      <c r="J35" s="292">
        <v>246079</v>
      </c>
      <c r="K35" s="292">
        <v>0</v>
      </c>
      <c r="L35" s="292">
        <v>1624344</v>
      </c>
      <c r="M35" s="292">
        <v>585697.06000000006</v>
      </c>
      <c r="N35" s="292">
        <v>11982256</v>
      </c>
      <c r="O35" s="292">
        <v>6600892</v>
      </c>
      <c r="P35" s="292">
        <v>6343890</v>
      </c>
      <c r="Q35" s="292">
        <v>314806</v>
      </c>
      <c r="R35" s="287">
        <f t="shared" si="0"/>
        <v>208929817.06</v>
      </c>
    </row>
    <row r="36" spans="1:18" x14ac:dyDescent="0.2">
      <c r="A36" s="351" t="s">
        <v>335</v>
      </c>
      <c r="B36" s="292">
        <v>426284</v>
      </c>
      <c r="C36" s="292">
        <v>114547</v>
      </c>
      <c r="D36" s="292">
        <v>8346091</v>
      </c>
      <c r="E36" s="364">
        <v>0</v>
      </c>
      <c r="F36" s="364"/>
      <c r="G36" s="364">
        <v>0</v>
      </c>
      <c r="H36" s="292">
        <v>2071076</v>
      </c>
      <c r="I36" s="292">
        <v>13975849</v>
      </c>
      <c r="J36" s="292">
        <v>239567</v>
      </c>
      <c r="K36" s="292">
        <v>254000</v>
      </c>
      <c r="L36" s="292">
        <v>754708</v>
      </c>
      <c r="M36" s="292">
        <v>95294</v>
      </c>
      <c r="N36" s="292">
        <v>0</v>
      </c>
      <c r="O36" s="292">
        <v>2069435</v>
      </c>
      <c r="P36" s="292">
        <v>0</v>
      </c>
      <c r="Q36" s="292">
        <v>0</v>
      </c>
      <c r="R36" s="287">
        <f t="shared" si="0"/>
        <v>28346851</v>
      </c>
    </row>
    <row r="37" spans="1:18" x14ac:dyDescent="0.2">
      <c r="A37" s="351" t="s">
        <v>336</v>
      </c>
      <c r="B37" s="292">
        <v>1657604</v>
      </c>
      <c r="C37" s="292">
        <v>332770</v>
      </c>
      <c r="D37" s="292">
        <v>48449350</v>
      </c>
      <c r="E37" s="364">
        <v>0</v>
      </c>
      <c r="F37" s="364">
        <v>1200000</v>
      </c>
      <c r="G37" s="364">
        <v>0</v>
      </c>
      <c r="H37" s="292">
        <v>4869788</v>
      </c>
      <c r="I37" s="292">
        <v>17491311</v>
      </c>
      <c r="J37" s="292">
        <v>276231</v>
      </c>
      <c r="K37" s="292">
        <v>0</v>
      </c>
      <c r="L37" s="292">
        <v>0</v>
      </c>
      <c r="M37" s="292">
        <v>0</v>
      </c>
      <c r="N37" s="292">
        <v>15042882</v>
      </c>
      <c r="O37" s="292">
        <v>5771761</v>
      </c>
      <c r="P37" s="292">
        <v>0</v>
      </c>
      <c r="Q37" s="292">
        <v>672658</v>
      </c>
      <c r="R37" s="287">
        <f t="shared" si="0"/>
        <v>95764355</v>
      </c>
    </row>
    <row r="38" spans="1:18" x14ac:dyDescent="0.2">
      <c r="A38" s="351" t="s">
        <v>337</v>
      </c>
      <c r="B38" s="292">
        <v>426284</v>
      </c>
      <c r="C38" s="292">
        <v>114547</v>
      </c>
      <c r="D38" s="292">
        <v>4630575</v>
      </c>
      <c r="E38" s="364">
        <v>0</v>
      </c>
      <c r="F38" s="364"/>
      <c r="G38" s="364">
        <v>0</v>
      </c>
      <c r="H38" s="292">
        <v>836413</v>
      </c>
      <c r="I38" s="292">
        <v>9960659</v>
      </c>
      <c r="J38" s="292">
        <v>124112</v>
      </c>
      <c r="K38" s="292">
        <v>0</v>
      </c>
      <c r="L38" s="292">
        <v>1605126</v>
      </c>
      <c r="M38" s="292">
        <v>361595</v>
      </c>
      <c r="N38" s="292">
        <v>0</v>
      </c>
      <c r="O38" s="292">
        <v>1667932</v>
      </c>
      <c r="P38" s="292">
        <v>0</v>
      </c>
      <c r="Q38" s="292">
        <v>0</v>
      </c>
      <c r="R38" s="287">
        <f t="shared" si="0"/>
        <v>19727243</v>
      </c>
    </row>
    <row r="39" spans="1:18" x14ac:dyDescent="0.2">
      <c r="A39" s="351" t="s">
        <v>338</v>
      </c>
      <c r="B39" s="292">
        <v>0</v>
      </c>
      <c r="C39" s="292">
        <v>0</v>
      </c>
      <c r="D39" s="292">
        <v>0</v>
      </c>
      <c r="E39" s="364">
        <v>0</v>
      </c>
      <c r="F39" s="364"/>
      <c r="G39" s="364">
        <v>0</v>
      </c>
      <c r="H39" s="292">
        <v>9430</v>
      </c>
      <c r="I39" s="292">
        <v>288996</v>
      </c>
      <c r="J39" s="292">
        <v>14380</v>
      </c>
      <c r="K39" s="292">
        <v>0</v>
      </c>
      <c r="L39" s="292">
        <v>0</v>
      </c>
      <c r="M39" s="292">
        <v>0</v>
      </c>
      <c r="N39" s="292">
        <v>0</v>
      </c>
      <c r="O39" s="292">
        <v>500000</v>
      </c>
      <c r="P39" s="292">
        <v>0</v>
      </c>
      <c r="Q39" s="292">
        <v>0</v>
      </c>
      <c r="R39" s="287">
        <f t="shared" si="0"/>
        <v>812806</v>
      </c>
    </row>
    <row r="40" spans="1:18" x14ac:dyDescent="0.2">
      <c r="A40" s="351" t="s">
        <v>339</v>
      </c>
      <c r="B40" s="292">
        <v>426284</v>
      </c>
      <c r="C40" s="292">
        <v>114547</v>
      </c>
      <c r="D40" s="292">
        <v>11220220</v>
      </c>
      <c r="E40" s="364">
        <v>0</v>
      </c>
      <c r="F40" s="364">
        <v>2014496</v>
      </c>
      <c r="G40" s="364">
        <v>0</v>
      </c>
      <c r="H40" s="292">
        <v>1229351</v>
      </c>
      <c r="I40" s="292">
        <v>7631837</v>
      </c>
      <c r="J40" s="292">
        <v>133610</v>
      </c>
      <c r="K40" s="292">
        <v>0</v>
      </c>
      <c r="L40" s="292">
        <v>467019</v>
      </c>
      <c r="M40" s="292">
        <v>0</v>
      </c>
      <c r="N40" s="292">
        <v>0</v>
      </c>
      <c r="O40" s="292">
        <v>2471278</v>
      </c>
      <c r="P40" s="292">
        <v>0</v>
      </c>
      <c r="Q40" s="292">
        <v>0</v>
      </c>
      <c r="R40" s="287">
        <f t="shared" si="0"/>
        <v>25708642</v>
      </c>
    </row>
    <row r="41" spans="1:18" x14ac:dyDescent="0.2">
      <c r="A41" s="351" t="s">
        <v>340</v>
      </c>
      <c r="B41" s="292">
        <v>1153620</v>
      </c>
      <c r="C41" s="292">
        <v>229325</v>
      </c>
      <c r="D41" s="292">
        <v>39323420</v>
      </c>
      <c r="E41" s="364">
        <v>0</v>
      </c>
      <c r="F41" s="364"/>
      <c r="G41" s="364">
        <v>0</v>
      </c>
      <c r="H41" s="292">
        <v>2065015</v>
      </c>
      <c r="I41" s="292">
        <v>6425769</v>
      </c>
      <c r="J41" s="292">
        <v>94612</v>
      </c>
      <c r="K41" s="292">
        <v>0</v>
      </c>
      <c r="L41" s="292">
        <v>84587</v>
      </c>
      <c r="M41" s="292">
        <v>0</v>
      </c>
      <c r="N41" s="292">
        <v>2087316</v>
      </c>
      <c r="O41" s="292">
        <v>5143422</v>
      </c>
      <c r="P41" s="292">
        <v>0</v>
      </c>
      <c r="Q41" s="292">
        <v>0</v>
      </c>
      <c r="R41" s="287">
        <f t="shared" si="0"/>
        <v>56607086</v>
      </c>
    </row>
    <row r="42" spans="1:18" x14ac:dyDescent="0.2">
      <c r="A42" s="351" t="s">
        <v>341</v>
      </c>
      <c r="B42" s="292">
        <v>426284</v>
      </c>
      <c r="C42" s="292">
        <v>114547</v>
      </c>
      <c r="D42" s="292">
        <v>8327634</v>
      </c>
      <c r="E42" s="364">
        <v>0</v>
      </c>
      <c r="F42" s="364"/>
      <c r="G42" s="364">
        <v>0</v>
      </c>
      <c r="H42" s="292">
        <v>1103874</v>
      </c>
      <c r="I42" s="292">
        <v>3920099</v>
      </c>
      <c r="J42" s="292">
        <v>121350</v>
      </c>
      <c r="K42" s="292">
        <v>0</v>
      </c>
      <c r="L42" s="292">
        <v>0</v>
      </c>
      <c r="M42" s="292">
        <v>0</v>
      </c>
      <c r="N42" s="292">
        <v>0</v>
      </c>
      <c r="O42" s="292">
        <v>1967452</v>
      </c>
      <c r="P42" s="292">
        <v>0</v>
      </c>
      <c r="Q42" s="292">
        <v>0</v>
      </c>
      <c r="R42" s="287">
        <f t="shared" si="0"/>
        <v>15981240</v>
      </c>
    </row>
    <row r="43" spans="1:18" x14ac:dyDescent="0.2">
      <c r="A43" s="351" t="s">
        <v>342</v>
      </c>
      <c r="B43" s="292">
        <v>4126117</v>
      </c>
      <c r="C43" s="292">
        <v>796073</v>
      </c>
      <c r="D43" s="292">
        <v>397263394</v>
      </c>
      <c r="E43" s="364">
        <v>387876</v>
      </c>
      <c r="F43" s="364"/>
      <c r="G43" s="364">
        <v>0</v>
      </c>
      <c r="H43" s="292">
        <v>7147677</v>
      </c>
      <c r="I43" s="292">
        <v>3793995</v>
      </c>
      <c r="J43" s="292">
        <v>120430</v>
      </c>
      <c r="K43" s="292">
        <v>0</v>
      </c>
      <c r="L43" s="292">
        <v>0</v>
      </c>
      <c r="M43" s="292">
        <v>0</v>
      </c>
      <c r="N43" s="292">
        <v>167603980</v>
      </c>
      <c r="O43" s="292">
        <v>17891899</v>
      </c>
      <c r="P43" s="292">
        <v>0</v>
      </c>
      <c r="Q43" s="292">
        <v>901431</v>
      </c>
      <c r="R43" s="287">
        <f t="shared" si="0"/>
        <v>600032872</v>
      </c>
    </row>
    <row r="44" spans="1:18" x14ac:dyDescent="0.2">
      <c r="A44" s="351" t="s">
        <v>343</v>
      </c>
      <c r="B44" s="292">
        <v>426284</v>
      </c>
      <c r="C44" s="292">
        <v>114547</v>
      </c>
      <c r="D44" s="292">
        <v>24188215</v>
      </c>
      <c r="E44" s="364">
        <v>0</v>
      </c>
      <c r="F44" s="364"/>
      <c r="G44" s="364">
        <v>0</v>
      </c>
      <c r="H44" s="292">
        <v>1721466</v>
      </c>
      <c r="I44" s="292">
        <v>10295158</v>
      </c>
      <c r="J44" s="292">
        <v>142414</v>
      </c>
      <c r="K44" s="292">
        <v>0</v>
      </c>
      <c r="L44" s="292">
        <v>601850</v>
      </c>
      <c r="M44" s="292">
        <v>0</v>
      </c>
      <c r="N44" s="292">
        <v>3853579</v>
      </c>
      <c r="O44" s="292">
        <v>2932364</v>
      </c>
      <c r="P44" s="292">
        <v>0</v>
      </c>
      <c r="Q44" s="292">
        <v>0</v>
      </c>
      <c r="R44" s="287">
        <f t="shared" si="0"/>
        <v>44275877</v>
      </c>
    </row>
    <row r="45" spans="1:18" x14ac:dyDescent="0.2">
      <c r="A45" s="351" t="s">
        <v>344</v>
      </c>
      <c r="B45" s="292">
        <v>7792019</v>
      </c>
      <c r="C45" s="292">
        <v>1572350</v>
      </c>
      <c r="D45" s="292">
        <v>664458973</v>
      </c>
      <c r="E45" s="364">
        <v>7232000</v>
      </c>
      <c r="F45" s="364"/>
      <c r="G45" s="364">
        <v>231805934</v>
      </c>
      <c r="H45" s="292">
        <v>15699698</v>
      </c>
      <c r="I45" s="292">
        <v>20509107</v>
      </c>
      <c r="J45" s="292">
        <v>338090</v>
      </c>
      <c r="K45" s="292">
        <v>200000</v>
      </c>
      <c r="L45" s="292">
        <v>56906</v>
      </c>
      <c r="M45" s="292">
        <v>0</v>
      </c>
      <c r="N45" s="292">
        <v>609990778</v>
      </c>
      <c r="O45" s="292">
        <v>34145385</v>
      </c>
      <c r="P45" s="292">
        <v>0</v>
      </c>
      <c r="Q45" s="292">
        <v>2345914</v>
      </c>
      <c r="R45" s="287">
        <f t="shared" si="0"/>
        <v>1596147154</v>
      </c>
    </row>
    <row r="46" spans="1:18" x14ac:dyDescent="0.2">
      <c r="A46" s="351" t="s">
        <v>345</v>
      </c>
      <c r="B46" s="292">
        <v>2099540</v>
      </c>
      <c r="C46" s="292">
        <v>513654</v>
      </c>
      <c r="D46" s="292">
        <v>65997107</v>
      </c>
      <c r="E46" s="364">
        <v>0</v>
      </c>
      <c r="F46" s="364"/>
      <c r="G46" s="364">
        <v>100000000</v>
      </c>
      <c r="H46" s="292">
        <v>7220284</v>
      </c>
      <c r="I46" s="292">
        <v>26454002</v>
      </c>
      <c r="J46" s="292">
        <v>414714</v>
      </c>
      <c r="K46" s="292">
        <v>1450000</v>
      </c>
      <c r="L46" s="292">
        <v>562919</v>
      </c>
      <c r="M46" s="292">
        <v>0</v>
      </c>
      <c r="N46" s="292">
        <v>917960</v>
      </c>
      <c r="O46" s="292">
        <v>8155966</v>
      </c>
      <c r="P46" s="292">
        <v>0</v>
      </c>
      <c r="Q46" s="292">
        <v>339846</v>
      </c>
      <c r="R46" s="287">
        <f t="shared" si="0"/>
        <v>214125992</v>
      </c>
    </row>
    <row r="47" spans="1:18" x14ac:dyDescent="0.2">
      <c r="A47" s="351" t="s">
        <v>346</v>
      </c>
      <c r="B47" s="292">
        <v>426284</v>
      </c>
      <c r="C47" s="292">
        <v>114547</v>
      </c>
      <c r="D47" s="292">
        <v>4809589</v>
      </c>
      <c r="E47" s="364">
        <v>0</v>
      </c>
      <c r="F47" s="364"/>
      <c r="G47" s="364">
        <v>0</v>
      </c>
      <c r="H47" s="292">
        <v>577433</v>
      </c>
      <c r="I47" s="292">
        <v>5112158</v>
      </c>
      <c r="J47" s="292">
        <v>97798</v>
      </c>
      <c r="K47" s="292">
        <v>0</v>
      </c>
      <c r="L47" s="292">
        <v>728325</v>
      </c>
      <c r="M47" s="292">
        <v>0</v>
      </c>
      <c r="N47" s="292"/>
      <c r="O47" s="292">
        <v>1716605</v>
      </c>
      <c r="P47" s="292">
        <v>0</v>
      </c>
      <c r="Q47" s="292">
        <v>0</v>
      </c>
      <c r="R47" s="287">
        <f t="shared" si="0"/>
        <v>13582739</v>
      </c>
    </row>
    <row r="48" spans="1:18" x14ac:dyDescent="0.2">
      <c r="A48" s="351" t="s">
        <v>347</v>
      </c>
      <c r="B48" s="292">
        <v>3458438</v>
      </c>
      <c r="C48" s="292">
        <v>739609</v>
      </c>
      <c r="D48" s="292">
        <v>100961261</v>
      </c>
      <c r="E48" s="364">
        <v>0</v>
      </c>
      <c r="F48" s="364"/>
      <c r="G48" s="364">
        <v>0</v>
      </c>
      <c r="H48" s="292">
        <v>9907587</v>
      </c>
      <c r="I48" s="292">
        <v>22777401</v>
      </c>
      <c r="J48" s="292">
        <v>390260</v>
      </c>
      <c r="K48" s="292">
        <v>964000</v>
      </c>
      <c r="L48" s="292">
        <v>0</v>
      </c>
      <c r="M48" s="292">
        <v>0</v>
      </c>
      <c r="N48" s="292">
        <v>22885529</v>
      </c>
      <c r="O48" s="292">
        <v>11102757</v>
      </c>
      <c r="P48" s="292">
        <v>8877405</v>
      </c>
      <c r="Q48" s="292">
        <v>551163</v>
      </c>
      <c r="R48" s="287">
        <f t="shared" si="0"/>
        <v>182615410</v>
      </c>
    </row>
    <row r="49" spans="1:18" x14ac:dyDescent="0.2">
      <c r="A49" s="351" t="s">
        <v>348</v>
      </c>
      <c r="B49" s="292">
        <v>627474</v>
      </c>
      <c r="C49" s="292">
        <v>168598</v>
      </c>
      <c r="D49" s="292">
        <v>17898162</v>
      </c>
      <c r="E49" s="364">
        <v>0</v>
      </c>
      <c r="F49" s="364">
        <v>4082400</v>
      </c>
      <c r="G49" s="364">
        <v>0</v>
      </c>
      <c r="H49" s="292">
        <v>2894587</v>
      </c>
      <c r="I49" s="292">
        <v>14723323</v>
      </c>
      <c r="J49" s="292">
        <v>230302</v>
      </c>
      <c r="K49" s="292">
        <v>0</v>
      </c>
      <c r="L49" s="292">
        <v>7799238</v>
      </c>
      <c r="M49" s="292">
        <v>0</v>
      </c>
      <c r="N49" s="292">
        <v>0</v>
      </c>
      <c r="O49" s="292">
        <v>3087756</v>
      </c>
      <c r="P49" s="292">
        <v>0</v>
      </c>
      <c r="Q49" s="292">
        <v>0</v>
      </c>
      <c r="R49" s="287">
        <f t="shared" si="0"/>
        <v>51511840</v>
      </c>
    </row>
    <row r="50" spans="1:18" x14ac:dyDescent="0.2">
      <c r="A50" s="351" t="s">
        <v>349</v>
      </c>
      <c r="B50" s="292">
        <v>1111539</v>
      </c>
      <c r="C50" s="292">
        <v>234937</v>
      </c>
      <c r="D50" s="292">
        <v>52286229</v>
      </c>
      <c r="E50" s="364">
        <v>0</v>
      </c>
      <c r="F50" s="364">
        <f>SUM(576000+105400+1064145)</f>
        <v>1745545</v>
      </c>
      <c r="G50" s="364">
        <v>124423479</v>
      </c>
      <c r="H50" s="292">
        <v>3293967</v>
      </c>
      <c r="I50" s="292">
        <v>11944223</v>
      </c>
      <c r="J50" s="292">
        <v>181852</v>
      </c>
      <c r="K50" s="292">
        <v>0</v>
      </c>
      <c r="L50" s="292">
        <v>756754</v>
      </c>
      <c r="M50" s="292">
        <v>0</v>
      </c>
      <c r="N50" s="292">
        <v>17724780</v>
      </c>
      <c r="O50" s="292">
        <v>5948626</v>
      </c>
      <c r="P50" s="292">
        <v>0</v>
      </c>
      <c r="Q50" s="292">
        <v>721848</v>
      </c>
      <c r="R50" s="287">
        <f t="shared" si="0"/>
        <v>220373779</v>
      </c>
    </row>
    <row r="51" spans="1:18" x14ac:dyDescent="0.2">
      <c r="A51" s="351" t="s">
        <v>350</v>
      </c>
      <c r="B51" s="292">
        <v>4154075</v>
      </c>
      <c r="C51" s="292">
        <v>881240</v>
      </c>
      <c r="D51" s="292">
        <v>181194966</v>
      </c>
      <c r="E51" s="364">
        <v>0</v>
      </c>
      <c r="F51" s="364"/>
      <c r="G51" s="364">
        <v>0</v>
      </c>
      <c r="H51" s="292">
        <v>11857727</v>
      </c>
      <c r="I51" s="292">
        <v>21503489</v>
      </c>
      <c r="J51" s="292">
        <v>367747</v>
      </c>
      <c r="K51" s="292">
        <v>4788000</v>
      </c>
      <c r="L51" s="292">
        <v>0</v>
      </c>
      <c r="M51" s="292">
        <v>0</v>
      </c>
      <c r="N51" s="292">
        <v>130941038</v>
      </c>
      <c r="O51" s="292">
        <v>14694771</v>
      </c>
      <c r="P51" s="292">
        <v>2638400</v>
      </c>
      <c r="Q51" s="292">
        <v>1437912</v>
      </c>
      <c r="R51" s="287">
        <f t="shared" si="0"/>
        <v>374459365</v>
      </c>
    </row>
    <row r="52" spans="1:18" x14ac:dyDescent="0.2">
      <c r="A52" s="351" t="s">
        <v>351</v>
      </c>
      <c r="B52" s="292">
        <v>1576679</v>
      </c>
      <c r="C52" s="292">
        <v>331780</v>
      </c>
      <c r="D52" s="292">
        <v>48678397</v>
      </c>
      <c r="E52" s="364">
        <v>1067299</v>
      </c>
      <c r="F52" s="364"/>
      <c r="G52" s="364">
        <v>0</v>
      </c>
      <c r="H52" s="292">
        <v>5092899</v>
      </c>
      <c r="I52" s="292">
        <v>1931318</v>
      </c>
      <c r="J52" s="292">
        <v>93107</v>
      </c>
      <c r="K52" s="292">
        <v>0</v>
      </c>
      <c r="L52" s="292">
        <v>0</v>
      </c>
      <c r="M52" s="292">
        <v>0</v>
      </c>
      <c r="N52" s="292">
        <v>6544537</v>
      </c>
      <c r="O52" s="292">
        <v>5051526</v>
      </c>
      <c r="P52" s="292">
        <v>0</v>
      </c>
      <c r="Q52" s="292">
        <v>302275</v>
      </c>
      <c r="R52" s="287">
        <f t="shared" si="0"/>
        <v>70669817</v>
      </c>
    </row>
    <row r="53" spans="1:18" x14ac:dyDescent="0.2">
      <c r="A53" s="351" t="s">
        <v>352</v>
      </c>
      <c r="B53" s="292">
        <v>510864</v>
      </c>
      <c r="C53" s="292">
        <v>114547</v>
      </c>
      <c r="D53" s="292">
        <v>14786715</v>
      </c>
      <c r="E53" s="364">
        <v>279200</v>
      </c>
      <c r="F53" s="364"/>
      <c r="G53" s="364">
        <v>0</v>
      </c>
      <c r="H53" s="292">
        <v>964763</v>
      </c>
      <c r="I53" s="292">
        <v>785608</v>
      </c>
      <c r="J53" s="292">
        <v>73166</v>
      </c>
      <c r="K53" s="292">
        <v>0</v>
      </c>
      <c r="L53" s="292">
        <v>0</v>
      </c>
      <c r="M53" s="292">
        <v>0</v>
      </c>
      <c r="N53" s="292">
        <v>800260</v>
      </c>
      <c r="O53" s="292">
        <v>1630185</v>
      </c>
      <c r="P53" s="292">
        <v>0</v>
      </c>
      <c r="Q53" s="292">
        <v>0</v>
      </c>
      <c r="R53" s="287">
        <f t="shared" si="0"/>
        <v>19945308</v>
      </c>
    </row>
    <row r="54" spans="1:18" x14ac:dyDescent="0.2">
      <c r="A54" s="351" t="s">
        <v>353</v>
      </c>
      <c r="B54" s="292">
        <v>953532</v>
      </c>
      <c r="C54" s="292">
        <v>253259</v>
      </c>
      <c r="D54" s="292">
        <v>24390342</v>
      </c>
      <c r="E54" s="364">
        <v>0</v>
      </c>
      <c r="F54" s="364"/>
      <c r="G54" s="364">
        <v>0</v>
      </c>
      <c r="H54" s="292">
        <v>3984845</v>
      </c>
      <c r="I54" s="292">
        <v>12797731</v>
      </c>
      <c r="J54" s="292">
        <v>231239</v>
      </c>
      <c r="K54" s="292">
        <v>200000</v>
      </c>
      <c r="L54" s="292">
        <v>99433</v>
      </c>
      <c r="M54" s="292">
        <v>0</v>
      </c>
      <c r="N54" s="292">
        <v>0</v>
      </c>
      <c r="O54" s="292">
        <v>3761592</v>
      </c>
      <c r="P54" s="292">
        <v>0</v>
      </c>
      <c r="Q54" s="292">
        <v>0</v>
      </c>
      <c r="R54" s="287">
        <f t="shared" si="0"/>
        <v>46671973</v>
      </c>
    </row>
    <row r="55" spans="1:18" x14ac:dyDescent="0.2">
      <c r="A55" s="351" t="s">
        <v>354</v>
      </c>
      <c r="B55" s="292">
        <v>426284</v>
      </c>
      <c r="C55" s="292">
        <v>114547</v>
      </c>
      <c r="D55" s="292">
        <v>3928909</v>
      </c>
      <c r="E55" s="364">
        <v>0</v>
      </c>
      <c r="F55" s="364"/>
      <c r="G55" s="364">
        <v>0</v>
      </c>
      <c r="H55" s="292">
        <v>645224</v>
      </c>
      <c r="I55" s="292">
        <v>6389476</v>
      </c>
      <c r="J55" s="292">
        <v>111377</v>
      </c>
      <c r="K55" s="292">
        <v>0</v>
      </c>
      <c r="L55" s="292">
        <v>2258062</v>
      </c>
      <c r="M55" s="292">
        <v>0</v>
      </c>
      <c r="N55" s="292">
        <v>0</v>
      </c>
      <c r="O55" s="292">
        <v>1659585</v>
      </c>
      <c r="P55" s="292">
        <v>0</v>
      </c>
      <c r="Q55" s="292">
        <v>0</v>
      </c>
      <c r="R55" s="287">
        <f t="shared" si="0"/>
        <v>15533464</v>
      </c>
    </row>
    <row r="56" spans="1:18" x14ac:dyDescent="0.2">
      <c r="A56" s="351" t="s">
        <v>355</v>
      </c>
      <c r="B56" s="292">
        <v>1402506</v>
      </c>
      <c r="C56" s="292">
        <v>338724</v>
      </c>
      <c r="D56" s="292">
        <v>48488286</v>
      </c>
      <c r="E56" s="364">
        <v>0</v>
      </c>
      <c r="F56" s="364"/>
      <c r="G56" s="364">
        <v>0</v>
      </c>
      <c r="H56" s="292">
        <v>5368914</v>
      </c>
      <c r="I56" s="292">
        <v>18458481</v>
      </c>
      <c r="J56" s="292">
        <v>300332</v>
      </c>
      <c r="K56" s="292">
        <v>1110000</v>
      </c>
      <c r="L56" s="292">
        <v>0</v>
      </c>
      <c r="M56" s="292">
        <v>0</v>
      </c>
      <c r="N56" s="292">
        <v>3747295</v>
      </c>
      <c r="O56" s="292">
        <v>5307730</v>
      </c>
      <c r="P56" s="292">
        <v>0</v>
      </c>
      <c r="Q56" s="292">
        <v>310293</v>
      </c>
      <c r="R56" s="287">
        <f t="shared" si="0"/>
        <v>84832561</v>
      </c>
    </row>
    <row r="57" spans="1:18" x14ac:dyDescent="0.2">
      <c r="A57" s="351" t="s">
        <v>356</v>
      </c>
      <c r="B57" s="292">
        <v>9020722</v>
      </c>
      <c r="C57" s="292">
        <v>1859942</v>
      </c>
      <c r="D57" s="292">
        <v>283759386</v>
      </c>
      <c r="E57" s="364">
        <v>582424</v>
      </c>
      <c r="F57" s="364">
        <f>SUM(1162078+1200000)</f>
        <v>2362078</v>
      </c>
      <c r="G57" s="364">
        <v>211260026</v>
      </c>
      <c r="H57" s="292">
        <v>18049095</v>
      </c>
      <c r="I57" s="292">
        <v>40937827</v>
      </c>
      <c r="J57" s="292">
        <v>568729</v>
      </c>
      <c r="K57" s="292">
        <v>0</v>
      </c>
      <c r="L57" s="292">
        <v>0</v>
      </c>
      <c r="M57" s="292">
        <v>0</v>
      </c>
      <c r="N57" s="292">
        <v>30477201</v>
      </c>
      <c r="O57" s="292">
        <v>29086669</v>
      </c>
      <c r="P57" s="292">
        <v>7637111</v>
      </c>
      <c r="Q57" s="292">
        <v>915220</v>
      </c>
      <c r="R57" s="287">
        <f t="shared" si="0"/>
        <v>636516430</v>
      </c>
    </row>
    <row r="58" spans="1:18" x14ac:dyDescent="0.2">
      <c r="A58" s="351" t="s">
        <v>357</v>
      </c>
      <c r="B58" s="292">
        <v>982107</v>
      </c>
      <c r="C58" s="292">
        <v>220217</v>
      </c>
      <c r="D58" s="292">
        <v>44350124</v>
      </c>
      <c r="E58" s="364">
        <v>0</v>
      </c>
      <c r="F58" s="364"/>
      <c r="G58" s="364">
        <v>0</v>
      </c>
      <c r="H58" s="292">
        <v>1698570</v>
      </c>
      <c r="I58" s="292">
        <v>6249917</v>
      </c>
      <c r="J58" s="292">
        <v>107301</v>
      </c>
      <c r="K58" s="292">
        <v>0</v>
      </c>
      <c r="L58" s="292">
        <v>90855</v>
      </c>
      <c r="M58" s="292">
        <v>0</v>
      </c>
      <c r="N58" s="292">
        <v>7645233</v>
      </c>
      <c r="O58" s="292">
        <v>4634991</v>
      </c>
      <c r="P58" s="292">
        <v>0</v>
      </c>
      <c r="Q58" s="292">
        <v>469576</v>
      </c>
      <c r="R58" s="287">
        <f t="shared" si="0"/>
        <v>66448891</v>
      </c>
    </row>
    <row r="59" spans="1:18" x14ac:dyDescent="0.2">
      <c r="A59" s="351" t="s">
        <v>358</v>
      </c>
      <c r="B59" s="292">
        <v>426284</v>
      </c>
      <c r="C59" s="292">
        <v>114547</v>
      </c>
      <c r="D59" s="292">
        <v>2426378</v>
      </c>
      <c r="E59" s="364">
        <v>0</v>
      </c>
      <c r="F59" s="364"/>
      <c r="G59" s="364">
        <v>0</v>
      </c>
      <c r="H59" s="292">
        <v>453505</v>
      </c>
      <c r="I59" s="292">
        <v>3465912</v>
      </c>
      <c r="J59" s="292">
        <v>107021</v>
      </c>
      <c r="K59" s="292">
        <v>0</v>
      </c>
      <c r="L59" s="292">
        <v>0</v>
      </c>
      <c r="M59" s="292">
        <v>0</v>
      </c>
      <c r="N59" s="292">
        <v>0</v>
      </c>
      <c r="O59" s="292">
        <v>1411288</v>
      </c>
      <c r="P59" s="292">
        <v>0</v>
      </c>
      <c r="Q59" s="292">
        <v>0</v>
      </c>
      <c r="R59" s="287">
        <f t="shared" si="0"/>
        <v>8404935</v>
      </c>
    </row>
    <row r="60" spans="1:18" x14ac:dyDescent="0.2">
      <c r="A60" s="351" t="s">
        <v>359</v>
      </c>
      <c r="B60" s="292">
        <v>0</v>
      </c>
      <c r="C60" s="292">
        <v>0</v>
      </c>
      <c r="D60" s="292">
        <v>1072281</v>
      </c>
      <c r="E60" s="364">
        <v>0</v>
      </c>
      <c r="F60" s="364"/>
      <c r="G60" s="364">
        <v>0</v>
      </c>
      <c r="H60" s="292">
        <v>157367</v>
      </c>
      <c r="I60" s="292">
        <v>0</v>
      </c>
      <c r="J60" s="292">
        <v>0</v>
      </c>
      <c r="K60" s="292">
        <v>0</v>
      </c>
      <c r="L60" s="292">
        <v>0</v>
      </c>
      <c r="M60" s="292">
        <v>0</v>
      </c>
      <c r="N60" s="292">
        <v>0</v>
      </c>
      <c r="O60" s="292">
        <v>616781</v>
      </c>
      <c r="P60" s="292">
        <v>0</v>
      </c>
      <c r="Q60" s="292">
        <v>0</v>
      </c>
      <c r="R60" s="287">
        <f t="shared" si="0"/>
        <v>1846429</v>
      </c>
    </row>
    <row r="61" spans="1:18" x14ac:dyDescent="0.2">
      <c r="A61" s="351" t="s">
        <v>360</v>
      </c>
      <c r="B61" s="292">
        <v>2624918</v>
      </c>
      <c r="C61" s="292">
        <v>548132</v>
      </c>
      <c r="D61" s="292">
        <v>124742537</v>
      </c>
      <c r="E61" s="364">
        <v>10483201</v>
      </c>
      <c r="F61" s="364"/>
      <c r="G61" s="364">
        <v>96000000</v>
      </c>
      <c r="H61" s="292">
        <v>5892348</v>
      </c>
      <c r="I61" s="292">
        <v>14980414</v>
      </c>
      <c r="J61" s="292">
        <v>261448</v>
      </c>
      <c r="K61" s="292">
        <v>1150000</v>
      </c>
      <c r="L61" s="292">
        <v>0</v>
      </c>
      <c r="M61" s="292">
        <v>0</v>
      </c>
      <c r="N61" s="292">
        <v>36513646</v>
      </c>
      <c r="O61" s="292">
        <v>10604598</v>
      </c>
      <c r="P61" s="292">
        <v>0</v>
      </c>
      <c r="Q61" s="292">
        <v>256294</v>
      </c>
      <c r="R61" s="287">
        <f t="shared" si="0"/>
        <v>304057536</v>
      </c>
    </row>
    <row r="62" spans="1:18" x14ac:dyDescent="0.2">
      <c r="A62" s="351" t="s">
        <v>361</v>
      </c>
      <c r="B62" s="292">
        <v>2385871</v>
      </c>
      <c r="C62" s="292">
        <v>494874</v>
      </c>
      <c r="D62" s="292">
        <v>140492194</v>
      </c>
      <c r="E62" s="364">
        <v>9968000</v>
      </c>
      <c r="F62" s="364">
        <f>SUM(194262+1474999)</f>
        <v>1669261</v>
      </c>
      <c r="G62" s="364">
        <v>175000000</v>
      </c>
      <c r="H62" s="292">
        <v>5734353</v>
      </c>
      <c r="I62" s="292">
        <v>12443767</v>
      </c>
      <c r="J62" s="292">
        <v>201796</v>
      </c>
      <c r="K62" s="292">
        <v>0</v>
      </c>
      <c r="L62" s="292">
        <v>1840331</v>
      </c>
      <c r="M62" s="292">
        <v>0</v>
      </c>
      <c r="N62" s="292">
        <v>53464403</v>
      </c>
      <c r="O62" s="292">
        <v>13905403</v>
      </c>
      <c r="P62" s="292">
        <v>0</v>
      </c>
      <c r="Q62" s="292">
        <v>548124</v>
      </c>
      <c r="R62" s="287">
        <f t="shared" si="0"/>
        <v>418148377</v>
      </c>
    </row>
    <row r="63" spans="1:18" x14ac:dyDescent="0.2">
      <c r="A63" s="351" t="s">
        <v>362</v>
      </c>
      <c r="B63" s="292">
        <v>426284</v>
      </c>
      <c r="C63" s="292">
        <v>114547</v>
      </c>
      <c r="D63" s="292">
        <v>9226881</v>
      </c>
      <c r="E63" s="364">
        <v>0</v>
      </c>
      <c r="F63" s="364"/>
      <c r="G63" s="364">
        <v>0</v>
      </c>
      <c r="H63" s="292">
        <v>2017998</v>
      </c>
      <c r="I63" s="292">
        <v>7694659</v>
      </c>
      <c r="J63" s="292">
        <v>165601</v>
      </c>
      <c r="K63" s="292">
        <v>1892000</v>
      </c>
      <c r="L63" s="292">
        <v>0</v>
      </c>
      <c r="M63" s="292">
        <v>0</v>
      </c>
      <c r="N63" s="292">
        <v>877165</v>
      </c>
      <c r="O63" s="292">
        <v>2079206</v>
      </c>
      <c r="P63" s="292">
        <v>0</v>
      </c>
      <c r="Q63" s="292">
        <v>238346</v>
      </c>
      <c r="R63" s="287">
        <f t="shared" si="0"/>
        <v>24732687</v>
      </c>
    </row>
    <row r="64" spans="1:18" x14ac:dyDescent="0.2">
      <c r="A64" s="351" t="s">
        <v>363</v>
      </c>
      <c r="B64" s="292">
        <v>1378414</v>
      </c>
      <c r="C64" s="292">
        <v>311501</v>
      </c>
      <c r="D64" s="292">
        <v>48918339</v>
      </c>
      <c r="E64" s="364">
        <v>0</v>
      </c>
      <c r="F64" s="364"/>
      <c r="G64" s="364">
        <v>0</v>
      </c>
      <c r="H64" s="292">
        <v>4581807</v>
      </c>
      <c r="I64" s="292">
        <v>15536808</v>
      </c>
      <c r="J64" s="292">
        <v>269301</v>
      </c>
      <c r="K64" s="292">
        <v>0</v>
      </c>
      <c r="L64" s="292">
        <v>1722709</v>
      </c>
      <c r="M64" s="292">
        <v>0</v>
      </c>
      <c r="N64" s="292">
        <v>1251681</v>
      </c>
      <c r="O64" s="292">
        <v>6268838</v>
      </c>
      <c r="P64" s="292">
        <v>0</v>
      </c>
      <c r="Q64" s="292">
        <v>282331</v>
      </c>
      <c r="R64" s="287">
        <f t="shared" si="0"/>
        <v>80521729</v>
      </c>
    </row>
    <row r="65" spans="1:18" x14ac:dyDescent="0.2">
      <c r="A65" s="351" t="s">
        <v>364</v>
      </c>
      <c r="B65" s="292">
        <v>426285</v>
      </c>
      <c r="C65" s="292">
        <v>114547</v>
      </c>
      <c r="D65" s="292">
        <v>2231582</v>
      </c>
      <c r="E65" s="364">
        <v>0</v>
      </c>
      <c r="F65" s="364"/>
      <c r="G65" s="364">
        <v>0</v>
      </c>
      <c r="H65" s="292">
        <v>420828</v>
      </c>
      <c r="I65" s="292">
        <v>6252136</v>
      </c>
      <c r="J65" s="292">
        <v>99583</v>
      </c>
      <c r="K65" s="292">
        <v>0</v>
      </c>
      <c r="L65" s="292">
        <v>137045</v>
      </c>
      <c r="M65" s="292">
        <v>0</v>
      </c>
      <c r="N65" s="292">
        <v>0</v>
      </c>
      <c r="O65" s="292">
        <v>1474093</v>
      </c>
      <c r="P65" s="292">
        <v>0</v>
      </c>
      <c r="Q65" s="292">
        <v>0</v>
      </c>
      <c r="R65" s="287">
        <f t="shared" si="0"/>
        <v>11156099</v>
      </c>
    </row>
    <row r="66" spans="1:18" x14ac:dyDescent="0.2">
      <c r="A66" s="351" t="s">
        <v>365</v>
      </c>
      <c r="B66" s="425">
        <v>0</v>
      </c>
      <c r="C66" s="425">
        <v>0</v>
      </c>
      <c r="D66" s="425">
        <v>0</v>
      </c>
      <c r="E66" s="364">
        <v>0</v>
      </c>
      <c r="F66" s="383"/>
      <c r="G66" s="383">
        <v>0</v>
      </c>
      <c r="H66" s="425">
        <v>0</v>
      </c>
      <c r="I66" s="425">
        <v>0</v>
      </c>
      <c r="J66" s="425">
        <v>0</v>
      </c>
      <c r="K66" s="425">
        <v>0</v>
      </c>
      <c r="L66" s="425">
        <v>0</v>
      </c>
      <c r="M66" s="425"/>
      <c r="N66" s="425">
        <v>0</v>
      </c>
      <c r="O66" s="425">
        <v>0</v>
      </c>
      <c r="P66" s="425">
        <v>0</v>
      </c>
      <c r="Q66" s="425">
        <v>0</v>
      </c>
      <c r="R66" s="425">
        <f>SUM(B66:Q66)</f>
        <v>0</v>
      </c>
    </row>
    <row r="67" spans="1:18" ht="12.75" thickBot="1" x14ac:dyDescent="0.25">
      <c r="A67" s="426" t="s">
        <v>196</v>
      </c>
      <c r="B67" s="358">
        <f t="shared" ref="B67:Q67" si="1">SUM(B10:B66)</f>
        <v>106570979</v>
      </c>
      <c r="C67" s="358">
        <f t="shared" si="1"/>
        <v>22910721</v>
      </c>
      <c r="D67" s="358">
        <f t="shared" si="1"/>
        <v>4833448449</v>
      </c>
      <c r="E67" s="370">
        <f>SUM(E10:E66)</f>
        <v>30000000</v>
      </c>
      <c r="F67" s="370">
        <f>SUM(F10:F66)</f>
        <v>100000000</v>
      </c>
      <c r="G67" s="370">
        <f t="shared" si="1"/>
        <v>2040420394</v>
      </c>
      <c r="H67" s="358">
        <f t="shared" si="1"/>
        <v>257464692</v>
      </c>
      <c r="I67" s="358">
        <f t="shared" si="1"/>
        <v>618401446</v>
      </c>
      <c r="J67" s="358">
        <f t="shared" si="1"/>
        <v>10614343</v>
      </c>
      <c r="K67" s="358">
        <f t="shared" si="1"/>
        <v>20000000</v>
      </c>
      <c r="L67" s="358">
        <f t="shared" si="1"/>
        <v>25000000</v>
      </c>
      <c r="M67" s="358">
        <f t="shared" si="1"/>
        <v>5000000.0600000005</v>
      </c>
      <c r="N67" s="358">
        <f t="shared" si="1"/>
        <v>2150118711</v>
      </c>
      <c r="O67" s="358">
        <f t="shared" si="1"/>
        <v>427800000</v>
      </c>
      <c r="P67" s="358">
        <f t="shared" si="1"/>
        <v>54469249</v>
      </c>
      <c r="Q67" s="358">
        <f t="shared" si="1"/>
        <v>22293250</v>
      </c>
      <c r="R67" s="427">
        <f>SUM(B67:O67)</f>
        <v>10647749735.060001</v>
      </c>
    </row>
    <row r="68" spans="1:18" ht="13.5" thickTop="1" thickBot="1" x14ac:dyDescent="0.25">
      <c r="A68" s="435"/>
      <c r="B68" s="436"/>
      <c r="C68" s="436"/>
      <c r="D68" s="436"/>
      <c r="E68" s="437"/>
      <c r="F68" s="437"/>
      <c r="G68" s="437"/>
      <c r="H68" s="436"/>
      <c r="I68" s="436"/>
      <c r="J68" s="436"/>
      <c r="K68" s="436"/>
      <c r="L68" s="436"/>
      <c r="M68" s="436"/>
      <c r="N68" s="436"/>
      <c r="O68" s="436"/>
      <c r="P68" s="436"/>
      <c r="Q68" s="436"/>
      <c r="R68" s="438"/>
    </row>
    <row r="69" spans="1:18" ht="12.75" thickTop="1" x14ac:dyDescent="0.2">
      <c r="A69" s="352" t="s">
        <v>197</v>
      </c>
      <c r="B69" s="356">
        <v>532717</v>
      </c>
      <c r="C69" s="356">
        <v>111283</v>
      </c>
      <c r="D69" s="356">
        <v>33439875</v>
      </c>
      <c r="E69" s="369">
        <v>0</v>
      </c>
      <c r="F69" s="369"/>
      <c r="G69" s="369">
        <v>19429380</v>
      </c>
      <c r="H69" s="356">
        <v>1291500</v>
      </c>
      <c r="I69" s="356">
        <v>3039000</v>
      </c>
      <c r="J69" s="356">
        <v>0</v>
      </c>
      <c r="K69" s="356">
        <v>0</v>
      </c>
      <c r="L69" s="356">
        <v>0</v>
      </c>
      <c r="M69" s="356">
        <v>0</v>
      </c>
      <c r="N69" s="356">
        <v>15781289</v>
      </c>
      <c r="O69" s="356">
        <v>0</v>
      </c>
      <c r="P69" s="356">
        <v>0</v>
      </c>
      <c r="Q69" s="356">
        <v>0</v>
      </c>
      <c r="R69" s="287">
        <f>SUM(B69:Q69)</f>
        <v>73625044</v>
      </c>
    </row>
    <row r="70" spans="1:18" x14ac:dyDescent="0.2">
      <c r="A70" s="352"/>
      <c r="B70" s="356">
        <v>0</v>
      </c>
      <c r="C70" s="356">
        <v>0</v>
      </c>
      <c r="D70" s="356">
        <v>0</v>
      </c>
      <c r="E70" s="369">
        <v>0</v>
      </c>
      <c r="F70" s="369"/>
      <c r="G70" s="369">
        <v>0</v>
      </c>
      <c r="H70" s="356">
        <v>0</v>
      </c>
      <c r="I70" s="356">
        <v>0</v>
      </c>
      <c r="J70" s="356">
        <v>0</v>
      </c>
      <c r="K70" s="356">
        <v>0</v>
      </c>
      <c r="L70" s="356">
        <v>0</v>
      </c>
      <c r="M70" s="356">
        <v>0</v>
      </c>
      <c r="N70" s="356">
        <v>0</v>
      </c>
      <c r="O70" s="356">
        <v>0</v>
      </c>
      <c r="P70" s="356">
        <v>0</v>
      </c>
      <c r="Q70" s="356">
        <v>0</v>
      </c>
      <c r="R70" s="287">
        <f>SUM(B70:Q70)</f>
        <v>0</v>
      </c>
    </row>
    <row r="71" spans="1:18" ht="12.75" thickBot="1" x14ac:dyDescent="0.25">
      <c r="A71" s="428" t="s">
        <v>196</v>
      </c>
      <c r="B71" s="358">
        <f>+B67+B69+B70</f>
        <v>107103696</v>
      </c>
      <c r="C71" s="358">
        <f t="shared" ref="C71:R71" si="2">+C67+C69+C70</f>
        <v>23022004</v>
      </c>
      <c r="D71" s="358">
        <f t="shared" si="2"/>
        <v>4866888324</v>
      </c>
      <c r="E71" s="358">
        <f t="shared" si="2"/>
        <v>30000000</v>
      </c>
      <c r="F71" s="358">
        <f t="shared" si="2"/>
        <v>100000000</v>
      </c>
      <c r="G71" s="358">
        <f t="shared" si="2"/>
        <v>2059849774</v>
      </c>
      <c r="H71" s="358">
        <f t="shared" si="2"/>
        <v>258756192</v>
      </c>
      <c r="I71" s="358">
        <f t="shared" si="2"/>
        <v>621440446</v>
      </c>
      <c r="J71" s="358">
        <f t="shared" si="2"/>
        <v>10614343</v>
      </c>
      <c r="K71" s="358">
        <f t="shared" si="2"/>
        <v>20000000</v>
      </c>
      <c r="L71" s="358">
        <f t="shared" si="2"/>
        <v>25000000</v>
      </c>
      <c r="M71" s="358">
        <f t="shared" si="2"/>
        <v>5000000.0600000005</v>
      </c>
      <c r="N71" s="358">
        <f t="shared" si="2"/>
        <v>2165900000</v>
      </c>
      <c r="O71" s="358">
        <f t="shared" si="2"/>
        <v>427800000</v>
      </c>
      <c r="P71" s="358">
        <f t="shared" si="2"/>
        <v>54469249</v>
      </c>
      <c r="Q71" s="358">
        <f t="shared" si="2"/>
        <v>22293250</v>
      </c>
      <c r="R71" s="358">
        <f t="shared" si="2"/>
        <v>10721374779.060001</v>
      </c>
    </row>
    <row r="72" spans="1:18" ht="12.75" thickTop="1" x14ac:dyDescent="0.2">
      <c r="A72" s="352" t="s">
        <v>425</v>
      </c>
      <c r="B72" s="425">
        <v>0</v>
      </c>
      <c r="C72" s="425">
        <v>0</v>
      </c>
      <c r="D72" s="425">
        <v>30000000</v>
      </c>
      <c r="E72" s="383">
        <v>0</v>
      </c>
      <c r="F72" s="383"/>
      <c r="G72" s="383">
        <v>0</v>
      </c>
      <c r="H72" s="425">
        <v>0</v>
      </c>
      <c r="I72" s="425">
        <v>0</v>
      </c>
      <c r="J72" s="425">
        <v>0</v>
      </c>
      <c r="K72" s="425">
        <v>0</v>
      </c>
      <c r="L72" s="425">
        <v>0</v>
      </c>
      <c r="M72" s="425">
        <v>0</v>
      </c>
      <c r="N72" s="425">
        <v>0</v>
      </c>
      <c r="O72" s="425">
        <v>0</v>
      </c>
      <c r="P72" s="425">
        <v>0</v>
      </c>
      <c r="Q72" s="425">
        <v>0</v>
      </c>
      <c r="R72" s="293">
        <f>SUM(B72:Q72)</f>
        <v>30000000</v>
      </c>
    </row>
    <row r="73" spans="1:18" x14ac:dyDescent="0.2">
      <c r="A73" s="345" t="s">
        <v>427</v>
      </c>
      <c r="B73" s="345">
        <v>0</v>
      </c>
      <c r="C73" s="345">
        <v>0</v>
      </c>
      <c r="D73" s="345">
        <v>0</v>
      </c>
      <c r="E73" s="367">
        <v>0</v>
      </c>
      <c r="F73" s="367"/>
      <c r="G73" s="367">
        <v>0</v>
      </c>
      <c r="H73" s="345">
        <v>0</v>
      </c>
      <c r="I73" s="345">
        <v>0</v>
      </c>
      <c r="J73" s="345">
        <v>1823400</v>
      </c>
      <c r="K73" s="345">
        <v>0</v>
      </c>
      <c r="L73" s="345">
        <v>0</v>
      </c>
      <c r="M73" s="345">
        <v>0</v>
      </c>
      <c r="N73" s="345">
        <v>0</v>
      </c>
      <c r="O73" s="345">
        <v>0</v>
      </c>
      <c r="P73" s="345">
        <v>0</v>
      </c>
      <c r="Q73" s="345">
        <v>0</v>
      </c>
      <c r="R73" s="345">
        <f>SUM(B73:Q73)</f>
        <v>1823400</v>
      </c>
    </row>
    <row r="74" spans="1:18" ht="12.75" thickBot="1" x14ac:dyDescent="0.25">
      <c r="A74" s="359" t="s">
        <v>366</v>
      </c>
      <c r="B74" s="359">
        <f t="shared" ref="B74:Q74" si="3">SUM(B71:B73)</f>
        <v>107103696</v>
      </c>
      <c r="C74" s="359">
        <f t="shared" si="3"/>
        <v>23022004</v>
      </c>
      <c r="D74" s="359">
        <f t="shared" si="3"/>
        <v>4896888324</v>
      </c>
      <c r="E74" s="359">
        <f t="shared" si="3"/>
        <v>30000000</v>
      </c>
      <c r="F74" s="359">
        <f t="shared" si="3"/>
        <v>100000000</v>
      </c>
      <c r="G74" s="359">
        <f t="shared" si="3"/>
        <v>2059849774</v>
      </c>
      <c r="H74" s="359">
        <f t="shared" si="3"/>
        <v>258756192</v>
      </c>
      <c r="I74" s="359">
        <f t="shared" si="3"/>
        <v>621440446</v>
      </c>
      <c r="J74" s="359">
        <f t="shared" si="3"/>
        <v>12437743</v>
      </c>
      <c r="K74" s="359">
        <f t="shared" si="3"/>
        <v>20000000</v>
      </c>
      <c r="L74" s="359">
        <f t="shared" si="3"/>
        <v>25000000</v>
      </c>
      <c r="M74" s="359">
        <f t="shared" si="3"/>
        <v>5000000.0600000005</v>
      </c>
      <c r="N74" s="359">
        <f t="shared" si="3"/>
        <v>2165900000</v>
      </c>
      <c r="O74" s="359">
        <f t="shared" si="3"/>
        <v>427800000</v>
      </c>
      <c r="P74" s="359">
        <f t="shared" si="3"/>
        <v>54469249</v>
      </c>
      <c r="Q74" s="359">
        <f t="shared" si="3"/>
        <v>22293250</v>
      </c>
      <c r="R74" s="359">
        <f>R71+R72+R73</f>
        <v>10753198179.060001</v>
      </c>
    </row>
    <row r="75" spans="1:18" ht="12.75" thickTop="1" x14ac:dyDescent="0.2"/>
    <row r="77" spans="1:18" x14ac:dyDescent="0.2">
      <c r="A77" s="345" t="s">
        <v>386</v>
      </c>
    </row>
    <row r="87" spans="15:17" x14ac:dyDescent="0.2">
      <c r="O87" s="285"/>
      <c r="P87" s="285"/>
      <c r="Q87" s="285"/>
    </row>
    <row r="93" spans="15:17" x14ac:dyDescent="0.2">
      <c r="O93" s="285"/>
      <c r="P93" s="285"/>
      <c r="Q93" s="285"/>
    </row>
  </sheetData>
  <mergeCells count="5">
    <mergeCell ref="A1:R1"/>
    <mergeCell ref="A2:R2"/>
    <mergeCell ref="A3:R3"/>
    <mergeCell ref="A4:R4"/>
    <mergeCell ref="B5:R5"/>
  </mergeCells>
  <pageMargins left="0.7" right="0.7" top="0.75" bottom="0.75" header="0.3" footer="0.3"/>
  <pageSetup orientation="portrait" r:id="rId1"/>
  <ignoredErrors>
    <ignoredError sqref="R7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IA92"/>
  <sheetViews>
    <sheetView showGridLines="0" workbookViewId="0">
      <pane xSplit="1" ySplit="5" topLeftCell="B6" activePane="bottomRight" state="frozen"/>
      <selection activeCell="J39" sqref="J39"/>
      <selection pane="topRight" activeCell="J39" sqref="J39"/>
      <selection pane="bottomLeft" activeCell="J39" sqref="J39"/>
      <selection pane="bottomRight" activeCell="J39" sqref="J39"/>
    </sheetView>
  </sheetViews>
  <sheetFormatPr defaultRowHeight="12" x14ac:dyDescent="0.2"/>
  <cols>
    <col min="1" max="1" width="29.28515625" style="345" customWidth="1"/>
    <col min="2" max="2" width="20.140625" style="345" customWidth="1"/>
    <col min="3" max="4" width="19.28515625" style="345" customWidth="1"/>
    <col min="5" max="5" width="17.140625" style="345" customWidth="1"/>
    <col min="6" max="6" width="14.140625" style="345" customWidth="1"/>
    <col min="7" max="7" width="21.5703125" style="345" customWidth="1"/>
    <col min="8" max="8" width="19" style="345" customWidth="1"/>
    <col min="9" max="9" width="22.5703125" style="345" customWidth="1"/>
    <col min="10" max="10" width="21" style="345" customWidth="1"/>
    <col min="11" max="11" width="17.42578125" style="345" customWidth="1"/>
    <col min="12" max="12" width="19.140625" style="345" customWidth="1"/>
    <col min="13" max="14" width="18.5703125" style="345" customWidth="1"/>
    <col min="15" max="15" width="17.42578125" style="345" customWidth="1"/>
    <col min="16" max="19" width="17.5703125" style="345" customWidth="1"/>
    <col min="20" max="20" width="16" style="345" customWidth="1"/>
    <col min="21" max="21" width="9.140625" style="345" customWidth="1"/>
    <col min="22" max="22" width="17.28515625" style="345" customWidth="1"/>
    <col min="23" max="23" width="16.5703125" style="345" bestFit="1" customWidth="1"/>
    <col min="24" max="24" width="10.85546875" style="345" bestFit="1" customWidth="1"/>
    <col min="25" max="16384" width="9.140625" style="345"/>
  </cols>
  <sheetData>
    <row r="1" spans="1:235" ht="18" x14ac:dyDescent="0.2">
      <c r="A1" s="496" t="s">
        <v>213</v>
      </c>
      <c r="B1" s="496"/>
      <c r="C1" s="496"/>
      <c r="D1" s="496"/>
      <c r="E1" s="496"/>
      <c r="F1" s="496"/>
      <c r="G1" s="496"/>
      <c r="H1" s="496"/>
      <c r="I1" s="496"/>
      <c r="J1" s="496"/>
      <c r="K1" s="496"/>
      <c r="L1" s="496"/>
      <c r="M1" s="496"/>
      <c r="N1" s="496"/>
      <c r="O1" s="496"/>
      <c r="P1" s="496"/>
      <c r="Q1" s="496"/>
      <c r="R1" s="496"/>
      <c r="S1" s="496"/>
      <c r="T1" s="496"/>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c r="HX1" s="339"/>
      <c r="HY1" s="339"/>
      <c r="HZ1" s="339"/>
      <c r="IA1" s="339"/>
    </row>
    <row r="2" spans="1:235" ht="18" x14ac:dyDescent="0.2">
      <c r="A2" s="504" t="s">
        <v>406</v>
      </c>
      <c r="B2" s="504"/>
      <c r="C2" s="504"/>
      <c r="D2" s="504"/>
      <c r="E2" s="504"/>
      <c r="F2" s="504"/>
      <c r="G2" s="504"/>
      <c r="H2" s="504"/>
      <c r="I2" s="504"/>
      <c r="J2" s="504"/>
      <c r="K2" s="504"/>
      <c r="L2" s="504"/>
      <c r="M2" s="504"/>
      <c r="N2" s="504"/>
      <c r="O2" s="504"/>
      <c r="P2" s="504"/>
      <c r="Q2" s="504"/>
      <c r="R2" s="504"/>
      <c r="S2" s="504"/>
      <c r="T2" s="504"/>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c r="HZ2" s="339"/>
      <c r="IA2" s="339"/>
    </row>
    <row r="3" spans="1:235" ht="15.75" x14ac:dyDescent="0.2">
      <c r="A3" s="497" t="s">
        <v>442</v>
      </c>
      <c r="B3" s="497"/>
      <c r="C3" s="497"/>
      <c r="D3" s="497"/>
      <c r="E3" s="497"/>
      <c r="F3" s="497"/>
      <c r="G3" s="497"/>
      <c r="H3" s="497"/>
      <c r="I3" s="497"/>
      <c r="J3" s="497"/>
      <c r="K3" s="497"/>
      <c r="L3" s="497"/>
      <c r="M3" s="497"/>
      <c r="N3" s="497"/>
      <c r="O3" s="497"/>
      <c r="P3" s="497"/>
      <c r="Q3" s="497"/>
      <c r="R3" s="497"/>
      <c r="S3" s="497"/>
      <c r="T3" s="497"/>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c r="HZ3" s="340"/>
      <c r="IA3" s="340"/>
    </row>
    <row r="4" spans="1:235" x14ac:dyDescent="0.2">
      <c r="A4" s="507"/>
      <c r="B4" s="507"/>
      <c r="C4" s="507"/>
      <c r="D4" s="507"/>
      <c r="E4" s="507"/>
      <c r="F4" s="507"/>
      <c r="G4" s="507"/>
      <c r="H4" s="507"/>
      <c r="I4" s="507"/>
      <c r="J4" s="507"/>
      <c r="K4" s="507"/>
      <c r="L4" s="507"/>
      <c r="M4" s="507"/>
      <c r="N4" s="507"/>
      <c r="O4" s="507"/>
      <c r="P4" s="507"/>
      <c r="Q4" s="507"/>
      <c r="R4" s="507"/>
      <c r="S4" s="507"/>
      <c r="T4" s="507"/>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c r="HZ4" s="340"/>
      <c r="IA4" s="340"/>
    </row>
    <row r="5" spans="1:235" x14ac:dyDescent="0.2">
      <c r="A5" s="418"/>
      <c r="B5" s="506" t="s">
        <v>448</v>
      </c>
      <c r="C5" s="506"/>
      <c r="D5" s="506"/>
      <c r="E5" s="506"/>
      <c r="F5" s="506"/>
      <c r="G5" s="506"/>
      <c r="H5" s="506"/>
      <c r="I5" s="506"/>
      <c r="J5" s="506"/>
      <c r="K5" s="506"/>
      <c r="L5" s="506"/>
      <c r="M5" s="506"/>
      <c r="N5" s="506"/>
      <c r="O5" s="506"/>
      <c r="P5" s="506"/>
      <c r="Q5" s="506"/>
      <c r="R5" s="506"/>
      <c r="S5" s="506"/>
      <c r="T5" s="506"/>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c r="HZ5" s="340"/>
      <c r="IA5" s="340"/>
    </row>
    <row r="6" spans="1:235" x14ac:dyDescent="0.2">
      <c r="A6" s="418"/>
      <c r="B6" s="419" t="s">
        <v>15</v>
      </c>
      <c r="C6" s="419" t="s">
        <v>308</v>
      </c>
      <c r="D6" s="440">
        <v>5309</v>
      </c>
      <c r="E6" s="419" t="s">
        <v>407</v>
      </c>
      <c r="F6" s="430" t="s">
        <v>429</v>
      </c>
      <c r="G6" s="430" t="s">
        <v>1</v>
      </c>
      <c r="H6" s="430" t="s">
        <v>1</v>
      </c>
      <c r="I6" s="419" t="s">
        <v>0</v>
      </c>
      <c r="J6" s="419" t="s">
        <v>408</v>
      </c>
      <c r="K6" s="419" t="s">
        <v>409</v>
      </c>
      <c r="L6" s="419" t="s">
        <v>410</v>
      </c>
      <c r="M6" s="419" t="s">
        <v>411</v>
      </c>
      <c r="N6" s="419" t="s">
        <v>430</v>
      </c>
      <c r="O6" s="419" t="s">
        <v>412</v>
      </c>
      <c r="P6" s="419" t="s">
        <v>413</v>
      </c>
      <c r="Q6" s="419"/>
      <c r="R6" s="419"/>
      <c r="S6" s="419" t="s">
        <v>446</v>
      </c>
      <c r="T6" s="42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c r="HZ6" s="340"/>
      <c r="IA6" s="340"/>
    </row>
    <row r="7" spans="1:235" x14ac:dyDescent="0.2">
      <c r="A7" s="418"/>
      <c r="B7" s="421"/>
      <c r="C7" s="421"/>
      <c r="D7" s="421"/>
      <c r="E7" s="421"/>
      <c r="F7" s="431"/>
      <c r="G7" s="372"/>
      <c r="H7" s="431"/>
      <c r="I7" s="421"/>
      <c r="J7" s="421"/>
      <c r="K7" s="421"/>
      <c r="L7" s="421"/>
      <c r="M7" s="421"/>
      <c r="N7" s="421"/>
      <c r="O7" s="421"/>
      <c r="P7" s="421"/>
      <c r="Q7" s="421"/>
      <c r="R7" s="421"/>
      <c r="S7" s="421"/>
      <c r="T7" s="422"/>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c r="HZ7" s="340"/>
      <c r="IA7" s="340"/>
    </row>
    <row r="8" spans="1:235" x14ac:dyDescent="0.2">
      <c r="A8" s="346"/>
      <c r="B8" s="347" t="s">
        <v>2</v>
      </c>
      <c r="C8" s="347" t="s">
        <v>414</v>
      </c>
      <c r="D8" s="347" t="s">
        <v>453</v>
      </c>
      <c r="E8" s="347" t="s">
        <v>10</v>
      </c>
      <c r="F8" s="382" t="s">
        <v>431</v>
      </c>
      <c r="G8" s="382" t="s">
        <v>440</v>
      </c>
      <c r="H8" s="382" t="s">
        <v>432</v>
      </c>
      <c r="I8" s="347" t="s">
        <v>415</v>
      </c>
      <c r="J8" s="347" t="s">
        <v>416</v>
      </c>
      <c r="K8" s="347"/>
      <c r="L8" s="347" t="s">
        <v>417</v>
      </c>
      <c r="M8" s="347" t="s">
        <v>418</v>
      </c>
      <c r="N8" s="347" t="s">
        <v>433</v>
      </c>
      <c r="O8" s="348" t="s">
        <v>419</v>
      </c>
      <c r="P8" s="348" t="s">
        <v>420</v>
      </c>
      <c r="Q8" s="348" t="s">
        <v>449</v>
      </c>
      <c r="R8" s="348" t="s">
        <v>455</v>
      </c>
      <c r="S8" s="348" t="s">
        <v>447</v>
      </c>
      <c r="T8" s="347"/>
    </row>
    <row r="9" spans="1:235" ht="12.75" thickBot="1" x14ac:dyDescent="0.25">
      <c r="A9" s="423" t="s">
        <v>73</v>
      </c>
      <c r="B9" s="423" t="s">
        <v>7</v>
      </c>
      <c r="C9" s="423" t="s">
        <v>7</v>
      </c>
      <c r="D9" s="423" t="s">
        <v>454</v>
      </c>
      <c r="E9" s="423" t="s">
        <v>294</v>
      </c>
      <c r="F9" s="432" t="s">
        <v>434</v>
      </c>
      <c r="G9" s="432" t="s">
        <v>441</v>
      </c>
      <c r="H9" s="432" t="s">
        <v>435</v>
      </c>
      <c r="I9" s="423" t="s">
        <v>421</v>
      </c>
      <c r="J9" s="423" t="s">
        <v>294</v>
      </c>
      <c r="K9" s="423" t="s">
        <v>301</v>
      </c>
      <c r="L9" s="423" t="s">
        <v>422</v>
      </c>
      <c r="M9" s="423" t="s">
        <v>294</v>
      </c>
      <c r="N9" s="423" t="s">
        <v>436</v>
      </c>
      <c r="O9" s="423" t="s">
        <v>423</v>
      </c>
      <c r="P9" s="423" t="s">
        <v>424</v>
      </c>
      <c r="Q9" s="423" t="s">
        <v>450</v>
      </c>
      <c r="R9" s="423" t="s">
        <v>456</v>
      </c>
      <c r="S9" s="423" t="s">
        <v>197</v>
      </c>
      <c r="T9" s="424" t="s">
        <v>9</v>
      </c>
    </row>
    <row r="10" spans="1:235" x14ac:dyDescent="0.2">
      <c r="A10" s="351" t="s">
        <v>309</v>
      </c>
      <c r="B10" s="292">
        <v>845039.40969358815</v>
      </c>
      <c r="C10" s="292">
        <v>220642.00308854983</v>
      </c>
      <c r="D10" s="292">
        <v>0</v>
      </c>
      <c r="E10" s="292">
        <v>23296675</v>
      </c>
      <c r="F10" s="364">
        <v>0</v>
      </c>
      <c r="G10" s="364"/>
      <c r="H10" s="364">
        <v>0</v>
      </c>
      <c r="I10" s="292">
        <v>4193149.1290930095</v>
      </c>
      <c r="J10" s="292">
        <v>15350809.024859324</v>
      </c>
      <c r="K10" s="292">
        <v>256760</v>
      </c>
      <c r="L10" s="292">
        <v>5000000</v>
      </c>
      <c r="M10" s="292">
        <v>0</v>
      </c>
      <c r="N10" s="292">
        <v>0</v>
      </c>
      <c r="O10" s="292">
        <v>0</v>
      </c>
      <c r="P10" s="292">
        <v>3670962.9999999995</v>
      </c>
      <c r="Q10" s="292">
        <v>0</v>
      </c>
      <c r="R10" s="292">
        <v>0</v>
      </c>
      <c r="S10" s="292">
        <v>0</v>
      </c>
      <c r="T10" s="287">
        <f>SUM(B10:S10)</f>
        <v>52834037.56673447</v>
      </c>
    </row>
    <row r="11" spans="1:235" x14ac:dyDescent="0.2">
      <c r="A11" s="351" t="s">
        <v>310</v>
      </c>
      <c r="B11" s="292">
        <v>424042.6555583392</v>
      </c>
      <c r="C11" s="292">
        <v>110720.40064906732</v>
      </c>
      <c r="D11" s="292">
        <v>0</v>
      </c>
      <c r="E11" s="292">
        <v>14663316</v>
      </c>
      <c r="F11" s="364">
        <v>0</v>
      </c>
      <c r="G11" s="364">
        <v>82318</v>
      </c>
      <c r="H11" s="364">
        <v>0</v>
      </c>
      <c r="I11" s="292">
        <v>383223.77494775085</v>
      </c>
      <c r="J11" s="292">
        <v>8103986.0131237134</v>
      </c>
      <c r="K11" s="292">
        <v>95819</v>
      </c>
      <c r="L11" s="292">
        <v>0</v>
      </c>
      <c r="M11" s="292">
        <v>371213.99004558375</v>
      </c>
      <c r="N11" s="292">
        <v>0</v>
      </c>
      <c r="O11" s="292">
        <v>18414851</v>
      </c>
      <c r="P11" s="292">
        <v>1883446</v>
      </c>
      <c r="Q11" s="292">
        <v>0</v>
      </c>
      <c r="R11" s="292">
        <v>0</v>
      </c>
      <c r="S11" s="292">
        <v>0</v>
      </c>
      <c r="T11" s="287">
        <f t="shared" ref="T11:T65" si="0">SUM(B11:S11)</f>
        <v>44532936.834324457</v>
      </c>
    </row>
    <row r="12" spans="1:235" x14ac:dyDescent="0.2">
      <c r="A12" s="351" t="s">
        <v>311</v>
      </c>
      <c r="B12" s="292">
        <v>0</v>
      </c>
      <c r="C12" s="292">
        <v>0</v>
      </c>
      <c r="D12" s="292">
        <v>0</v>
      </c>
      <c r="E12" s="292">
        <v>0</v>
      </c>
      <c r="F12" s="364">
        <v>0</v>
      </c>
      <c r="G12" s="364"/>
      <c r="H12" s="364">
        <v>0</v>
      </c>
      <c r="I12" s="292">
        <v>11912.854594446682</v>
      </c>
      <c r="J12" s="292">
        <v>299803.00048550538</v>
      </c>
      <c r="K12" s="292">
        <v>14338</v>
      </c>
      <c r="L12" s="292">
        <v>0</v>
      </c>
      <c r="M12" s="292">
        <v>0</v>
      </c>
      <c r="N12" s="292">
        <v>0</v>
      </c>
      <c r="O12" s="292">
        <v>0</v>
      </c>
      <c r="P12" s="292">
        <v>499999.99999999994</v>
      </c>
      <c r="Q12" s="292">
        <v>0</v>
      </c>
      <c r="R12" s="292">
        <v>0</v>
      </c>
      <c r="S12" s="292">
        <v>0</v>
      </c>
      <c r="T12" s="287">
        <f t="shared" si="0"/>
        <v>826053.85507995193</v>
      </c>
    </row>
    <row r="13" spans="1:235" x14ac:dyDescent="0.2">
      <c r="A13" s="351" t="s">
        <v>312</v>
      </c>
      <c r="B13" s="292">
        <v>2434356.5095578791</v>
      </c>
      <c r="C13" s="292">
        <v>485612.89113210439</v>
      </c>
      <c r="D13" s="292">
        <v>250000</v>
      </c>
      <c r="E13" s="292">
        <v>74012567</v>
      </c>
      <c r="F13" s="364">
        <v>0</v>
      </c>
      <c r="G13" s="364"/>
      <c r="H13" s="364">
        <v>21206689.050570235</v>
      </c>
      <c r="I13" s="292">
        <v>5564110.6621699417</v>
      </c>
      <c r="J13" s="292">
        <v>11655545.018875159</v>
      </c>
      <c r="K13" s="292">
        <v>164553</v>
      </c>
      <c r="L13" s="292">
        <v>0</v>
      </c>
      <c r="M13" s="292">
        <v>2134662.019390245</v>
      </c>
      <c r="N13" s="292">
        <v>0</v>
      </c>
      <c r="O13" s="292">
        <v>2297575</v>
      </c>
      <c r="P13" s="292">
        <v>8848323</v>
      </c>
      <c r="Q13" s="292">
        <v>0</v>
      </c>
      <c r="R13" s="292">
        <v>0</v>
      </c>
      <c r="S13" s="292">
        <v>425980</v>
      </c>
      <c r="T13" s="287">
        <f t="shared" si="0"/>
        <v>129479974.15169556</v>
      </c>
    </row>
    <row r="14" spans="1:235" x14ac:dyDescent="0.2">
      <c r="A14" s="351" t="s">
        <v>313</v>
      </c>
      <c r="B14" s="292">
        <v>424042.6555583392</v>
      </c>
      <c r="C14" s="292">
        <v>110720.40064906732</v>
      </c>
      <c r="D14" s="292">
        <v>0</v>
      </c>
      <c r="E14" s="292">
        <v>12536587</v>
      </c>
      <c r="F14" s="364">
        <v>0</v>
      </c>
      <c r="G14" s="364"/>
      <c r="H14" s="364">
        <v>0</v>
      </c>
      <c r="I14" s="292">
        <v>2479766.3961938517</v>
      </c>
      <c r="J14" s="292">
        <v>11948235.019349147</v>
      </c>
      <c r="K14" s="292">
        <v>202746</v>
      </c>
      <c r="L14" s="292">
        <v>0</v>
      </c>
      <c r="M14" s="292">
        <v>0</v>
      </c>
      <c r="N14" s="292">
        <v>0</v>
      </c>
      <c r="O14" s="292">
        <v>276154</v>
      </c>
      <c r="P14" s="292">
        <v>2541674</v>
      </c>
      <c r="Q14" s="292">
        <v>0</v>
      </c>
      <c r="R14" s="292">
        <v>0</v>
      </c>
      <c r="S14" s="292">
        <v>224977</v>
      </c>
      <c r="T14" s="287">
        <f t="shared" si="0"/>
        <v>30744902.471750405</v>
      </c>
    </row>
    <row r="15" spans="1:235" x14ac:dyDescent="0.2">
      <c r="A15" s="351" t="s">
        <v>314</v>
      </c>
      <c r="B15" s="292">
        <v>15901303.12087347</v>
      </c>
      <c r="C15" s="292">
        <v>3171866.1803016551</v>
      </c>
      <c r="D15" s="292">
        <v>3248355</v>
      </c>
      <c r="E15" s="292">
        <v>772531268</v>
      </c>
      <c r="F15" s="364">
        <v>10200000</v>
      </c>
      <c r="G15" s="364">
        <v>28717786</v>
      </c>
      <c r="H15" s="364">
        <v>455167097.65664107</v>
      </c>
      <c r="I15" s="292">
        <v>28367466.535805617</v>
      </c>
      <c r="J15" s="292">
        <v>27524539.044573639</v>
      </c>
      <c r="K15" s="292">
        <v>363938</v>
      </c>
      <c r="L15" s="292">
        <v>0</v>
      </c>
      <c r="M15" s="292">
        <v>335874.08584389847</v>
      </c>
      <c r="N15" s="292">
        <v>0</v>
      </c>
      <c r="O15" s="292">
        <v>336266352</v>
      </c>
      <c r="P15" s="292">
        <v>66768810</v>
      </c>
      <c r="Q15" s="292">
        <v>7136611</v>
      </c>
      <c r="R15" s="292">
        <v>2320000</v>
      </c>
      <c r="S15" s="292">
        <v>2841321</v>
      </c>
      <c r="T15" s="287">
        <f t="shared" si="0"/>
        <v>1760862587.6240392</v>
      </c>
    </row>
    <row r="16" spans="1:235" x14ac:dyDescent="0.2">
      <c r="A16" s="351" t="s">
        <v>315</v>
      </c>
      <c r="B16" s="292">
        <v>1780596.5517870933</v>
      </c>
      <c r="C16" s="292">
        <v>366784.83842889284</v>
      </c>
      <c r="D16" s="292">
        <v>0</v>
      </c>
      <c r="E16" s="292">
        <v>72945975</v>
      </c>
      <c r="F16" s="364">
        <v>0</v>
      </c>
      <c r="G16" s="364">
        <v>5431000</v>
      </c>
      <c r="H16" s="364">
        <v>154291733.66711608</v>
      </c>
      <c r="I16" s="292">
        <v>3714556.6343326019</v>
      </c>
      <c r="J16" s="292">
        <v>10990240.017797755</v>
      </c>
      <c r="K16" s="292">
        <v>155919</v>
      </c>
      <c r="L16" s="292">
        <v>0</v>
      </c>
      <c r="M16" s="292">
        <v>154445.783140146</v>
      </c>
      <c r="N16" s="292">
        <v>0</v>
      </c>
      <c r="O16" s="292">
        <v>12781754</v>
      </c>
      <c r="P16" s="292">
        <v>8041748.9999999991</v>
      </c>
      <c r="Q16" s="292">
        <v>0</v>
      </c>
      <c r="R16" s="292">
        <v>0</v>
      </c>
      <c r="S16" s="292">
        <v>597967</v>
      </c>
      <c r="T16" s="287">
        <f t="shared" si="0"/>
        <v>271252721.49260259</v>
      </c>
    </row>
    <row r="17" spans="1:20" x14ac:dyDescent="0.2">
      <c r="A17" s="351" t="s">
        <v>316</v>
      </c>
      <c r="B17" s="292">
        <v>1101870.2327022448</v>
      </c>
      <c r="C17" s="292">
        <v>287696.9573290046</v>
      </c>
      <c r="D17" s="292">
        <v>700000</v>
      </c>
      <c r="E17" s="292">
        <v>93888648</v>
      </c>
      <c r="F17" s="364">
        <v>0</v>
      </c>
      <c r="G17" s="364"/>
      <c r="H17" s="364">
        <v>60395877.023565963</v>
      </c>
      <c r="I17" s="292">
        <v>3150169.4258275228</v>
      </c>
      <c r="J17" s="292">
        <v>2930721.0047460524</v>
      </c>
      <c r="K17" s="292">
        <v>107354</v>
      </c>
      <c r="L17" s="292">
        <v>0</v>
      </c>
      <c r="M17" s="292">
        <v>0</v>
      </c>
      <c r="N17" s="292">
        <v>0</v>
      </c>
      <c r="O17" s="292">
        <v>50524728</v>
      </c>
      <c r="P17" s="292">
        <v>5437635</v>
      </c>
      <c r="Q17" s="292">
        <v>0</v>
      </c>
      <c r="R17" s="292">
        <v>0</v>
      </c>
      <c r="S17" s="292">
        <v>0</v>
      </c>
      <c r="T17" s="287">
        <f t="shared" si="0"/>
        <v>218524699.64417079</v>
      </c>
    </row>
    <row r="18" spans="1:20" x14ac:dyDescent="0.2">
      <c r="A18" s="351" t="s">
        <v>317</v>
      </c>
      <c r="B18" s="292">
        <v>424042.6555583392</v>
      </c>
      <c r="C18" s="292">
        <v>110720.40064906732</v>
      </c>
      <c r="D18" s="292">
        <v>0</v>
      </c>
      <c r="E18" s="292">
        <v>19301602</v>
      </c>
      <c r="F18" s="364">
        <v>0</v>
      </c>
      <c r="G18" s="364"/>
      <c r="H18" s="364">
        <v>0</v>
      </c>
      <c r="I18" s="292">
        <v>811201.11198975588</v>
      </c>
      <c r="J18" s="292">
        <v>1675746.0027137275</v>
      </c>
      <c r="K18" s="292">
        <v>86949.999999999985</v>
      </c>
      <c r="L18" s="292">
        <v>0</v>
      </c>
      <c r="M18" s="292">
        <v>0</v>
      </c>
      <c r="N18" s="292">
        <v>0</v>
      </c>
      <c r="O18" s="292">
        <v>0</v>
      </c>
      <c r="P18" s="292">
        <v>2185052</v>
      </c>
      <c r="Q18" s="292">
        <v>0</v>
      </c>
      <c r="R18" s="292">
        <v>0</v>
      </c>
      <c r="S18" s="292">
        <v>0</v>
      </c>
      <c r="T18" s="287">
        <f t="shared" si="0"/>
        <v>24595314.170910891</v>
      </c>
    </row>
    <row r="19" spans="1:20" x14ac:dyDescent="0.2">
      <c r="A19" s="351" t="s">
        <v>318</v>
      </c>
      <c r="B19" s="292">
        <v>424042.6555583392</v>
      </c>
      <c r="C19" s="292">
        <v>110720.40064906732</v>
      </c>
      <c r="D19" s="292">
        <v>0</v>
      </c>
      <c r="E19" s="292">
        <v>20371867</v>
      </c>
      <c r="F19" s="364">
        <v>0</v>
      </c>
      <c r="G19" s="364"/>
      <c r="H19" s="364">
        <v>0</v>
      </c>
      <c r="I19" s="292">
        <v>370869.70351647283</v>
      </c>
      <c r="J19" s="292">
        <v>0</v>
      </c>
      <c r="K19" s="292">
        <v>0</v>
      </c>
      <c r="L19" s="292">
        <v>0</v>
      </c>
      <c r="M19" s="292">
        <v>0</v>
      </c>
      <c r="N19" s="292">
        <v>0</v>
      </c>
      <c r="O19" s="292">
        <v>150992853</v>
      </c>
      <c r="P19" s="292">
        <v>1778568</v>
      </c>
      <c r="Q19" s="292">
        <v>0</v>
      </c>
      <c r="R19" s="292">
        <v>1884992</v>
      </c>
      <c r="S19" s="292">
        <v>1771082</v>
      </c>
      <c r="T19" s="287">
        <f t="shared" si="0"/>
        <v>177704994.75972387</v>
      </c>
    </row>
    <row r="20" spans="1:20" x14ac:dyDescent="0.2">
      <c r="A20" s="351" t="s">
        <v>319</v>
      </c>
      <c r="B20" s="292">
        <v>7639777.1897090944</v>
      </c>
      <c r="C20" s="292">
        <v>1559943.1087878647</v>
      </c>
      <c r="D20" s="292">
        <v>2500000</v>
      </c>
      <c r="E20" s="292">
        <v>250618420</v>
      </c>
      <c r="F20" s="364">
        <v>6000000</v>
      </c>
      <c r="G20" s="364">
        <v>9390860</v>
      </c>
      <c r="H20" s="364">
        <v>43386057.876855351</v>
      </c>
      <c r="I20" s="292">
        <v>20502263.330023907</v>
      </c>
      <c r="J20" s="292">
        <v>15688137.025405599</v>
      </c>
      <c r="K20" s="292">
        <v>249489</v>
      </c>
      <c r="L20" s="292">
        <v>0</v>
      </c>
      <c r="M20" s="292">
        <v>0</v>
      </c>
      <c r="N20" s="292">
        <v>0</v>
      </c>
      <c r="O20" s="292">
        <v>38469367</v>
      </c>
      <c r="P20" s="292">
        <v>25438253</v>
      </c>
      <c r="Q20" s="292">
        <v>0</v>
      </c>
      <c r="R20" s="292">
        <v>0</v>
      </c>
      <c r="S20" s="292">
        <v>766817</v>
      </c>
      <c r="T20" s="287">
        <f t="shared" si="0"/>
        <v>422209384.53078181</v>
      </c>
    </row>
    <row r="21" spans="1:20" x14ac:dyDescent="0.2">
      <c r="A21" s="351" t="s">
        <v>320</v>
      </c>
      <c r="B21" s="292">
        <v>3016745.7794172759</v>
      </c>
      <c r="C21" s="292">
        <v>601042.18332456995</v>
      </c>
      <c r="D21" s="292">
        <v>2100000</v>
      </c>
      <c r="E21" s="292">
        <v>89088611</v>
      </c>
      <c r="F21" s="364">
        <v>713280</v>
      </c>
      <c r="G21" s="364"/>
      <c r="H21" s="364">
        <v>0</v>
      </c>
      <c r="I21" s="292">
        <v>6809493.0990770571</v>
      </c>
      <c r="J21" s="292">
        <v>21096348.034163736</v>
      </c>
      <c r="K21" s="292">
        <v>326989.99999999994</v>
      </c>
      <c r="L21" s="292">
        <v>592000</v>
      </c>
      <c r="M21" s="292">
        <v>0</v>
      </c>
      <c r="N21" s="292">
        <v>0</v>
      </c>
      <c r="O21" s="292">
        <v>42620270</v>
      </c>
      <c r="P21" s="292">
        <v>8947092</v>
      </c>
      <c r="Q21" s="292">
        <v>0</v>
      </c>
      <c r="R21" s="292">
        <v>0</v>
      </c>
      <c r="S21" s="292">
        <v>822055</v>
      </c>
      <c r="T21" s="287">
        <f t="shared" si="0"/>
        <v>176733927.09598264</v>
      </c>
    </row>
    <row r="22" spans="1:20" x14ac:dyDescent="0.2">
      <c r="A22" s="351" t="s">
        <v>321</v>
      </c>
      <c r="B22" s="292">
        <v>0</v>
      </c>
      <c r="C22" s="292">
        <v>0</v>
      </c>
      <c r="D22" s="292">
        <v>0</v>
      </c>
      <c r="E22" s="292">
        <v>0</v>
      </c>
      <c r="F22" s="364">
        <v>0</v>
      </c>
      <c r="G22" s="364"/>
      <c r="H22" s="364">
        <v>0</v>
      </c>
      <c r="I22" s="292">
        <v>45101.94371428607</v>
      </c>
      <c r="J22" s="292">
        <v>795811.00128874788</v>
      </c>
      <c r="K22" s="292">
        <v>22450</v>
      </c>
      <c r="L22" s="292">
        <v>0</v>
      </c>
      <c r="M22" s="292">
        <v>0</v>
      </c>
      <c r="N22" s="292">
        <v>0</v>
      </c>
      <c r="O22" s="292">
        <v>0</v>
      </c>
      <c r="P22" s="292">
        <v>499999.99999999994</v>
      </c>
      <c r="Q22" s="292">
        <v>0</v>
      </c>
      <c r="R22" s="292">
        <v>0</v>
      </c>
      <c r="S22" s="292">
        <v>0</v>
      </c>
      <c r="T22" s="287">
        <f t="shared" si="0"/>
        <v>1363362.9450030338</v>
      </c>
    </row>
    <row r="23" spans="1:20" x14ac:dyDescent="0.2">
      <c r="A23" s="351" t="s">
        <v>322</v>
      </c>
      <c r="B23" s="292">
        <v>424042.6555583392</v>
      </c>
      <c r="C23" s="292">
        <v>110720.40064906732</v>
      </c>
      <c r="D23" s="292">
        <v>0</v>
      </c>
      <c r="E23" s="292">
        <v>30291553</v>
      </c>
      <c r="F23" s="364">
        <v>0</v>
      </c>
      <c r="G23" s="364"/>
      <c r="H23" s="364">
        <v>257152889.44519344</v>
      </c>
      <c r="I23" s="292">
        <v>1129627.9020678301</v>
      </c>
      <c r="J23" s="292">
        <v>2538189.0041103801</v>
      </c>
      <c r="K23" s="292">
        <v>95331</v>
      </c>
      <c r="L23" s="292">
        <v>0</v>
      </c>
      <c r="M23" s="292">
        <v>0</v>
      </c>
      <c r="N23" s="292">
        <v>0</v>
      </c>
      <c r="O23" s="292">
        <v>1060175</v>
      </c>
      <c r="P23" s="292">
        <v>5005660</v>
      </c>
      <c r="Q23" s="292">
        <v>0</v>
      </c>
      <c r="R23" s="292">
        <v>0</v>
      </c>
      <c r="S23" s="292">
        <v>215673</v>
      </c>
      <c r="T23" s="287">
        <f t="shared" si="0"/>
        <v>298023861.40757906</v>
      </c>
    </row>
    <row r="24" spans="1:20" x14ac:dyDescent="0.2">
      <c r="A24" s="351" t="s">
        <v>323</v>
      </c>
      <c r="B24" s="292">
        <v>424042.6555583392</v>
      </c>
      <c r="C24" s="292">
        <v>110720.40064906732</v>
      </c>
      <c r="D24" s="292">
        <v>0</v>
      </c>
      <c r="E24" s="292">
        <v>10199863</v>
      </c>
      <c r="F24" s="364">
        <v>0</v>
      </c>
      <c r="G24" s="364"/>
      <c r="H24" s="364">
        <v>0</v>
      </c>
      <c r="I24" s="292">
        <v>1354897.0476580921</v>
      </c>
      <c r="J24" s="292">
        <v>7658796.0124027655</v>
      </c>
      <c r="K24" s="292">
        <v>125607</v>
      </c>
      <c r="L24" s="292">
        <v>0</v>
      </c>
      <c r="M24" s="292">
        <v>1015511.0937325795</v>
      </c>
      <c r="N24" s="292">
        <v>0</v>
      </c>
      <c r="O24" s="292">
        <v>0</v>
      </c>
      <c r="P24" s="292">
        <v>2343911</v>
      </c>
      <c r="Q24" s="292">
        <v>0</v>
      </c>
      <c r="R24" s="292">
        <v>0</v>
      </c>
      <c r="S24" s="292">
        <v>0</v>
      </c>
      <c r="T24" s="287">
        <f t="shared" si="0"/>
        <v>23233348.210000843</v>
      </c>
    </row>
    <row r="25" spans="1:20" x14ac:dyDescent="0.2">
      <c r="A25" s="351" t="s">
        <v>324</v>
      </c>
      <c r="B25" s="292">
        <v>5057255.8999980399</v>
      </c>
      <c r="C25" s="292">
        <v>973608.58791238547</v>
      </c>
      <c r="D25" s="292">
        <v>1250000</v>
      </c>
      <c r="E25" s="292">
        <v>266392690</v>
      </c>
      <c r="F25" s="364">
        <v>0</v>
      </c>
      <c r="G25" s="364">
        <v>2802400</v>
      </c>
      <c r="H25" s="364">
        <v>36001404.52232708</v>
      </c>
      <c r="I25" s="292">
        <v>9737400.0424648523</v>
      </c>
      <c r="J25" s="292">
        <v>16161218.026171712</v>
      </c>
      <c r="K25" s="292">
        <v>265786</v>
      </c>
      <c r="L25" s="292">
        <v>0</v>
      </c>
      <c r="M25" s="292">
        <v>0</v>
      </c>
      <c r="N25" s="292">
        <v>0</v>
      </c>
      <c r="O25" s="292">
        <v>218725819</v>
      </c>
      <c r="P25" s="292">
        <v>17213891</v>
      </c>
      <c r="Q25" s="292">
        <v>0</v>
      </c>
      <c r="R25" s="292">
        <v>1078300</v>
      </c>
      <c r="S25" s="292">
        <v>1699897</v>
      </c>
      <c r="T25" s="287">
        <f t="shared" si="0"/>
        <v>577359670.07887411</v>
      </c>
    </row>
    <row r="26" spans="1:20" x14ac:dyDescent="0.2">
      <c r="A26" s="351" t="s">
        <v>325</v>
      </c>
      <c r="B26" s="292">
        <v>1724665.4564311095</v>
      </c>
      <c r="C26" s="292">
        <v>364043.40361419541</v>
      </c>
      <c r="D26" s="292">
        <v>300000</v>
      </c>
      <c r="E26" s="292">
        <v>55787469</v>
      </c>
      <c r="F26" s="364">
        <v>0</v>
      </c>
      <c r="G26" s="364"/>
      <c r="H26" s="364">
        <v>0</v>
      </c>
      <c r="I26" s="292">
        <v>5288722.4782456765</v>
      </c>
      <c r="J26" s="292">
        <v>15839364.025650498</v>
      </c>
      <c r="K26" s="292">
        <v>271822</v>
      </c>
      <c r="L26" s="292">
        <v>0</v>
      </c>
      <c r="M26" s="292">
        <v>0</v>
      </c>
      <c r="N26" s="292">
        <v>0</v>
      </c>
      <c r="O26" s="292">
        <v>2316243</v>
      </c>
      <c r="P26" s="292">
        <v>5984164</v>
      </c>
      <c r="Q26" s="292">
        <v>0</v>
      </c>
      <c r="R26" s="292">
        <v>0</v>
      </c>
      <c r="S26" s="292">
        <v>0</v>
      </c>
      <c r="T26" s="287">
        <f t="shared" si="0"/>
        <v>87876493.363941476</v>
      </c>
    </row>
    <row r="27" spans="1:20" x14ac:dyDescent="0.2">
      <c r="A27" s="351" t="s">
        <v>326</v>
      </c>
      <c r="B27" s="292">
        <v>461154.49741577246</v>
      </c>
      <c r="C27" s="292">
        <v>120408.53434003472</v>
      </c>
      <c r="D27" s="292">
        <v>0</v>
      </c>
      <c r="E27" s="292">
        <v>20061889</v>
      </c>
      <c r="F27" s="364">
        <v>0</v>
      </c>
      <c r="G27" s="364">
        <v>2550000</v>
      </c>
      <c r="H27" s="364">
        <v>0</v>
      </c>
      <c r="I27" s="292">
        <v>2387510.151714317</v>
      </c>
      <c r="J27" s="292">
        <v>12097147.019590296</v>
      </c>
      <c r="K27" s="292">
        <v>203863.99999999997</v>
      </c>
      <c r="L27" s="292">
        <v>0</v>
      </c>
      <c r="M27" s="292">
        <v>0</v>
      </c>
      <c r="N27" s="292">
        <v>0</v>
      </c>
      <c r="O27" s="292">
        <v>0</v>
      </c>
      <c r="P27" s="292">
        <v>3253767</v>
      </c>
      <c r="Q27" s="292">
        <v>0</v>
      </c>
      <c r="R27" s="292">
        <v>0</v>
      </c>
      <c r="S27" s="292">
        <v>0</v>
      </c>
      <c r="T27" s="287">
        <f t="shared" si="0"/>
        <v>41135740.203060418</v>
      </c>
    </row>
    <row r="28" spans="1:20" x14ac:dyDescent="0.2">
      <c r="A28" s="351" t="s">
        <v>327</v>
      </c>
      <c r="B28" s="292">
        <v>625229.38924546004</v>
      </c>
      <c r="C28" s="292">
        <v>135823.78856781311</v>
      </c>
      <c r="D28" s="292">
        <v>0</v>
      </c>
      <c r="E28" s="292">
        <v>17618188</v>
      </c>
      <c r="F28" s="364">
        <v>0</v>
      </c>
      <c r="G28" s="364">
        <v>66308</v>
      </c>
      <c r="H28" s="364">
        <v>0</v>
      </c>
      <c r="I28" s="292">
        <v>2106516.9167972747</v>
      </c>
      <c r="J28" s="292">
        <v>10950563.017733501</v>
      </c>
      <c r="K28" s="292">
        <v>176074</v>
      </c>
      <c r="L28" s="292">
        <v>0</v>
      </c>
      <c r="M28" s="292">
        <v>358855.66936720302</v>
      </c>
      <c r="N28" s="292">
        <v>0</v>
      </c>
      <c r="O28" s="292">
        <v>0</v>
      </c>
      <c r="P28" s="292">
        <v>3037123</v>
      </c>
      <c r="Q28" s="292">
        <v>0</v>
      </c>
      <c r="R28" s="292">
        <v>0</v>
      </c>
      <c r="S28" s="292">
        <v>0</v>
      </c>
      <c r="T28" s="287">
        <f t="shared" si="0"/>
        <v>35074681.781711251</v>
      </c>
    </row>
    <row r="29" spans="1:20" x14ac:dyDescent="0.2">
      <c r="A29" s="351" t="s">
        <v>328</v>
      </c>
      <c r="B29" s="292">
        <v>698268.28131350281</v>
      </c>
      <c r="C29" s="292">
        <v>168759.67256159664</v>
      </c>
      <c r="D29" s="292">
        <v>0</v>
      </c>
      <c r="E29" s="292">
        <v>24724346.000000004</v>
      </c>
      <c r="F29" s="364">
        <v>0</v>
      </c>
      <c r="G29" s="364">
        <v>8700000</v>
      </c>
      <c r="H29" s="364">
        <v>0</v>
      </c>
      <c r="I29" s="292">
        <v>3412270.1950118272</v>
      </c>
      <c r="J29" s="292">
        <v>16629453.026929978</v>
      </c>
      <c r="K29" s="292">
        <v>265073</v>
      </c>
      <c r="L29" s="292">
        <v>1764000</v>
      </c>
      <c r="M29" s="292">
        <v>0</v>
      </c>
      <c r="N29" s="292">
        <v>0</v>
      </c>
      <c r="O29" s="292">
        <v>0</v>
      </c>
      <c r="P29" s="292">
        <v>3871130.9999999995</v>
      </c>
      <c r="Q29" s="292">
        <v>0</v>
      </c>
      <c r="R29" s="292">
        <v>0</v>
      </c>
      <c r="S29" s="292">
        <v>0</v>
      </c>
      <c r="T29" s="287">
        <f t="shared" si="0"/>
        <v>60233301.175816908</v>
      </c>
    </row>
    <row r="30" spans="1:20" x14ac:dyDescent="0.2">
      <c r="A30" s="351" t="s">
        <v>329</v>
      </c>
      <c r="B30" s="292">
        <v>1010428.3728953319</v>
      </c>
      <c r="C30" s="292">
        <v>263825.40135264618</v>
      </c>
      <c r="D30" s="292">
        <v>0</v>
      </c>
      <c r="E30" s="292">
        <v>33940052</v>
      </c>
      <c r="F30" s="364">
        <v>5000000</v>
      </c>
      <c r="G30" s="364"/>
      <c r="H30" s="364">
        <v>0</v>
      </c>
      <c r="I30" s="292">
        <v>4025524.6637663231</v>
      </c>
      <c r="J30" s="292">
        <v>11363066.018401515</v>
      </c>
      <c r="K30" s="292">
        <v>201956</v>
      </c>
      <c r="L30" s="292">
        <v>0</v>
      </c>
      <c r="M30" s="292">
        <v>0</v>
      </c>
      <c r="N30" s="292">
        <v>0</v>
      </c>
      <c r="O30" s="292">
        <v>3811475</v>
      </c>
      <c r="P30" s="292">
        <v>4693445</v>
      </c>
      <c r="Q30" s="292">
        <v>0</v>
      </c>
      <c r="R30" s="292">
        <v>0</v>
      </c>
      <c r="S30" s="292">
        <v>291027</v>
      </c>
      <c r="T30" s="287">
        <f t="shared" si="0"/>
        <v>64600799.456415817</v>
      </c>
    </row>
    <row r="31" spans="1:20" x14ac:dyDescent="0.2">
      <c r="A31" s="351" t="s">
        <v>330</v>
      </c>
      <c r="B31" s="292">
        <v>424042.6555583392</v>
      </c>
      <c r="C31" s="292">
        <v>110720.40064906732</v>
      </c>
      <c r="D31" s="292">
        <v>0</v>
      </c>
      <c r="E31" s="292">
        <v>13040994</v>
      </c>
      <c r="F31" s="364">
        <v>296571</v>
      </c>
      <c r="G31" s="364"/>
      <c r="H31" s="364">
        <v>0</v>
      </c>
      <c r="I31" s="292">
        <v>1096880.0297848219</v>
      </c>
      <c r="J31" s="292">
        <v>6760218.0109475963</v>
      </c>
      <c r="K31" s="292">
        <v>141583</v>
      </c>
      <c r="L31" s="292">
        <v>0</v>
      </c>
      <c r="M31" s="292">
        <v>54139.093914866971</v>
      </c>
      <c r="N31" s="292">
        <v>0</v>
      </c>
      <c r="O31" s="292">
        <v>6893549</v>
      </c>
      <c r="P31" s="292">
        <v>1723266</v>
      </c>
      <c r="Q31" s="292">
        <v>0</v>
      </c>
      <c r="R31" s="292">
        <v>0</v>
      </c>
      <c r="S31" s="292">
        <v>0</v>
      </c>
      <c r="T31" s="287">
        <f t="shared" si="0"/>
        <v>30541963.190854691</v>
      </c>
    </row>
    <row r="32" spans="1:20" x14ac:dyDescent="0.2">
      <c r="A32" s="351" t="s">
        <v>331</v>
      </c>
      <c r="B32" s="292">
        <v>2386134.765551962</v>
      </c>
      <c r="C32" s="292">
        <v>457629.18293369986</v>
      </c>
      <c r="D32" s="292">
        <v>0</v>
      </c>
      <c r="E32" s="292">
        <v>154414135.00000003</v>
      </c>
      <c r="F32" s="364">
        <v>1356992</v>
      </c>
      <c r="G32" s="364"/>
      <c r="H32" s="364">
        <v>0</v>
      </c>
      <c r="I32" s="292">
        <v>4499992.4798620539</v>
      </c>
      <c r="J32" s="292">
        <v>5508846.0089211063</v>
      </c>
      <c r="K32" s="292">
        <v>139275</v>
      </c>
      <c r="L32" s="292">
        <v>636000</v>
      </c>
      <c r="M32" s="292">
        <v>0</v>
      </c>
      <c r="N32" s="292">
        <v>0</v>
      </c>
      <c r="O32" s="292">
        <v>51912697</v>
      </c>
      <c r="P32" s="292">
        <v>9567203</v>
      </c>
      <c r="Q32" s="292">
        <v>0</v>
      </c>
      <c r="R32" s="292">
        <v>688448</v>
      </c>
      <c r="S32" s="292">
        <v>602667</v>
      </c>
      <c r="T32" s="287">
        <f t="shared" si="0"/>
        <v>232170019.43726888</v>
      </c>
    </row>
    <row r="33" spans="1:20" x14ac:dyDescent="0.2">
      <c r="A33" s="351" t="s">
        <v>332</v>
      </c>
      <c r="B33" s="292">
        <v>2837037.3178046648</v>
      </c>
      <c r="C33" s="292">
        <v>561041.01475369779</v>
      </c>
      <c r="D33" s="292">
        <v>0</v>
      </c>
      <c r="E33" s="292">
        <v>194426968</v>
      </c>
      <c r="F33" s="364">
        <v>5500000</v>
      </c>
      <c r="G33" s="364"/>
      <c r="H33" s="364">
        <v>0</v>
      </c>
      <c r="I33" s="292">
        <v>5810045.1266653687</v>
      </c>
      <c r="J33" s="292">
        <v>3634423.0058856378</v>
      </c>
      <c r="K33" s="292">
        <v>114606</v>
      </c>
      <c r="L33" s="292">
        <v>0</v>
      </c>
      <c r="M33" s="292">
        <v>0</v>
      </c>
      <c r="N33" s="292">
        <v>0</v>
      </c>
      <c r="O33" s="292">
        <v>120610150</v>
      </c>
      <c r="P33" s="292">
        <v>10598673</v>
      </c>
      <c r="Q33" s="292">
        <v>0</v>
      </c>
      <c r="R33" s="292">
        <v>0</v>
      </c>
      <c r="S33" s="292">
        <v>1114862</v>
      </c>
      <c r="T33" s="287">
        <f t="shared" si="0"/>
        <v>345207805.46510935</v>
      </c>
    </row>
    <row r="34" spans="1:20" x14ac:dyDescent="0.2">
      <c r="A34" s="351" t="s">
        <v>333</v>
      </c>
      <c r="B34" s="292">
        <v>2975150.0985523649</v>
      </c>
      <c r="C34" s="292">
        <v>622476.80094837118</v>
      </c>
      <c r="D34" s="292">
        <v>1500000</v>
      </c>
      <c r="E34" s="292">
        <v>86295344</v>
      </c>
      <c r="F34" s="364">
        <v>0</v>
      </c>
      <c r="G34" s="364">
        <v>25925548</v>
      </c>
      <c r="H34" s="364">
        <v>4596845.5081026824</v>
      </c>
      <c r="I34" s="292">
        <v>8757609.1785393227</v>
      </c>
      <c r="J34" s="292">
        <v>20630529.033409379</v>
      </c>
      <c r="K34" s="292">
        <v>324656</v>
      </c>
      <c r="L34" s="292">
        <v>0</v>
      </c>
      <c r="M34" s="292">
        <v>52782.027443695661</v>
      </c>
      <c r="N34" s="292">
        <v>0</v>
      </c>
      <c r="O34" s="292">
        <v>1071069</v>
      </c>
      <c r="P34" s="292">
        <v>10605415</v>
      </c>
      <c r="Q34" s="292">
        <v>0</v>
      </c>
      <c r="R34" s="292">
        <v>0</v>
      </c>
      <c r="S34" s="292">
        <v>290796</v>
      </c>
      <c r="T34" s="287">
        <f t="shared" si="0"/>
        <v>163648220.64699584</v>
      </c>
    </row>
    <row r="35" spans="1:20" x14ac:dyDescent="0.2">
      <c r="A35" s="351" t="s">
        <v>334</v>
      </c>
      <c r="B35" s="292">
        <v>1537463.5053062332</v>
      </c>
      <c r="C35" s="292">
        <v>291876.7754315263</v>
      </c>
      <c r="D35" s="292">
        <v>1000000</v>
      </c>
      <c r="E35" s="292">
        <v>59771535</v>
      </c>
      <c r="F35" s="364">
        <v>0</v>
      </c>
      <c r="G35" s="364">
        <v>3260000</v>
      </c>
      <c r="H35" s="364">
        <v>101260321.43903381</v>
      </c>
      <c r="I35" s="292">
        <v>3656362.928593331</v>
      </c>
      <c r="J35" s="292">
        <v>15403957.024945393</v>
      </c>
      <c r="K35" s="292">
        <v>239061</v>
      </c>
      <c r="L35" s="292">
        <v>0</v>
      </c>
      <c r="M35" s="292">
        <v>1834993.6136752772</v>
      </c>
      <c r="N35" s="292">
        <v>0</v>
      </c>
      <c r="O35" s="292">
        <v>12568158</v>
      </c>
      <c r="P35" s="292">
        <v>6600892</v>
      </c>
      <c r="Q35" s="292">
        <v>0</v>
      </c>
      <c r="R35" s="292">
        <v>0</v>
      </c>
      <c r="S35" s="292">
        <v>313183</v>
      </c>
      <c r="T35" s="287">
        <f t="shared" si="0"/>
        <v>207737804.28698555</v>
      </c>
    </row>
    <row r="36" spans="1:20" x14ac:dyDescent="0.2">
      <c r="A36" s="351" t="s">
        <v>335</v>
      </c>
      <c r="B36" s="292">
        <v>424042.6555583392</v>
      </c>
      <c r="C36" s="292">
        <v>110720.40064906732</v>
      </c>
      <c r="D36" s="292">
        <v>0</v>
      </c>
      <c r="E36" s="292">
        <v>8375523</v>
      </c>
      <c r="F36" s="364">
        <v>0</v>
      </c>
      <c r="G36" s="364"/>
      <c r="H36" s="364">
        <v>0</v>
      </c>
      <c r="I36" s="292">
        <v>2067406.3383650288</v>
      </c>
      <c r="J36" s="292">
        <v>14008681.022685863</v>
      </c>
      <c r="K36" s="292">
        <v>232801</v>
      </c>
      <c r="L36" s="292">
        <v>254000</v>
      </c>
      <c r="M36" s="292">
        <v>881922.52035150316</v>
      </c>
      <c r="N36" s="292">
        <v>0</v>
      </c>
      <c r="O36" s="292">
        <v>0</v>
      </c>
      <c r="P36" s="292">
        <v>2069435</v>
      </c>
      <c r="Q36" s="292">
        <v>0</v>
      </c>
      <c r="R36" s="292">
        <v>0</v>
      </c>
      <c r="S36" s="292">
        <v>661996</v>
      </c>
      <c r="T36" s="287">
        <f t="shared" si="0"/>
        <v>29086527.937609803</v>
      </c>
    </row>
    <row r="37" spans="1:20" x14ac:dyDescent="0.2">
      <c r="A37" s="351" t="s">
        <v>336</v>
      </c>
      <c r="B37" s="292">
        <v>1648909.8884228044</v>
      </c>
      <c r="C37" s="292">
        <v>321673.92922667705</v>
      </c>
      <c r="D37" s="292">
        <v>0</v>
      </c>
      <c r="E37" s="292">
        <v>48336251</v>
      </c>
      <c r="F37" s="364">
        <v>0</v>
      </c>
      <c r="G37" s="364">
        <v>1200000</v>
      </c>
      <c r="H37" s="364">
        <v>0</v>
      </c>
      <c r="I37" s="292">
        <v>4861159.4058807874</v>
      </c>
      <c r="J37" s="292">
        <v>17387782.028158028</v>
      </c>
      <c r="K37" s="292">
        <v>268044</v>
      </c>
      <c r="L37" s="292">
        <v>0</v>
      </c>
      <c r="M37" s="292">
        <v>0</v>
      </c>
      <c r="N37" s="292">
        <v>0</v>
      </c>
      <c r="O37" s="292">
        <v>14919650</v>
      </c>
      <c r="P37" s="292">
        <v>5771761</v>
      </c>
      <c r="Q37" s="292">
        <v>0</v>
      </c>
      <c r="R37" s="292">
        <v>0</v>
      </c>
      <c r="S37" s="292">
        <v>0</v>
      </c>
      <c r="T37" s="287">
        <f t="shared" si="0"/>
        <v>94715231.251688302</v>
      </c>
    </row>
    <row r="38" spans="1:20" x14ac:dyDescent="0.2">
      <c r="A38" s="351" t="s">
        <v>337</v>
      </c>
      <c r="B38" s="292">
        <v>424042.6555583392</v>
      </c>
      <c r="C38" s="292">
        <v>110720.40064906732</v>
      </c>
      <c r="D38" s="292">
        <v>0</v>
      </c>
      <c r="E38" s="292">
        <v>4420048</v>
      </c>
      <c r="F38" s="364">
        <v>0</v>
      </c>
      <c r="G38" s="364"/>
      <c r="H38" s="364">
        <v>0</v>
      </c>
      <c r="I38" s="292">
        <v>834930.99127743708</v>
      </c>
      <c r="J38" s="292">
        <v>9967132.0161409192</v>
      </c>
      <c r="K38" s="292">
        <v>121821.00000000001</v>
      </c>
      <c r="L38" s="292">
        <v>0</v>
      </c>
      <c r="M38" s="292">
        <v>1845935.0412485923</v>
      </c>
      <c r="N38" s="292">
        <v>352136</v>
      </c>
      <c r="O38" s="292">
        <v>0</v>
      </c>
      <c r="P38" s="292">
        <v>1667932</v>
      </c>
      <c r="Q38" s="292">
        <v>0</v>
      </c>
      <c r="R38" s="292">
        <v>0</v>
      </c>
      <c r="S38" s="292">
        <v>0</v>
      </c>
      <c r="T38" s="287">
        <f t="shared" si="0"/>
        <v>19744698.104874354</v>
      </c>
    </row>
    <row r="39" spans="1:20" x14ac:dyDescent="0.2">
      <c r="A39" s="351" t="s">
        <v>338</v>
      </c>
      <c r="B39" s="292">
        <v>0</v>
      </c>
      <c r="C39" s="292">
        <v>0</v>
      </c>
      <c r="D39" s="292">
        <v>0</v>
      </c>
      <c r="E39" s="292">
        <v>0</v>
      </c>
      <c r="F39" s="364">
        <v>0</v>
      </c>
      <c r="G39" s="364"/>
      <c r="H39" s="364">
        <v>0</v>
      </c>
      <c r="I39" s="292">
        <v>9413.2913378274025</v>
      </c>
      <c r="J39" s="292">
        <v>289117.00046820031</v>
      </c>
      <c r="K39" s="292">
        <v>14210</v>
      </c>
      <c r="L39" s="292">
        <v>0</v>
      </c>
      <c r="M39" s="292">
        <v>0</v>
      </c>
      <c r="N39" s="292">
        <v>0</v>
      </c>
      <c r="O39" s="292">
        <v>0</v>
      </c>
      <c r="P39" s="292">
        <v>499999.99999999994</v>
      </c>
      <c r="Q39" s="292">
        <v>0</v>
      </c>
      <c r="R39" s="292">
        <v>0</v>
      </c>
      <c r="S39" s="292">
        <v>0</v>
      </c>
      <c r="T39" s="287">
        <f t="shared" si="0"/>
        <v>812740.29180602764</v>
      </c>
    </row>
    <row r="40" spans="1:20" x14ac:dyDescent="0.2">
      <c r="A40" s="351" t="s">
        <v>339</v>
      </c>
      <c r="B40" s="292">
        <v>424042.6555583392</v>
      </c>
      <c r="C40" s="292">
        <v>110720.40064906732</v>
      </c>
      <c r="D40" s="292">
        <v>0</v>
      </c>
      <c r="E40" s="292">
        <v>11140241</v>
      </c>
      <c r="F40" s="364">
        <v>0</v>
      </c>
      <c r="G40" s="364">
        <v>2014496</v>
      </c>
      <c r="H40" s="364">
        <v>0</v>
      </c>
      <c r="I40" s="292">
        <v>1227172.7592205149</v>
      </c>
      <c r="J40" s="292">
        <v>7626615.0123506524</v>
      </c>
      <c r="K40" s="292">
        <v>130951</v>
      </c>
      <c r="L40" s="292">
        <v>0</v>
      </c>
      <c r="M40" s="292">
        <v>474905.62270099611</v>
      </c>
      <c r="N40" s="292">
        <v>622962</v>
      </c>
      <c r="O40" s="292">
        <v>0</v>
      </c>
      <c r="P40" s="292">
        <v>2471278</v>
      </c>
      <c r="Q40" s="292">
        <v>0</v>
      </c>
      <c r="R40" s="292">
        <v>0</v>
      </c>
      <c r="S40" s="292">
        <v>0</v>
      </c>
      <c r="T40" s="287">
        <f t="shared" si="0"/>
        <v>26243384.450479571</v>
      </c>
    </row>
    <row r="41" spans="1:20" x14ac:dyDescent="0.2">
      <c r="A41" s="351" t="s">
        <v>340</v>
      </c>
      <c r="B41" s="292">
        <v>1147569.2779954171</v>
      </c>
      <c r="C41" s="292">
        <v>221678.25771526192</v>
      </c>
      <c r="D41" s="292">
        <v>0</v>
      </c>
      <c r="E41" s="292">
        <v>39935338</v>
      </c>
      <c r="F41" s="364">
        <v>0</v>
      </c>
      <c r="G41" s="364"/>
      <c r="H41" s="364">
        <v>0</v>
      </c>
      <c r="I41" s="292">
        <v>2061356.0776228686</v>
      </c>
      <c r="J41" s="292">
        <v>6429538.0104120877</v>
      </c>
      <c r="K41" s="292">
        <v>93464</v>
      </c>
      <c r="L41" s="292">
        <v>0</v>
      </c>
      <c r="M41" s="292">
        <v>87443.887330013837</v>
      </c>
      <c r="N41" s="292">
        <v>425604</v>
      </c>
      <c r="O41" s="292">
        <v>2062448</v>
      </c>
      <c r="P41" s="292">
        <v>5143422</v>
      </c>
      <c r="Q41" s="292">
        <v>0</v>
      </c>
      <c r="R41" s="292">
        <v>0</v>
      </c>
      <c r="S41" s="292">
        <v>0</v>
      </c>
      <c r="T41" s="287">
        <f t="shared" si="0"/>
        <v>57607861.511075646</v>
      </c>
    </row>
    <row r="42" spans="1:20" x14ac:dyDescent="0.2">
      <c r="A42" s="351" t="s">
        <v>341</v>
      </c>
      <c r="B42" s="292">
        <v>424042.6555583392</v>
      </c>
      <c r="C42" s="292">
        <v>110720.40064906732</v>
      </c>
      <c r="D42" s="292">
        <v>0</v>
      </c>
      <c r="E42" s="292">
        <v>8035052</v>
      </c>
      <c r="F42" s="364">
        <v>0</v>
      </c>
      <c r="G42" s="364"/>
      <c r="H42" s="364">
        <v>0</v>
      </c>
      <c r="I42" s="292">
        <v>1101918.0871954279</v>
      </c>
      <c r="J42" s="292">
        <v>3916551.00634252</v>
      </c>
      <c r="K42" s="292">
        <v>119166</v>
      </c>
      <c r="L42" s="292">
        <v>0</v>
      </c>
      <c r="M42" s="292">
        <v>0</v>
      </c>
      <c r="N42" s="292">
        <v>0</v>
      </c>
      <c r="O42" s="292">
        <v>0</v>
      </c>
      <c r="P42" s="292">
        <v>1967451.9999999998</v>
      </c>
      <c r="Q42" s="292">
        <v>0</v>
      </c>
      <c r="R42" s="292">
        <v>0</v>
      </c>
      <c r="S42" s="292">
        <v>0</v>
      </c>
      <c r="T42" s="287">
        <f t="shared" si="0"/>
        <v>15674902.149745356</v>
      </c>
    </row>
    <row r="43" spans="1:20" x14ac:dyDescent="0.2">
      <c r="A43" s="351" t="s">
        <v>342</v>
      </c>
      <c r="B43" s="292">
        <v>4104475.5696109775</v>
      </c>
      <c r="C43" s="292">
        <v>769528.29239795799</v>
      </c>
      <c r="D43" s="292">
        <v>0</v>
      </c>
      <c r="E43" s="292">
        <v>390327123</v>
      </c>
      <c r="F43" s="364">
        <v>933157</v>
      </c>
      <c r="G43" s="364"/>
      <c r="H43" s="364">
        <v>0</v>
      </c>
      <c r="I43" s="292">
        <v>7135012.3000729755</v>
      </c>
      <c r="J43" s="292">
        <v>3796024.0061473367</v>
      </c>
      <c r="K43" s="292">
        <v>118282</v>
      </c>
      <c r="L43" s="292">
        <v>0</v>
      </c>
      <c r="M43" s="292">
        <v>0</v>
      </c>
      <c r="N43" s="292">
        <v>0</v>
      </c>
      <c r="O43" s="292">
        <v>147663939</v>
      </c>
      <c r="P43" s="292">
        <v>17891899</v>
      </c>
      <c r="Q43" s="292">
        <v>0</v>
      </c>
      <c r="R43" s="292">
        <v>0</v>
      </c>
      <c r="S43" s="292">
        <v>884496</v>
      </c>
      <c r="T43" s="287">
        <f t="shared" si="0"/>
        <v>573623936.16822922</v>
      </c>
    </row>
    <row r="44" spans="1:20" x14ac:dyDescent="0.2">
      <c r="A44" s="351" t="s">
        <v>343</v>
      </c>
      <c r="B44" s="292">
        <v>424042.6555583392</v>
      </c>
      <c r="C44" s="292">
        <v>110720.40064906732</v>
      </c>
      <c r="D44" s="292">
        <v>860000</v>
      </c>
      <c r="E44" s="292">
        <v>23784591</v>
      </c>
      <c r="F44" s="364">
        <v>0</v>
      </c>
      <c r="G44" s="364"/>
      <c r="H44" s="364">
        <v>0</v>
      </c>
      <c r="I44" s="292">
        <v>1718415.7991690761</v>
      </c>
      <c r="J44" s="292">
        <v>10267472.016627295</v>
      </c>
      <c r="K44" s="292">
        <v>139414</v>
      </c>
      <c r="L44" s="292">
        <v>0</v>
      </c>
      <c r="M44" s="292">
        <v>578425.07353518193</v>
      </c>
      <c r="N44" s="292">
        <v>397260</v>
      </c>
      <c r="O44" s="292">
        <v>3804406</v>
      </c>
      <c r="P44" s="292">
        <v>2932364</v>
      </c>
      <c r="Q44" s="292">
        <v>0</v>
      </c>
      <c r="R44" s="292">
        <v>0</v>
      </c>
      <c r="S44" s="292">
        <v>0</v>
      </c>
      <c r="T44" s="287">
        <f t="shared" si="0"/>
        <v>45017110.94553896</v>
      </c>
    </row>
    <row r="45" spans="1:20" x14ac:dyDescent="0.2">
      <c r="A45" s="351" t="s">
        <v>344</v>
      </c>
      <c r="B45" s="292">
        <v>7751149.960954709</v>
      </c>
      <c r="C45" s="292">
        <v>1519920.6737974146</v>
      </c>
      <c r="D45" s="292">
        <v>640765</v>
      </c>
      <c r="E45" s="292">
        <v>646558585</v>
      </c>
      <c r="F45" s="364">
        <v>0</v>
      </c>
      <c r="G45" s="364"/>
      <c r="H45" s="364">
        <v>238438262.87456721</v>
      </c>
      <c r="I45" s="292">
        <v>15671880.295854315</v>
      </c>
      <c r="J45" s="292">
        <v>20448230.033114161</v>
      </c>
      <c r="K45" s="292">
        <v>327506</v>
      </c>
      <c r="L45" s="292">
        <v>200000</v>
      </c>
      <c r="M45" s="292">
        <v>92299.837119532443</v>
      </c>
      <c r="N45" s="292">
        <v>250000</v>
      </c>
      <c r="O45" s="292">
        <v>610947431</v>
      </c>
      <c r="P45" s="292">
        <v>34145385</v>
      </c>
      <c r="Q45" s="292">
        <v>0</v>
      </c>
      <c r="R45" s="292">
        <v>880035</v>
      </c>
      <c r="S45" s="292">
        <v>2345915</v>
      </c>
      <c r="T45" s="287">
        <f t="shared" si="0"/>
        <v>1580217365.6754074</v>
      </c>
    </row>
    <row r="46" spans="1:20" x14ac:dyDescent="0.2">
      <c r="A46" s="351" t="s">
        <v>345</v>
      </c>
      <c r="B46" s="292">
        <v>2088527.9398090341</v>
      </c>
      <c r="C46" s="292">
        <v>496526.43099738436</v>
      </c>
      <c r="D46" s="292">
        <v>1691615</v>
      </c>
      <c r="E46" s="292">
        <v>66720821</v>
      </c>
      <c r="F46" s="364">
        <v>0</v>
      </c>
      <c r="G46" s="364"/>
      <c r="H46" s="364">
        <v>102861155.77807736</v>
      </c>
      <c r="I46" s="292">
        <v>7207490.6504616952</v>
      </c>
      <c r="J46" s="292">
        <v>26401484.042754948</v>
      </c>
      <c r="K46" s="292">
        <v>401160</v>
      </c>
      <c r="L46" s="292">
        <v>1450000</v>
      </c>
      <c r="M46" s="292">
        <v>593540.60913570342</v>
      </c>
      <c r="N46" s="292">
        <v>0</v>
      </c>
      <c r="O46" s="292">
        <v>896886</v>
      </c>
      <c r="P46" s="292">
        <v>8155966</v>
      </c>
      <c r="Q46" s="292">
        <v>0</v>
      </c>
      <c r="R46" s="292">
        <v>0</v>
      </c>
      <c r="S46" s="292">
        <v>337354</v>
      </c>
      <c r="T46" s="287">
        <f t="shared" si="0"/>
        <v>219302527.45123616</v>
      </c>
    </row>
    <row r="47" spans="1:20" x14ac:dyDescent="0.2">
      <c r="A47" s="351" t="s">
        <v>346</v>
      </c>
      <c r="B47" s="292">
        <v>424042.6555583392</v>
      </c>
      <c r="C47" s="292">
        <v>110720.40064906732</v>
      </c>
      <c r="D47" s="292">
        <v>0</v>
      </c>
      <c r="E47" s="292">
        <v>4933104</v>
      </c>
      <c r="F47" s="364">
        <v>0</v>
      </c>
      <c r="G47" s="364"/>
      <c r="H47" s="364">
        <v>0</v>
      </c>
      <c r="I47" s="292">
        <v>576409.86819466494</v>
      </c>
      <c r="J47" s="292">
        <v>5098273.0082562175</v>
      </c>
      <c r="K47" s="292">
        <v>96527</v>
      </c>
      <c r="L47" s="292">
        <v>0</v>
      </c>
      <c r="M47" s="292">
        <v>652818.78413860011</v>
      </c>
      <c r="N47" s="292">
        <v>0</v>
      </c>
      <c r="O47" s="292">
        <v>0</v>
      </c>
      <c r="P47" s="292">
        <v>1716605</v>
      </c>
      <c r="Q47" s="292">
        <v>0</v>
      </c>
      <c r="R47" s="292">
        <v>0</v>
      </c>
      <c r="S47" s="292">
        <v>0</v>
      </c>
      <c r="T47" s="287">
        <f t="shared" si="0"/>
        <v>13608500.716796888</v>
      </c>
    </row>
    <row r="48" spans="1:20" x14ac:dyDescent="0.2">
      <c r="A48" s="351" t="s">
        <v>347</v>
      </c>
      <c r="B48" s="292">
        <v>3440298.5373449782</v>
      </c>
      <c r="C48" s="292">
        <v>714947.05989546364</v>
      </c>
      <c r="D48" s="292">
        <v>0</v>
      </c>
      <c r="E48" s="292">
        <v>101850745</v>
      </c>
      <c r="F48" s="364">
        <v>0</v>
      </c>
      <c r="G48" s="364"/>
      <c r="H48" s="364">
        <v>0</v>
      </c>
      <c r="I48" s="292">
        <v>9890032.1193925105</v>
      </c>
      <c r="J48" s="292">
        <v>22824145.036961753</v>
      </c>
      <c r="K48" s="292">
        <v>377654</v>
      </c>
      <c r="L48" s="292">
        <v>964000</v>
      </c>
      <c r="M48" s="292">
        <v>0</v>
      </c>
      <c r="N48" s="292">
        <v>0</v>
      </c>
      <c r="O48" s="292">
        <v>22634129</v>
      </c>
      <c r="P48" s="292">
        <v>11102757</v>
      </c>
      <c r="Q48" s="292">
        <v>4015174</v>
      </c>
      <c r="R48" s="292">
        <v>0</v>
      </c>
      <c r="S48" s="292">
        <v>548950</v>
      </c>
      <c r="T48" s="287">
        <f t="shared" si="0"/>
        <v>178362831.75359473</v>
      </c>
    </row>
    <row r="49" spans="1:20" x14ac:dyDescent="0.2">
      <c r="A49" s="351" t="s">
        <v>348</v>
      </c>
      <c r="B49" s="292">
        <v>624182.90697187663</v>
      </c>
      <c r="C49" s="292">
        <v>162976.17309180307</v>
      </c>
      <c r="D49" s="292">
        <v>0</v>
      </c>
      <c r="E49" s="292">
        <v>17682054</v>
      </c>
      <c r="F49" s="364">
        <v>0</v>
      </c>
      <c r="G49" s="364">
        <v>4082400</v>
      </c>
      <c r="H49" s="364">
        <v>0</v>
      </c>
      <c r="I49" s="292">
        <v>2889458.190210796</v>
      </c>
      <c r="J49" s="292">
        <v>14693443.023794776</v>
      </c>
      <c r="K49" s="292">
        <v>223895</v>
      </c>
      <c r="L49" s="292">
        <v>0</v>
      </c>
      <c r="M49" s="292">
        <v>6818278.2204961572</v>
      </c>
      <c r="N49" s="292">
        <v>1201369</v>
      </c>
      <c r="O49" s="292">
        <v>0</v>
      </c>
      <c r="P49" s="292">
        <v>3087756</v>
      </c>
      <c r="Q49" s="292">
        <v>0</v>
      </c>
      <c r="R49" s="292">
        <v>0</v>
      </c>
      <c r="S49" s="292">
        <v>0</v>
      </c>
      <c r="T49" s="287">
        <f t="shared" si="0"/>
        <v>51465812.514565408</v>
      </c>
    </row>
    <row r="50" spans="1:20" x14ac:dyDescent="0.2">
      <c r="A50" s="351" t="s">
        <v>349</v>
      </c>
      <c r="B50" s="292">
        <v>1105708.992297072</v>
      </c>
      <c r="C50" s="292">
        <v>227103.12801853483</v>
      </c>
      <c r="D50" s="292">
        <v>0</v>
      </c>
      <c r="E50" s="292">
        <v>51885357</v>
      </c>
      <c r="F50" s="364">
        <v>0</v>
      </c>
      <c r="G50" s="364">
        <v>1745545</v>
      </c>
      <c r="H50" s="364">
        <v>127983428.55869339</v>
      </c>
      <c r="I50" s="292">
        <v>3288130.5438164701</v>
      </c>
      <c r="J50" s="292">
        <v>11922489.019307453</v>
      </c>
      <c r="K50" s="292">
        <v>177323</v>
      </c>
      <c r="L50" s="292">
        <v>0</v>
      </c>
      <c r="M50" s="292">
        <v>684795.16607197037</v>
      </c>
      <c r="N50" s="292">
        <v>0</v>
      </c>
      <c r="O50" s="292">
        <v>17849261</v>
      </c>
      <c r="P50" s="292">
        <v>5948626</v>
      </c>
      <c r="Q50" s="292">
        <v>0</v>
      </c>
      <c r="R50" s="292">
        <v>0</v>
      </c>
      <c r="S50" s="292">
        <v>705625</v>
      </c>
      <c r="T50" s="287">
        <f t="shared" si="0"/>
        <v>223523392.40820491</v>
      </c>
    </row>
    <row r="51" spans="1:20" x14ac:dyDescent="0.2">
      <c r="A51" s="351" t="s">
        <v>350</v>
      </c>
      <c r="B51" s="292">
        <v>4132286.9302619686</v>
      </c>
      <c r="C51" s="292">
        <v>851855.43586175703</v>
      </c>
      <c r="D51" s="292">
        <v>1200000</v>
      </c>
      <c r="E51" s="292">
        <v>177810113</v>
      </c>
      <c r="F51" s="364">
        <v>0</v>
      </c>
      <c r="G51" s="364"/>
      <c r="H51" s="364">
        <v>0</v>
      </c>
      <c r="I51" s="292">
        <v>11836716.739705419</v>
      </c>
      <c r="J51" s="292">
        <v>21497986.034814153</v>
      </c>
      <c r="K51" s="292">
        <v>356014</v>
      </c>
      <c r="L51" s="292">
        <v>4788000</v>
      </c>
      <c r="M51" s="292">
        <v>0</v>
      </c>
      <c r="N51" s="292">
        <v>0</v>
      </c>
      <c r="O51" s="292">
        <v>149407466</v>
      </c>
      <c r="P51" s="292">
        <v>14694771</v>
      </c>
      <c r="Q51" s="292">
        <v>2585075</v>
      </c>
      <c r="R51" s="292">
        <v>0</v>
      </c>
      <c r="S51" s="292">
        <v>1344996</v>
      </c>
      <c r="T51" s="287">
        <f t="shared" si="0"/>
        <v>390505280.1406433</v>
      </c>
    </row>
    <row r="52" spans="1:20" x14ac:dyDescent="0.2">
      <c r="A52" s="351" t="s">
        <v>351</v>
      </c>
      <c r="B52" s="292">
        <v>1568409.3390029091</v>
      </c>
      <c r="C52" s="292">
        <v>320716.94034566492</v>
      </c>
      <c r="D52" s="292">
        <v>0</v>
      </c>
      <c r="E52" s="292">
        <v>46496398</v>
      </c>
      <c r="F52" s="364">
        <v>0</v>
      </c>
      <c r="G52" s="364"/>
      <c r="H52" s="364">
        <v>0</v>
      </c>
      <c r="I52" s="292">
        <v>5083875.0838949988</v>
      </c>
      <c r="J52" s="292">
        <v>1927932.0031221213</v>
      </c>
      <c r="K52" s="292">
        <v>92018</v>
      </c>
      <c r="L52" s="292">
        <v>0</v>
      </c>
      <c r="M52" s="292">
        <v>0</v>
      </c>
      <c r="N52" s="292">
        <v>0</v>
      </c>
      <c r="O52" s="292">
        <v>6393833</v>
      </c>
      <c r="P52" s="292">
        <v>5051526</v>
      </c>
      <c r="Q52" s="292">
        <v>0</v>
      </c>
      <c r="R52" s="292">
        <v>0</v>
      </c>
      <c r="S52" s="292">
        <v>299732</v>
      </c>
      <c r="T52" s="287">
        <f t="shared" si="0"/>
        <v>67234440.366365701</v>
      </c>
    </row>
    <row r="53" spans="1:20" x14ac:dyDescent="0.2">
      <c r="A53" s="351" t="s">
        <v>352</v>
      </c>
      <c r="B53" s="292">
        <v>508184.52491622086</v>
      </c>
      <c r="C53" s="292">
        <v>110720.40064906732</v>
      </c>
      <c r="D53" s="292">
        <v>0</v>
      </c>
      <c r="E53" s="292">
        <v>27684887</v>
      </c>
      <c r="F53" s="364">
        <v>0</v>
      </c>
      <c r="G53" s="364"/>
      <c r="H53" s="364">
        <v>0</v>
      </c>
      <c r="I53" s="292">
        <v>963053.57274192758</v>
      </c>
      <c r="J53" s="292">
        <v>775951.0012565864</v>
      </c>
      <c r="K53" s="292">
        <v>72849</v>
      </c>
      <c r="L53" s="292">
        <v>0</v>
      </c>
      <c r="M53" s="292">
        <v>0</v>
      </c>
      <c r="N53" s="292">
        <v>0</v>
      </c>
      <c r="O53" s="292">
        <v>3704906</v>
      </c>
      <c r="P53" s="292">
        <v>1630185</v>
      </c>
      <c r="Q53" s="292">
        <v>0</v>
      </c>
      <c r="R53" s="292">
        <v>0</v>
      </c>
      <c r="S53" s="292">
        <v>0</v>
      </c>
      <c r="T53" s="287">
        <f t="shared" si="0"/>
        <v>35450736.499563798</v>
      </c>
    </row>
    <row r="54" spans="1:20" x14ac:dyDescent="0.2">
      <c r="A54" s="351" t="s">
        <v>353</v>
      </c>
      <c r="B54" s="292">
        <v>948530.73697190243</v>
      </c>
      <c r="C54" s="292">
        <v>244814.18890530698</v>
      </c>
      <c r="D54" s="292">
        <v>0</v>
      </c>
      <c r="E54" s="292">
        <v>24593600</v>
      </c>
      <c r="F54" s="364">
        <v>0</v>
      </c>
      <c r="G54" s="364"/>
      <c r="H54" s="364">
        <v>0</v>
      </c>
      <c r="I54" s="292">
        <v>3977784.4030842879</v>
      </c>
      <c r="J54" s="292">
        <v>12768244.020677082</v>
      </c>
      <c r="K54" s="292">
        <v>224796</v>
      </c>
      <c r="L54" s="292">
        <v>200000</v>
      </c>
      <c r="M54" s="292">
        <v>322133.89538037608</v>
      </c>
      <c r="N54" s="292">
        <v>0</v>
      </c>
      <c r="O54" s="292">
        <v>0</v>
      </c>
      <c r="P54" s="292">
        <v>3761592</v>
      </c>
      <c r="Q54" s="292">
        <v>0</v>
      </c>
      <c r="R54" s="292">
        <v>0</v>
      </c>
      <c r="S54" s="292">
        <v>0</v>
      </c>
      <c r="T54" s="287">
        <f t="shared" si="0"/>
        <v>47041495.245018959</v>
      </c>
    </row>
    <row r="55" spans="1:20" x14ac:dyDescent="0.2">
      <c r="A55" s="351" t="s">
        <v>354</v>
      </c>
      <c r="B55" s="292">
        <v>424042.6555583392</v>
      </c>
      <c r="C55" s="292">
        <v>110720.40064906732</v>
      </c>
      <c r="D55" s="292">
        <v>0</v>
      </c>
      <c r="E55" s="292">
        <v>3915469</v>
      </c>
      <c r="F55" s="364">
        <v>0</v>
      </c>
      <c r="G55" s="364"/>
      <c r="H55" s="364">
        <v>0</v>
      </c>
      <c r="I55" s="292">
        <v>644080.7518725713</v>
      </c>
      <c r="J55" s="292">
        <v>6358556.0102971382</v>
      </c>
      <c r="K55" s="292">
        <v>109579</v>
      </c>
      <c r="L55" s="292">
        <v>0</v>
      </c>
      <c r="M55" s="292">
        <v>2146135.7011988508</v>
      </c>
      <c r="N55" s="292">
        <v>600000</v>
      </c>
      <c r="O55" s="292">
        <v>0</v>
      </c>
      <c r="P55" s="292">
        <v>1659585</v>
      </c>
      <c r="Q55" s="292">
        <v>0</v>
      </c>
      <c r="R55" s="292">
        <v>0</v>
      </c>
      <c r="S55" s="292">
        <v>0</v>
      </c>
      <c r="T55" s="287">
        <f t="shared" si="0"/>
        <v>15968168.519575965</v>
      </c>
    </row>
    <row r="56" spans="1:20" x14ac:dyDescent="0.2">
      <c r="A56" s="351" t="s">
        <v>355</v>
      </c>
      <c r="B56" s="292">
        <v>1395149.8741390065</v>
      </c>
      <c r="C56" s="292">
        <v>327429.39568884502</v>
      </c>
      <c r="D56" s="292">
        <v>0</v>
      </c>
      <c r="E56" s="292">
        <v>49153039</v>
      </c>
      <c r="F56" s="364">
        <v>0</v>
      </c>
      <c r="G56" s="364"/>
      <c r="H56" s="364">
        <v>0</v>
      </c>
      <c r="I56" s="292">
        <v>5359401.0233022552</v>
      </c>
      <c r="J56" s="292">
        <v>18346057.029709872</v>
      </c>
      <c r="K56" s="292">
        <v>291211</v>
      </c>
      <c r="L56" s="292">
        <v>1110000</v>
      </c>
      <c r="M56" s="292">
        <v>0</v>
      </c>
      <c r="N56" s="292">
        <v>0</v>
      </c>
      <c r="O56" s="292">
        <v>3712613</v>
      </c>
      <c r="P56" s="292">
        <v>5307730</v>
      </c>
      <c r="Q56" s="292">
        <v>0</v>
      </c>
      <c r="R56" s="292">
        <v>0</v>
      </c>
      <c r="S56" s="292">
        <v>308827</v>
      </c>
      <c r="T56" s="287">
        <f t="shared" si="0"/>
        <v>85311457.322839975</v>
      </c>
    </row>
    <row r="57" spans="1:20" x14ac:dyDescent="0.2">
      <c r="A57" s="351" t="s">
        <v>356</v>
      </c>
      <c r="B57" s="292">
        <v>8973408.4295845907</v>
      </c>
      <c r="C57" s="292">
        <v>1797923.0437651358</v>
      </c>
      <c r="D57" s="292">
        <v>0</v>
      </c>
      <c r="E57" s="292">
        <v>284502134</v>
      </c>
      <c r="F57" s="364">
        <v>0</v>
      </c>
      <c r="G57" s="364">
        <v>2362078</v>
      </c>
      <c r="H57" s="364">
        <v>217304504.44066674</v>
      </c>
      <c r="I57" s="292">
        <v>18017114.48771197</v>
      </c>
      <c r="J57" s="292">
        <v>40925383.066275164</v>
      </c>
      <c r="K57" s="292">
        <v>549206</v>
      </c>
      <c r="L57" s="292">
        <v>0</v>
      </c>
      <c r="M57" s="292">
        <v>0</v>
      </c>
      <c r="N57" s="292">
        <v>0</v>
      </c>
      <c r="O57" s="292">
        <v>29374584</v>
      </c>
      <c r="P57" s="292">
        <v>29086669</v>
      </c>
      <c r="Q57" s="292">
        <v>0</v>
      </c>
      <c r="R57" s="292">
        <v>0</v>
      </c>
      <c r="S57" s="292">
        <v>1029873</v>
      </c>
      <c r="T57" s="287">
        <f t="shared" si="0"/>
        <v>633922877.46800363</v>
      </c>
    </row>
    <row r="58" spans="1:20" x14ac:dyDescent="0.2">
      <c r="A58" s="351" t="s">
        <v>357</v>
      </c>
      <c r="B58" s="292">
        <v>976955.86146585969</v>
      </c>
      <c r="C58" s="292">
        <v>212873.96000995024</v>
      </c>
      <c r="D58" s="292">
        <v>250500</v>
      </c>
      <c r="E58" s="292">
        <v>48590733</v>
      </c>
      <c r="F58" s="364">
        <v>0</v>
      </c>
      <c r="G58" s="364"/>
      <c r="H58" s="364">
        <v>0</v>
      </c>
      <c r="I58" s="292">
        <v>1695560.3677299565</v>
      </c>
      <c r="J58" s="292">
        <v>6228223.0100860745</v>
      </c>
      <c r="K58" s="292">
        <v>105661.00000000001</v>
      </c>
      <c r="L58" s="292">
        <v>0</v>
      </c>
      <c r="M58" s="292">
        <v>118037.91374052604</v>
      </c>
      <c r="N58" s="292">
        <v>0</v>
      </c>
      <c r="O58" s="292">
        <v>6997931</v>
      </c>
      <c r="P58" s="292">
        <v>4634991</v>
      </c>
      <c r="Q58" s="292">
        <v>5427100</v>
      </c>
      <c r="R58" s="292">
        <v>0</v>
      </c>
      <c r="S58" s="292">
        <v>522710</v>
      </c>
      <c r="T58" s="287">
        <f t="shared" si="0"/>
        <v>75761277.113032371</v>
      </c>
    </row>
    <row r="59" spans="1:20" x14ac:dyDescent="0.2">
      <c r="A59" s="351" t="s">
        <v>358</v>
      </c>
      <c r="B59" s="292">
        <v>424042.6555583392</v>
      </c>
      <c r="C59" s="292">
        <v>110720.40064906732</v>
      </c>
      <c r="D59" s="292">
        <v>0</v>
      </c>
      <c r="E59" s="292">
        <v>2406753.0000000005</v>
      </c>
      <c r="F59" s="364">
        <v>0</v>
      </c>
      <c r="G59" s="364"/>
      <c r="H59" s="364">
        <v>0</v>
      </c>
      <c r="I59" s="292">
        <v>452701.45155476307</v>
      </c>
      <c r="J59" s="292">
        <v>3616029.0058558504</v>
      </c>
      <c r="K59" s="292">
        <v>105392</v>
      </c>
      <c r="L59" s="292">
        <v>0</v>
      </c>
      <c r="M59" s="292">
        <v>0</v>
      </c>
      <c r="N59" s="292">
        <v>0</v>
      </c>
      <c r="O59" s="292">
        <v>0</v>
      </c>
      <c r="P59" s="292">
        <v>1411288</v>
      </c>
      <c r="Q59" s="292">
        <v>0</v>
      </c>
      <c r="R59" s="292">
        <v>0</v>
      </c>
      <c r="S59" s="292">
        <v>0</v>
      </c>
      <c r="T59" s="287">
        <f t="shared" si="0"/>
        <v>8526926.5136180203</v>
      </c>
    </row>
    <row r="60" spans="1:20" x14ac:dyDescent="0.2">
      <c r="A60" s="351" t="s">
        <v>359</v>
      </c>
      <c r="B60" s="292">
        <v>0</v>
      </c>
      <c r="C60" s="292">
        <v>0</v>
      </c>
      <c r="D60" s="292">
        <v>0</v>
      </c>
      <c r="E60" s="292">
        <v>1069914</v>
      </c>
      <c r="F60" s="364">
        <v>0</v>
      </c>
      <c r="G60" s="364"/>
      <c r="H60" s="364">
        <v>0</v>
      </c>
      <c r="I60" s="292">
        <v>157088.16733402808</v>
      </c>
      <c r="J60" s="292">
        <v>0</v>
      </c>
      <c r="K60" s="292">
        <v>0</v>
      </c>
      <c r="L60" s="292">
        <v>0</v>
      </c>
      <c r="M60" s="292">
        <v>0</v>
      </c>
      <c r="N60" s="292">
        <v>0</v>
      </c>
      <c r="O60" s="292">
        <v>0</v>
      </c>
      <c r="P60" s="292">
        <v>616781</v>
      </c>
      <c r="Q60" s="292">
        <v>0</v>
      </c>
      <c r="R60" s="292">
        <v>0</v>
      </c>
      <c r="S60" s="292">
        <v>0</v>
      </c>
      <c r="T60" s="287">
        <f t="shared" si="0"/>
        <v>1843783.1673340281</v>
      </c>
    </row>
    <row r="61" spans="1:20" x14ac:dyDescent="0.2">
      <c r="A61" s="351" t="s">
        <v>360</v>
      </c>
      <c r="B61" s="292">
        <v>2611150.3389826585</v>
      </c>
      <c r="C61" s="292">
        <v>529854.77709792636</v>
      </c>
      <c r="D61" s="292">
        <v>0</v>
      </c>
      <c r="E61" s="292">
        <v>123359294</v>
      </c>
      <c r="F61" s="364">
        <v>0</v>
      </c>
      <c r="G61" s="364"/>
      <c r="H61" s="364">
        <v>98746709.546954274</v>
      </c>
      <c r="I61" s="292">
        <v>5881907.5702931723</v>
      </c>
      <c r="J61" s="292">
        <v>14912316.024149222</v>
      </c>
      <c r="K61" s="292">
        <v>253834</v>
      </c>
      <c r="L61" s="292">
        <v>1150000</v>
      </c>
      <c r="M61" s="292">
        <v>0</v>
      </c>
      <c r="N61" s="292">
        <v>0</v>
      </c>
      <c r="O61" s="292">
        <v>1571390</v>
      </c>
      <c r="P61" s="292">
        <v>10604598</v>
      </c>
      <c r="Q61" s="292">
        <v>0</v>
      </c>
      <c r="R61" s="292">
        <v>0</v>
      </c>
      <c r="S61" s="292">
        <v>255803</v>
      </c>
      <c r="T61" s="287">
        <f t="shared" si="0"/>
        <v>259876857.25747722</v>
      </c>
    </row>
    <row r="62" spans="1:20" x14ac:dyDescent="0.2">
      <c r="A62" s="351" t="s">
        <v>361</v>
      </c>
      <c r="B62" s="292">
        <v>2373357.1374111092</v>
      </c>
      <c r="C62" s="292">
        <v>478372.64192121464</v>
      </c>
      <c r="D62" s="292">
        <v>2000000</v>
      </c>
      <c r="E62" s="292">
        <v>140081640</v>
      </c>
      <c r="F62" s="364">
        <v>0</v>
      </c>
      <c r="G62" s="364">
        <v>1669261</v>
      </c>
      <c r="H62" s="364">
        <v>180007022.61163539</v>
      </c>
      <c r="I62" s="292">
        <v>5724192.5156887146</v>
      </c>
      <c r="J62" s="292">
        <v>12418881.020111319</v>
      </c>
      <c r="K62" s="292">
        <v>196494</v>
      </c>
      <c r="L62" s="292">
        <v>0</v>
      </c>
      <c r="M62" s="292">
        <v>1395771.5354955264</v>
      </c>
      <c r="N62" s="292">
        <v>568669</v>
      </c>
      <c r="O62" s="292">
        <v>54445209</v>
      </c>
      <c r="P62" s="292">
        <v>13905403</v>
      </c>
      <c r="Q62" s="292">
        <v>3336040</v>
      </c>
      <c r="R62" s="292">
        <v>1664894</v>
      </c>
      <c r="S62" s="292">
        <v>547204</v>
      </c>
      <c r="T62" s="287">
        <f t="shared" si="0"/>
        <v>420812411.46226329</v>
      </c>
    </row>
    <row r="63" spans="1:20" x14ac:dyDescent="0.2">
      <c r="A63" s="351" t="s">
        <v>362</v>
      </c>
      <c r="B63" s="292">
        <v>424042.6555583392</v>
      </c>
      <c r="C63" s="292">
        <v>110720.40064906732</v>
      </c>
      <c r="D63" s="292">
        <v>0</v>
      </c>
      <c r="E63" s="292">
        <v>9341639</v>
      </c>
      <c r="F63" s="364">
        <v>0</v>
      </c>
      <c r="G63" s="364"/>
      <c r="H63" s="364">
        <v>0</v>
      </c>
      <c r="I63" s="292">
        <v>2014422.3852760361</v>
      </c>
      <c r="J63" s="292">
        <v>7666033.0124144861</v>
      </c>
      <c r="K63" s="292">
        <v>161702</v>
      </c>
      <c r="L63" s="292">
        <v>1892000</v>
      </c>
      <c r="M63" s="292">
        <v>0</v>
      </c>
      <c r="N63" s="292">
        <v>0</v>
      </c>
      <c r="O63" s="292">
        <v>875945</v>
      </c>
      <c r="P63" s="292">
        <v>2079206</v>
      </c>
      <c r="Q63" s="292">
        <v>0</v>
      </c>
      <c r="R63" s="292">
        <v>0</v>
      </c>
      <c r="S63" s="292">
        <v>239307</v>
      </c>
      <c r="T63" s="287">
        <f t="shared" si="0"/>
        <v>24805017.453897931</v>
      </c>
    </row>
    <row r="64" spans="1:20" x14ac:dyDescent="0.2">
      <c r="A64" s="351" t="s">
        <v>363</v>
      </c>
      <c r="B64" s="292">
        <v>1371184.236367933</v>
      </c>
      <c r="C64" s="292">
        <v>301114.13477188186</v>
      </c>
      <c r="D64" s="292">
        <v>0</v>
      </c>
      <c r="E64" s="292">
        <v>48672197</v>
      </c>
      <c r="F64" s="364">
        <v>0</v>
      </c>
      <c r="G64" s="364"/>
      <c r="H64" s="364">
        <v>0</v>
      </c>
      <c r="I64" s="292">
        <v>4573688.6685786806</v>
      </c>
      <c r="J64" s="292">
        <v>15510027.025117164</v>
      </c>
      <c r="K64" s="292">
        <v>261383</v>
      </c>
      <c r="L64" s="292">
        <v>0</v>
      </c>
      <c r="M64" s="292">
        <v>1860474.7588677683</v>
      </c>
      <c r="N64" s="292">
        <v>600000</v>
      </c>
      <c r="O64" s="292">
        <v>1243445</v>
      </c>
      <c r="P64" s="292">
        <v>6268838</v>
      </c>
      <c r="Q64" s="292">
        <v>0</v>
      </c>
      <c r="R64" s="292">
        <v>0</v>
      </c>
      <c r="S64" s="292">
        <v>282158</v>
      </c>
      <c r="T64" s="287">
        <f t="shared" si="0"/>
        <v>80944509.823703423</v>
      </c>
    </row>
    <row r="65" spans="1:20" x14ac:dyDescent="0.2">
      <c r="A65" s="351" t="s">
        <v>364</v>
      </c>
      <c r="B65" s="292">
        <v>424043.65030047257</v>
      </c>
      <c r="C65" s="292">
        <v>110720.40064906732</v>
      </c>
      <c r="D65" s="292">
        <v>0</v>
      </c>
      <c r="E65" s="292">
        <v>2031582</v>
      </c>
      <c r="F65" s="364">
        <v>0</v>
      </c>
      <c r="G65" s="364"/>
      <c r="H65" s="364">
        <v>0</v>
      </c>
      <c r="I65" s="292">
        <v>420082.35070150899</v>
      </c>
      <c r="J65" s="292">
        <v>6242804.0101096882</v>
      </c>
      <c r="K65" s="292">
        <v>98243</v>
      </c>
      <c r="L65" s="292">
        <v>0</v>
      </c>
      <c r="M65" s="292">
        <v>134604.05663520424</v>
      </c>
      <c r="N65" s="292">
        <v>0</v>
      </c>
      <c r="O65" s="292">
        <v>0</v>
      </c>
      <c r="P65" s="292">
        <v>1474093</v>
      </c>
      <c r="Q65" s="292">
        <v>0</v>
      </c>
      <c r="R65" s="292">
        <v>0</v>
      </c>
      <c r="S65" s="292">
        <v>0</v>
      </c>
      <c r="T65" s="287">
        <f t="shared" si="0"/>
        <v>10936172.468395941</v>
      </c>
    </row>
    <row r="66" spans="1:20" x14ac:dyDescent="0.2">
      <c r="A66" s="351" t="s">
        <v>365</v>
      </c>
      <c r="B66" s="425"/>
      <c r="C66" s="425"/>
      <c r="D66" s="425"/>
      <c r="E66" s="425"/>
      <c r="F66" s="364"/>
      <c r="G66" s="383"/>
      <c r="H66" s="383"/>
      <c r="I66" s="425"/>
      <c r="J66" s="425">
        <v>0</v>
      </c>
      <c r="K66" s="425"/>
      <c r="L66" s="425"/>
      <c r="M66" s="425"/>
      <c r="N66" s="425"/>
      <c r="O66" s="425"/>
      <c r="P66" s="425"/>
      <c r="Q66" s="425"/>
      <c r="R66" s="425"/>
      <c r="S66" s="425"/>
      <c r="T66" s="425"/>
    </row>
    <row r="67" spans="1:20" ht="12.75" thickBot="1" x14ac:dyDescent="0.25">
      <c r="A67" s="426" t="s">
        <v>196</v>
      </c>
      <c r="B67" s="358">
        <f t="shared" ref="B67:O67" si="1">SUM(B10:B66)</f>
        <v>106010642.99999997</v>
      </c>
      <c r="C67" s="358">
        <f t="shared" si="1"/>
        <v>22145357</v>
      </c>
      <c r="D67" s="358">
        <f t="shared" si="1"/>
        <v>19491235</v>
      </c>
      <c r="E67" s="358">
        <f t="shared" si="1"/>
        <v>4823914787</v>
      </c>
      <c r="F67" s="370">
        <f t="shared" si="1"/>
        <v>30000000</v>
      </c>
      <c r="G67" s="370">
        <f t="shared" si="1"/>
        <v>100000000</v>
      </c>
      <c r="H67" s="370">
        <f t="shared" si="1"/>
        <v>2098800000.0000002</v>
      </c>
      <c r="I67" s="358">
        <f t="shared" si="1"/>
        <v>257008499.99999997</v>
      </c>
      <c r="J67" s="358">
        <f t="shared" si="1"/>
        <v>617507087.99999976</v>
      </c>
      <c r="K67" s="358">
        <f t="shared" si="1"/>
        <v>10332600</v>
      </c>
      <c r="L67" s="358">
        <f t="shared" si="1"/>
        <v>20000000</v>
      </c>
      <c r="M67" s="358">
        <f t="shared" si="1"/>
        <v>25000000</v>
      </c>
      <c r="N67" s="358">
        <f t="shared" si="1"/>
        <v>5018000</v>
      </c>
      <c r="O67" s="358">
        <f t="shared" si="1"/>
        <v>2150118711</v>
      </c>
      <c r="P67" s="358">
        <f>SUM(P10:P65)</f>
        <v>427800000</v>
      </c>
      <c r="Q67" s="358">
        <f>SUM(Q10:Q65)</f>
        <v>22500000</v>
      </c>
      <c r="R67" s="358">
        <f>SUM(R10:R65)</f>
        <v>8516669</v>
      </c>
      <c r="S67" s="358">
        <f>SUM(S10:S65)</f>
        <v>22293250</v>
      </c>
      <c r="T67" s="358">
        <f>SUM(T10:T65)</f>
        <v>10766456839.999996</v>
      </c>
    </row>
    <row r="68" spans="1:20" ht="12.75" thickTop="1" x14ac:dyDescent="0.2">
      <c r="A68" s="352" t="s">
        <v>197</v>
      </c>
      <c r="B68" s="356">
        <v>532717</v>
      </c>
      <c r="C68" s="356">
        <v>111283</v>
      </c>
      <c r="D68" s="356">
        <v>0</v>
      </c>
      <c r="E68" s="356">
        <v>33439875</v>
      </c>
      <c r="F68" s="369"/>
      <c r="G68" s="369"/>
      <c r="H68" s="369">
        <v>21200000</v>
      </c>
      <c r="I68" s="356">
        <v>1291500</v>
      </c>
      <c r="J68" s="356">
        <v>3039000</v>
      </c>
      <c r="K68" s="356">
        <v>0</v>
      </c>
      <c r="L68" s="356">
        <v>0</v>
      </c>
      <c r="M68" s="356">
        <v>0</v>
      </c>
      <c r="N68" s="356">
        <v>0</v>
      </c>
      <c r="O68" s="356">
        <v>15781289</v>
      </c>
      <c r="P68" s="356">
        <v>0</v>
      </c>
      <c r="Q68" s="356">
        <v>0</v>
      </c>
      <c r="R68" s="356">
        <v>0</v>
      </c>
      <c r="S68" s="356">
        <v>0</v>
      </c>
      <c r="T68" s="287">
        <f>SUM(B68:S68)</f>
        <v>75395664</v>
      </c>
    </row>
    <row r="69" spans="1:20" x14ac:dyDescent="0.2">
      <c r="A69" s="352"/>
      <c r="B69" s="356">
        <v>0</v>
      </c>
      <c r="C69" s="356">
        <v>0</v>
      </c>
      <c r="D69" s="356">
        <v>0</v>
      </c>
      <c r="E69" s="356"/>
      <c r="F69" s="369"/>
      <c r="G69" s="369"/>
      <c r="H69" s="369">
        <v>0</v>
      </c>
      <c r="I69" s="356">
        <v>0</v>
      </c>
      <c r="J69" s="356">
        <v>0</v>
      </c>
      <c r="K69" s="356">
        <v>0</v>
      </c>
      <c r="L69" s="356">
        <v>0</v>
      </c>
      <c r="M69" s="356">
        <v>0</v>
      </c>
      <c r="N69" s="356">
        <v>0</v>
      </c>
      <c r="O69" s="356">
        <v>0</v>
      </c>
      <c r="P69" s="356">
        <v>0</v>
      </c>
      <c r="Q69" s="356">
        <v>0</v>
      </c>
      <c r="R69" s="356">
        <v>0</v>
      </c>
      <c r="S69" s="356">
        <v>0</v>
      </c>
      <c r="T69" s="287">
        <f>SUM(B69:S69)</f>
        <v>0</v>
      </c>
    </row>
    <row r="70" spans="1:20" ht="12.75" thickBot="1" x14ac:dyDescent="0.25">
      <c r="A70" s="428" t="s">
        <v>196</v>
      </c>
      <c r="B70" s="358">
        <f t="shared" ref="B70:O70" si="2">+B67+B68+B69</f>
        <v>106543359.99999997</v>
      </c>
      <c r="C70" s="358">
        <f t="shared" si="2"/>
        <v>22256640</v>
      </c>
      <c r="D70" s="358">
        <f t="shared" si="2"/>
        <v>19491235</v>
      </c>
      <c r="E70" s="358">
        <f t="shared" si="2"/>
        <v>4857354662</v>
      </c>
      <c r="F70" s="358">
        <f t="shared" si="2"/>
        <v>30000000</v>
      </c>
      <c r="G70" s="358">
        <f t="shared" si="2"/>
        <v>100000000</v>
      </c>
      <c r="H70" s="358">
        <f t="shared" si="2"/>
        <v>2120000000.0000002</v>
      </c>
      <c r="I70" s="358">
        <f t="shared" si="2"/>
        <v>258299999.99999997</v>
      </c>
      <c r="J70" s="358">
        <f t="shared" si="2"/>
        <v>620546087.99999976</v>
      </c>
      <c r="K70" s="358">
        <f t="shared" si="2"/>
        <v>10332600</v>
      </c>
      <c r="L70" s="358">
        <f t="shared" si="2"/>
        <v>20000000</v>
      </c>
      <c r="M70" s="358">
        <f t="shared" si="2"/>
        <v>25000000</v>
      </c>
      <c r="N70" s="358">
        <f t="shared" si="2"/>
        <v>5018000</v>
      </c>
      <c r="O70" s="358">
        <f t="shared" si="2"/>
        <v>2165900000</v>
      </c>
      <c r="P70" s="358">
        <f>+P67+P68+P69</f>
        <v>427800000</v>
      </c>
      <c r="Q70" s="358">
        <f>+Q67+Q68+Q69</f>
        <v>22500000</v>
      </c>
      <c r="R70" s="358">
        <f>+R67+R68+R69</f>
        <v>8516669</v>
      </c>
      <c r="S70" s="358">
        <f>+S67+S68+S69</f>
        <v>22293250</v>
      </c>
      <c r="T70" s="358">
        <f>SUM(B70:S70)</f>
        <v>10841852504</v>
      </c>
    </row>
    <row r="71" spans="1:20" ht="12.75" thickTop="1" x14ac:dyDescent="0.2">
      <c r="A71" s="352" t="s">
        <v>425</v>
      </c>
      <c r="B71" s="425">
        <v>0</v>
      </c>
      <c r="C71" s="425">
        <v>0</v>
      </c>
      <c r="D71" s="425">
        <v>0</v>
      </c>
      <c r="E71" s="425">
        <v>30000000</v>
      </c>
      <c r="F71" s="383">
        <v>30000000</v>
      </c>
      <c r="G71" s="383"/>
      <c r="H71" s="383">
        <v>0</v>
      </c>
      <c r="I71" s="425">
        <v>0</v>
      </c>
      <c r="J71" s="425">
        <v>0</v>
      </c>
      <c r="K71" s="425">
        <v>0</v>
      </c>
      <c r="L71" s="425">
        <v>0</v>
      </c>
      <c r="M71" s="425">
        <v>0</v>
      </c>
      <c r="N71" s="425">
        <v>0</v>
      </c>
      <c r="O71" s="425">
        <v>0</v>
      </c>
      <c r="P71" s="425">
        <v>0</v>
      </c>
      <c r="Q71" s="425">
        <v>0</v>
      </c>
      <c r="R71" s="425">
        <v>0</v>
      </c>
      <c r="S71" s="425">
        <v>0</v>
      </c>
      <c r="T71" s="293">
        <f>SUM(B71:S71)</f>
        <v>60000000</v>
      </c>
    </row>
    <row r="72" spans="1:20" x14ac:dyDescent="0.2">
      <c r="A72" s="345" t="s">
        <v>427</v>
      </c>
      <c r="B72" s="345">
        <v>0</v>
      </c>
      <c r="C72" s="345">
        <v>0</v>
      </c>
      <c r="D72" s="345">
        <v>0</v>
      </c>
      <c r="E72" s="345">
        <v>0</v>
      </c>
      <c r="F72" s="367">
        <v>0</v>
      </c>
      <c r="G72" s="367"/>
      <c r="H72" s="367">
        <v>0</v>
      </c>
      <c r="I72" s="345">
        <v>0</v>
      </c>
      <c r="J72" s="345">
        <v>0</v>
      </c>
      <c r="K72" s="345">
        <v>1823400</v>
      </c>
      <c r="L72" s="345">
        <v>0</v>
      </c>
      <c r="M72" s="345">
        <v>0</v>
      </c>
      <c r="N72" s="345">
        <v>0</v>
      </c>
      <c r="O72" s="345">
        <v>0</v>
      </c>
      <c r="P72" s="345">
        <v>0</v>
      </c>
      <c r="Q72" s="345">
        <v>0</v>
      </c>
      <c r="R72" s="345">
        <v>0</v>
      </c>
      <c r="S72" s="345">
        <v>0</v>
      </c>
      <c r="T72" s="345">
        <f>SUM(B72:S72)</f>
        <v>1823400</v>
      </c>
    </row>
    <row r="73" spans="1:20" ht="12.75" thickBot="1" x14ac:dyDescent="0.25">
      <c r="A73" s="359" t="s">
        <v>366</v>
      </c>
      <c r="B73" s="359">
        <f>SUM(B70:B72)</f>
        <v>106543359.99999997</v>
      </c>
      <c r="C73" s="359">
        <f>SUM(C70:C72)</f>
        <v>22256640</v>
      </c>
      <c r="D73" s="359">
        <f>SUM(D70:D72)</f>
        <v>19491235</v>
      </c>
      <c r="E73" s="359">
        <f>SUM(E70:E72)</f>
        <v>4887354662</v>
      </c>
      <c r="F73" s="359">
        <f>SUM(F71:F72)</f>
        <v>30000000</v>
      </c>
      <c r="G73" s="359">
        <f t="shared" ref="G73:S73" si="3">SUM(G70:G72)</f>
        <v>100000000</v>
      </c>
      <c r="H73" s="359">
        <f t="shared" si="3"/>
        <v>2120000000.0000002</v>
      </c>
      <c r="I73" s="359">
        <f t="shared" si="3"/>
        <v>258299999.99999997</v>
      </c>
      <c r="J73" s="359">
        <f t="shared" si="3"/>
        <v>620546087.99999976</v>
      </c>
      <c r="K73" s="359">
        <f t="shared" si="3"/>
        <v>12156000</v>
      </c>
      <c r="L73" s="359">
        <f t="shared" si="3"/>
        <v>20000000</v>
      </c>
      <c r="M73" s="359">
        <f t="shared" si="3"/>
        <v>25000000</v>
      </c>
      <c r="N73" s="359">
        <f t="shared" si="3"/>
        <v>5018000</v>
      </c>
      <c r="O73" s="359">
        <f t="shared" si="3"/>
        <v>2165900000</v>
      </c>
      <c r="P73" s="359">
        <f t="shared" si="3"/>
        <v>427800000</v>
      </c>
      <c r="Q73" s="359">
        <f t="shared" si="3"/>
        <v>22500000</v>
      </c>
      <c r="R73" s="359">
        <f t="shared" si="3"/>
        <v>8516669</v>
      </c>
      <c r="S73" s="359">
        <f t="shared" si="3"/>
        <v>22293250</v>
      </c>
      <c r="T73" s="359">
        <f>T70+T71+T72</f>
        <v>10903675904</v>
      </c>
    </row>
    <row r="74" spans="1:20" ht="12.75" thickTop="1" x14ac:dyDescent="0.2"/>
    <row r="76" spans="1:20" x14ac:dyDescent="0.2">
      <c r="A76" s="345" t="s">
        <v>386</v>
      </c>
    </row>
    <row r="86" spans="16:19" x14ac:dyDescent="0.2">
      <c r="P86" s="285"/>
      <c r="Q86" s="285"/>
      <c r="R86" s="285"/>
      <c r="S86" s="285"/>
    </row>
    <row r="92" spans="16:19" x14ac:dyDescent="0.2">
      <c r="P92" s="285"/>
      <c r="Q92" s="285"/>
      <c r="R92" s="285"/>
      <c r="S92" s="285"/>
    </row>
  </sheetData>
  <mergeCells count="5">
    <mergeCell ref="A1:T1"/>
    <mergeCell ref="A2:T2"/>
    <mergeCell ref="A3:T3"/>
    <mergeCell ref="A4:T4"/>
    <mergeCell ref="B5:T5"/>
  </mergeCells>
  <pageMargins left="0.7" right="0.7" top="0.75" bottom="0.75" header="0.3" footer="0.3"/>
  <pageSetup orientation="portrait" r:id="rId1"/>
  <ignoredErrors>
    <ignoredError sqref="F7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IA94"/>
  <sheetViews>
    <sheetView showGridLines="0" workbookViewId="0">
      <pane xSplit="1" ySplit="5" topLeftCell="Q6" activePane="bottomRight" state="frozen"/>
      <selection pane="topRight" activeCell="B1" sqref="B1"/>
      <selection pane="bottomLeft" activeCell="A6" sqref="A6"/>
      <selection pane="bottomRight" activeCell="Q34" sqref="Q34"/>
    </sheetView>
  </sheetViews>
  <sheetFormatPr defaultRowHeight="12" x14ac:dyDescent="0.2"/>
  <cols>
    <col min="1" max="1" width="31.28515625" style="345" customWidth="1"/>
    <col min="2" max="2" width="20.140625" style="345" customWidth="1"/>
    <col min="3" max="4" width="19.28515625" style="345" customWidth="1"/>
    <col min="5" max="5" width="17.140625" style="345" customWidth="1"/>
    <col min="6" max="6" width="14.140625" style="345" customWidth="1"/>
    <col min="7" max="7" width="19" style="345" customWidth="1"/>
    <col min="8" max="8" width="22.5703125" style="345" customWidth="1"/>
    <col min="9" max="9" width="21" style="345" customWidth="1"/>
    <col min="10" max="10" width="17.42578125" style="345" customWidth="1"/>
    <col min="11" max="11" width="19.140625" style="345" customWidth="1"/>
    <col min="12" max="13" width="18.5703125" style="345" customWidth="1"/>
    <col min="14" max="14" width="17.42578125" style="345" customWidth="1"/>
    <col min="15" max="19" width="17.5703125" style="345" customWidth="1"/>
    <col min="20" max="20" width="16" style="345" customWidth="1"/>
    <col min="21" max="21" width="9.140625" style="345" customWidth="1"/>
    <col min="22" max="22" width="17.28515625" style="345" customWidth="1"/>
    <col min="23" max="23" width="16.5703125" style="345" bestFit="1" customWidth="1"/>
    <col min="24" max="24" width="10.85546875" style="345" bestFit="1" customWidth="1"/>
    <col min="25" max="16384" width="9.140625" style="345"/>
  </cols>
  <sheetData>
    <row r="1" spans="1:235" ht="18" x14ac:dyDescent="0.2">
      <c r="A1" s="496" t="s">
        <v>213</v>
      </c>
      <c r="B1" s="496"/>
      <c r="C1" s="496"/>
      <c r="D1" s="496"/>
      <c r="E1" s="496"/>
      <c r="F1" s="496"/>
      <c r="G1" s="496"/>
      <c r="H1" s="496"/>
      <c r="I1" s="496"/>
      <c r="J1" s="496"/>
      <c r="K1" s="496"/>
      <c r="L1" s="496"/>
      <c r="M1" s="496"/>
      <c r="N1" s="496"/>
      <c r="O1" s="496"/>
      <c r="P1" s="496"/>
      <c r="Q1" s="496"/>
      <c r="R1" s="496"/>
      <c r="S1" s="496"/>
      <c r="T1" s="496"/>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c r="HX1" s="339"/>
      <c r="HY1" s="339"/>
      <c r="HZ1" s="339"/>
      <c r="IA1" s="339"/>
    </row>
    <row r="2" spans="1:235" ht="18" x14ac:dyDescent="0.2">
      <c r="A2" s="504" t="s">
        <v>444</v>
      </c>
      <c r="B2" s="504"/>
      <c r="C2" s="504"/>
      <c r="D2" s="504"/>
      <c r="E2" s="504"/>
      <c r="F2" s="504"/>
      <c r="G2" s="504"/>
      <c r="H2" s="504"/>
      <c r="I2" s="504"/>
      <c r="J2" s="504"/>
      <c r="K2" s="504"/>
      <c r="L2" s="504"/>
      <c r="M2" s="504"/>
      <c r="N2" s="504"/>
      <c r="O2" s="504"/>
      <c r="P2" s="504"/>
      <c r="Q2" s="504"/>
      <c r="R2" s="504"/>
      <c r="S2" s="504"/>
      <c r="T2" s="504"/>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c r="HZ2" s="339"/>
      <c r="IA2" s="339"/>
    </row>
    <row r="3" spans="1:235" ht="15.75" x14ac:dyDescent="0.2">
      <c r="A3" s="497" t="s">
        <v>443</v>
      </c>
      <c r="B3" s="497"/>
      <c r="C3" s="497"/>
      <c r="D3" s="497"/>
      <c r="E3" s="497"/>
      <c r="F3" s="497"/>
      <c r="G3" s="497"/>
      <c r="H3" s="497"/>
      <c r="I3" s="497"/>
      <c r="J3" s="497"/>
      <c r="K3" s="497"/>
      <c r="L3" s="497"/>
      <c r="M3" s="497"/>
      <c r="N3" s="497"/>
      <c r="O3" s="497"/>
      <c r="P3" s="497"/>
      <c r="Q3" s="497"/>
      <c r="R3" s="497"/>
      <c r="S3" s="497"/>
      <c r="T3" s="497"/>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c r="HZ3" s="340"/>
      <c r="IA3" s="340"/>
    </row>
    <row r="4" spans="1:235" x14ac:dyDescent="0.2">
      <c r="A4" s="507"/>
      <c r="B4" s="507"/>
      <c r="C4" s="507"/>
      <c r="D4" s="507"/>
      <c r="E4" s="507"/>
      <c r="F4" s="507"/>
      <c r="G4" s="507"/>
      <c r="H4" s="507"/>
      <c r="I4" s="507"/>
      <c r="J4" s="507"/>
      <c r="K4" s="507"/>
      <c r="L4" s="507"/>
      <c r="M4" s="507"/>
      <c r="N4" s="507"/>
      <c r="O4" s="507"/>
      <c r="P4" s="507"/>
      <c r="Q4" s="507"/>
      <c r="R4" s="507"/>
      <c r="S4" s="507"/>
      <c r="T4" s="507"/>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c r="HZ4" s="340"/>
      <c r="IA4" s="340"/>
    </row>
    <row r="5" spans="1:235" ht="12" customHeight="1" x14ac:dyDescent="0.2">
      <c r="A5" s="418"/>
      <c r="B5" s="508" t="s">
        <v>457</v>
      </c>
      <c r="C5" s="508"/>
      <c r="D5" s="508"/>
      <c r="E5" s="508"/>
      <c r="F5" s="508"/>
      <c r="G5" s="508"/>
      <c r="H5" s="508"/>
      <c r="I5" s="508"/>
      <c r="J5" s="508"/>
      <c r="K5" s="508"/>
      <c r="L5" s="508"/>
      <c r="M5" s="508"/>
      <c r="N5" s="508"/>
      <c r="O5" s="508"/>
      <c r="P5" s="508"/>
      <c r="Q5" s="508"/>
      <c r="R5" s="508"/>
      <c r="S5" s="508"/>
      <c r="T5" s="508"/>
      <c r="U5" s="508"/>
      <c r="V5" s="508"/>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c r="HZ5" s="340"/>
      <c r="IA5" s="340"/>
    </row>
    <row r="6" spans="1:235" x14ac:dyDescent="0.2">
      <c r="A6" s="418"/>
      <c r="B6" s="419" t="s">
        <v>15</v>
      </c>
      <c r="C6" s="419" t="s">
        <v>308</v>
      </c>
      <c r="D6" s="440"/>
      <c r="E6" s="419" t="s">
        <v>407</v>
      </c>
      <c r="F6" s="430" t="s">
        <v>429</v>
      </c>
      <c r="G6" s="430" t="s">
        <v>1</v>
      </c>
      <c r="H6" s="419" t="s">
        <v>0</v>
      </c>
      <c r="I6" s="419" t="s">
        <v>408</v>
      </c>
      <c r="J6" s="419" t="s">
        <v>409</v>
      </c>
      <c r="K6" s="419" t="s">
        <v>410</v>
      </c>
      <c r="L6" s="419" t="s">
        <v>411</v>
      </c>
      <c r="M6" s="419" t="s">
        <v>430</v>
      </c>
      <c r="N6" s="419" t="s">
        <v>412</v>
      </c>
      <c r="O6" s="419" t="s">
        <v>413</v>
      </c>
      <c r="P6" s="419" t="s">
        <v>413</v>
      </c>
      <c r="Q6" s="419"/>
      <c r="R6" s="419"/>
      <c r="S6" s="419" t="s">
        <v>446</v>
      </c>
      <c r="T6" s="42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c r="HZ6" s="340"/>
      <c r="IA6" s="340"/>
    </row>
    <row r="7" spans="1:235" x14ac:dyDescent="0.2">
      <c r="A7" s="418"/>
      <c r="B7" s="421"/>
      <c r="C7" s="421"/>
      <c r="D7" s="421"/>
      <c r="E7" s="421"/>
      <c r="F7" s="431"/>
      <c r="G7" s="431"/>
      <c r="H7" s="421"/>
      <c r="I7" s="421"/>
      <c r="J7" s="421"/>
      <c r="K7" s="421"/>
      <c r="L7" s="421"/>
      <c r="M7" s="421"/>
      <c r="N7" s="421"/>
      <c r="O7" s="421"/>
      <c r="P7" s="421"/>
      <c r="Q7" s="421"/>
      <c r="R7" s="421"/>
      <c r="S7" s="421"/>
      <c r="T7" s="422"/>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c r="HZ7" s="340"/>
      <c r="IA7" s="340"/>
    </row>
    <row r="8" spans="1:235" x14ac:dyDescent="0.2">
      <c r="A8" s="346"/>
      <c r="B8" s="347" t="s">
        <v>2</v>
      </c>
      <c r="C8" s="347" t="s">
        <v>414</v>
      </c>
      <c r="D8" s="347" t="s">
        <v>453</v>
      </c>
      <c r="E8" s="347" t="s">
        <v>10</v>
      </c>
      <c r="F8" s="382" t="s">
        <v>431</v>
      </c>
      <c r="G8" s="382" t="s">
        <v>432</v>
      </c>
      <c r="H8" s="347" t="s">
        <v>415</v>
      </c>
      <c r="I8" s="347" t="s">
        <v>416</v>
      </c>
      <c r="J8" s="347"/>
      <c r="K8" s="347" t="s">
        <v>417</v>
      </c>
      <c r="L8" s="347" t="s">
        <v>418</v>
      </c>
      <c r="M8" s="347" t="s">
        <v>433</v>
      </c>
      <c r="N8" s="348" t="s">
        <v>419</v>
      </c>
      <c r="O8" s="348" t="s">
        <v>420</v>
      </c>
      <c r="P8" s="348" t="s">
        <v>440</v>
      </c>
      <c r="Q8" s="348" t="s">
        <v>449</v>
      </c>
      <c r="R8" s="348" t="s">
        <v>451</v>
      </c>
      <c r="S8" s="348" t="s">
        <v>447</v>
      </c>
      <c r="T8" s="347"/>
    </row>
    <row r="9" spans="1:235" ht="12.75" thickBot="1" x14ac:dyDescent="0.25">
      <c r="A9" s="423" t="s">
        <v>73</v>
      </c>
      <c r="B9" s="423" t="s">
        <v>7</v>
      </c>
      <c r="C9" s="423" t="s">
        <v>7</v>
      </c>
      <c r="D9" s="423" t="s">
        <v>454</v>
      </c>
      <c r="E9" s="423" t="s">
        <v>294</v>
      </c>
      <c r="F9" s="432" t="s">
        <v>434</v>
      </c>
      <c r="G9" s="432" t="s">
        <v>435</v>
      </c>
      <c r="H9" s="423" t="s">
        <v>421</v>
      </c>
      <c r="I9" s="423" t="s">
        <v>294</v>
      </c>
      <c r="J9" s="423" t="s">
        <v>301</v>
      </c>
      <c r="K9" s="423" t="s">
        <v>422</v>
      </c>
      <c r="L9" s="423" t="s">
        <v>294</v>
      </c>
      <c r="M9" s="423" t="s">
        <v>436</v>
      </c>
      <c r="N9" s="423" t="s">
        <v>423</v>
      </c>
      <c r="O9" s="423" t="s">
        <v>424</v>
      </c>
      <c r="P9" s="423" t="s">
        <v>441</v>
      </c>
      <c r="Q9" s="423" t="s">
        <v>450</v>
      </c>
      <c r="R9" s="423" t="s">
        <v>452</v>
      </c>
      <c r="S9" s="423" t="s">
        <v>197</v>
      </c>
      <c r="T9" s="424" t="s">
        <v>9</v>
      </c>
    </row>
    <row r="10" spans="1:235" x14ac:dyDescent="0.2">
      <c r="A10" s="351" t="s">
        <v>309</v>
      </c>
      <c r="B10" s="292">
        <v>856868</v>
      </c>
      <c r="C10" s="292">
        <v>223729</v>
      </c>
      <c r="D10" s="292">
        <v>0</v>
      </c>
      <c r="E10" s="292">
        <v>23704433</v>
      </c>
      <c r="F10" s="364">
        <v>0</v>
      </c>
      <c r="G10" s="364">
        <v>0</v>
      </c>
      <c r="H10" s="292">
        <v>4265783.8107948834</v>
      </c>
      <c r="I10" s="292">
        <v>14531505</v>
      </c>
      <c r="J10" s="292">
        <v>262895</v>
      </c>
      <c r="K10" s="292">
        <v>5000000</v>
      </c>
      <c r="L10" s="292">
        <v>7225</v>
      </c>
      <c r="M10" s="292">
        <v>0</v>
      </c>
      <c r="N10" s="292">
        <v>0</v>
      </c>
      <c r="O10" s="292">
        <v>3979961.3091160185</v>
      </c>
      <c r="P10" s="292">
        <v>405000</v>
      </c>
      <c r="Q10" s="292">
        <v>0</v>
      </c>
      <c r="R10" s="292">
        <v>0</v>
      </c>
      <c r="S10" s="292">
        <v>0</v>
      </c>
      <c r="T10" s="287">
        <f t="shared" ref="T10:T41" si="0">SUM(B10:S10)</f>
        <v>53237400.119910903</v>
      </c>
    </row>
    <row r="11" spans="1:235" x14ac:dyDescent="0.2">
      <c r="A11" s="351" t="s">
        <v>310</v>
      </c>
      <c r="B11" s="292">
        <v>430407</v>
      </c>
      <c r="C11" s="292">
        <v>112388</v>
      </c>
      <c r="D11" s="292">
        <v>0</v>
      </c>
      <c r="E11" s="292">
        <v>16346900</v>
      </c>
      <c r="F11" s="364">
        <v>0</v>
      </c>
      <c r="G11" s="364">
        <v>0</v>
      </c>
      <c r="H11" s="292">
        <v>392782.10717237007</v>
      </c>
      <c r="I11" s="292">
        <v>8226739</v>
      </c>
      <c r="J11" s="292">
        <v>96806</v>
      </c>
      <c r="K11" s="292">
        <v>0</v>
      </c>
      <c r="L11" s="292">
        <v>456959</v>
      </c>
      <c r="M11" s="292">
        <v>452616</v>
      </c>
      <c r="N11" s="292">
        <v>22840507</v>
      </c>
      <c r="O11" s="292">
        <v>2301056.0533210253</v>
      </c>
      <c r="P11" s="292">
        <v>12800000</v>
      </c>
      <c r="Q11" s="292">
        <v>0</v>
      </c>
      <c r="R11" s="292">
        <v>0</v>
      </c>
      <c r="S11" s="292">
        <v>0</v>
      </c>
      <c r="T11" s="287">
        <f t="shared" si="0"/>
        <v>64457160.160493396</v>
      </c>
    </row>
    <row r="12" spans="1:235" x14ac:dyDescent="0.2">
      <c r="A12" s="351" t="s">
        <v>311</v>
      </c>
      <c r="B12" s="292">
        <v>0</v>
      </c>
      <c r="C12" s="292">
        <v>0</v>
      </c>
      <c r="D12" s="292">
        <v>0</v>
      </c>
      <c r="E12" s="292">
        <v>0</v>
      </c>
      <c r="F12" s="364">
        <v>0</v>
      </c>
      <c r="G12" s="364">
        <v>0</v>
      </c>
      <c r="H12" s="292">
        <v>12451</v>
      </c>
      <c r="I12" s="292">
        <v>305314</v>
      </c>
      <c r="J12" s="292">
        <v>14476</v>
      </c>
      <c r="K12" s="292">
        <v>0</v>
      </c>
      <c r="L12" s="292">
        <v>0</v>
      </c>
      <c r="M12" s="292">
        <v>0</v>
      </c>
      <c r="N12" s="292">
        <v>0</v>
      </c>
      <c r="O12" s="292">
        <v>500000</v>
      </c>
      <c r="P12" s="292">
        <v>0</v>
      </c>
      <c r="Q12" s="292">
        <v>0</v>
      </c>
      <c r="R12" s="292">
        <v>0</v>
      </c>
      <c r="S12" s="292">
        <v>0</v>
      </c>
      <c r="T12" s="287">
        <f t="shared" si="0"/>
        <v>832241</v>
      </c>
    </row>
    <row r="13" spans="1:235" x14ac:dyDescent="0.2">
      <c r="A13" s="351" t="s">
        <v>312</v>
      </c>
      <c r="B13" s="292">
        <v>2469017</v>
      </c>
      <c r="C13" s="292">
        <v>492408</v>
      </c>
      <c r="D13" s="292">
        <v>2000000</v>
      </c>
      <c r="E13" s="292">
        <v>75296062</v>
      </c>
      <c r="F13" s="364">
        <v>0</v>
      </c>
      <c r="G13" s="364">
        <v>0</v>
      </c>
      <c r="H13" s="292">
        <v>5707392.606211815</v>
      </c>
      <c r="I13" s="292">
        <v>11880843</v>
      </c>
      <c r="J13" s="292">
        <v>167739</v>
      </c>
      <c r="K13" s="292">
        <v>0</v>
      </c>
      <c r="L13" s="292">
        <v>2491165</v>
      </c>
      <c r="M13" s="292">
        <v>140962</v>
      </c>
      <c r="N13" s="292">
        <v>3491517</v>
      </c>
      <c r="O13" s="292">
        <v>8803490.7238186635</v>
      </c>
      <c r="P13" s="292">
        <v>2307522</v>
      </c>
      <c r="Q13" s="292">
        <v>0</v>
      </c>
      <c r="R13" s="292">
        <v>1670158</v>
      </c>
      <c r="S13" s="292">
        <v>431883</v>
      </c>
      <c r="T13" s="287">
        <f t="shared" si="0"/>
        <v>117350159.33003047</v>
      </c>
    </row>
    <row r="14" spans="1:235" x14ac:dyDescent="0.2">
      <c r="A14" s="351" t="s">
        <v>313</v>
      </c>
      <c r="B14" s="292">
        <v>430403</v>
      </c>
      <c r="C14" s="292">
        <v>112388</v>
      </c>
      <c r="D14" s="292">
        <v>0</v>
      </c>
      <c r="E14" s="292">
        <v>12829030</v>
      </c>
      <c r="F14" s="364">
        <v>0</v>
      </c>
      <c r="G14" s="364">
        <v>0</v>
      </c>
      <c r="H14" s="292">
        <v>2545707.1418406195</v>
      </c>
      <c r="I14" s="292">
        <v>12182864</v>
      </c>
      <c r="J14" s="292">
        <v>207153</v>
      </c>
      <c r="K14" s="292">
        <v>0</v>
      </c>
      <c r="L14" s="292">
        <v>0</v>
      </c>
      <c r="M14" s="292">
        <v>0</v>
      </c>
      <c r="N14" s="292">
        <v>317207</v>
      </c>
      <c r="O14" s="292">
        <v>2952818.7860815907</v>
      </c>
      <c r="P14" s="292">
        <v>1653498</v>
      </c>
      <c r="Q14" s="292">
        <v>0</v>
      </c>
      <c r="R14" s="292">
        <v>0</v>
      </c>
      <c r="S14" s="292">
        <v>228913</v>
      </c>
      <c r="T14" s="287">
        <f t="shared" si="0"/>
        <v>33459981.927922212</v>
      </c>
    </row>
    <row r="15" spans="1:235" x14ac:dyDescent="0.2">
      <c r="A15" s="351" t="s">
        <v>314</v>
      </c>
      <c r="B15" s="292">
        <v>16181134</v>
      </c>
      <c r="C15" s="292">
        <v>3230190</v>
      </c>
      <c r="D15" s="292">
        <v>3520000</v>
      </c>
      <c r="E15" s="292">
        <v>792096812</v>
      </c>
      <c r="F15" s="364">
        <v>0</v>
      </c>
      <c r="G15" s="364">
        <v>833618020.28152025</v>
      </c>
      <c r="H15" s="292">
        <v>28769198.304464199</v>
      </c>
      <c r="I15" s="292">
        <v>27298721</v>
      </c>
      <c r="J15" s="292">
        <v>361812</v>
      </c>
      <c r="K15" s="292">
        <v>0</v>
      </c>
      <c r="L15" s="292">
        <v>527138</v>
      </c>
      <c r="M15" s="292">
        <v>467974</v>
      </c>
      <c r="N15" s="292">
        <v>387712711</v>
      </c>
      <c r="O15" s="292">
        <v>63081377.371876843</v>
      </c>
      <c r="P15" s="292">
        <v>49167605</v>
      </c>
      <c r="Q15" s="292">
        <v>11645686</v>
      </c>
      <c r="R15" s="292">
        <v>2793000</v>
      </c>
      <c r="S15" s="292">
        <v>2892466</v>
      </c>
      <c r="T15" s="287">
        <f t="shared" si="0"/>
        <v>2223363844.9578614</v>
      </c>
    </row>
    <row r="16" spans="1:235" x14ac:dyDescent="0.2">
      <c r="A16" s="351" t="s">
        <v>315</v>
      </c>
      <c r="B16" s="292">
        <v>1805904</v>
      </c>
      <c r="C16" s="292">
        <v>371916</v>
      </c>
      <c r="D16" s="292">
        <v>1350000</v>
      </c>
      <c r="E16" s="292">
        <v>74655008</v>
      </c>
      <c r="F16" s="364">
        <v>0</v>
      </c>
      <c r="G16" s="364">
        <v>242000000</v>
      </c>
      <c r="H16" s="292">
        <v>3857384.0542955534</v>
      </c>
      <c r="I16" s="292">
        <v>11236279</v>
      </c>
      <c r="J16" s="292">
        <v>158829</v>
      </c>
      <c r="K16" s="292">
        <v>0</v>
      </c>
      <c r="L16" s="292">
        <v>186712</v>
      </c>
      <c r="M16" s="292">
        <v>0</v>
      </c>
      <c r="N16" s="292">
        <v>14423219</v>
      </c>
      <c r="O16" s="292">
        <v>8026480.9513208196</v>
      </c>
      <c r="P16" s="292">
        <v>208000</v>
      </c>
      <c r="Q16" s="292">
        <v>0</v>
      </c>
      <c r="R16" s="292">
        <v>0</v>
      </c>
      <c r="S16" s="292">
        <v>610355</v>
      </c>
      <c r="T16" s="287">
        <f t="shared" si="0"/>
        <v>358890087.00561637</v>
      </c>
    </row>
    <row r="17" spans="1:20" x14ac:dyDescent="0.2">
      <c r="A17" s="351" t="s">
        <v>316</v>
      </c>
      <c r="B17" s="292">
        <v>1117295</v>
      </c>
      <c r="C17" s="292">
        <v>291722</v>
      </c>
      <c r="D17" s="292">
        <v>0</v>
      </c>
      <c r="E17" s="292">
        <v>95628176</v>
      </c>
      <c r="F17" s="364">
        <v>0</v>
      </c>
      <c r="G17" s="364">
        <v>0</v>
      </c>
      <c r="H17" s="292">
        <v>3141821.7252885811</v>
      </c>
      <c r="I17" s="292">
        <v>2975806</v>
      </c>
      <c r="J17" s="292">
        <v>108710</v>
      </c>
      <c r="K17" s="292">
        <v>0</v>
      </c>
      <c r="L17" s="292">
        <v>0</v>
      </c>
      <c r="M17" s="292">
        <v>133705</v>
      </c>
      <c r="N17" s="292">
        <v>59068812</v>
      </c>
      <c r="O17" s="292">
        <v>5534240.8414835297</v>
      </c>
      <c r="P17" s="292">
        <v>0</v>
      </c>
      <c r="Q17" s="292">
        <v>0</v>
      </c>
      <c r="R17" s="292">
        <v>0</v>
      </c>
      <c r="S17" s="292">
        <v>0</v>
      </c>
      <c r="T17" s="287">
        <f t="shared" si="0"/>
        <v>168000288.5667721</v>
      </c>
    </row>
    <row r="18" spans="1:20" x14ac:dyDescent="0.2">
      <c r="A18" s="351" t="s">
        <v>317</v>
      </c>
      <c r="B18" s="292">
        <v>430403</v>
      </c>
      <c r="C18" s="292">
        <v>112388</v>
      </c>
      <c r="D18" s="292">
        <v>0</v>
      </c>
      <c r="E18" s="292">
        <v>19696115</v>
      </c>
      <c r="F18" s="364">
        <v>0</v>
      </c>
      <c r="G18" s="364">
        <v>0</v>
      </c>
      <c r="H18" s="292">
        <v>828035.72120775364</v>
      </c>
      <c r="I18" s="292">
        <v>1716499</v>
      </c>
      <c r="J18" s="292">
        <v>87653</v>
      </c>
      <c r="K18" s="292">
        <v>0</v>
      </c>
      <c r="L18" s="292">
        <v>0</v>
      </c>
      <c r="M18" s="292">
        <v>0</v>
      </c>
      <c r="N18" s="292">
        <v>0</v>
      </c>
      <c r="O18" s="292">
        <v>2608654.1410581395</v>
      </c>
      <c r="P18" s="292">
        <v>0</v>
      </c>
      <c r="Q18" s="292">
        <v>2029300</v>
      </c>
      <c r="R18" s="292">
        <v>0</v>
      </c>
      <c r="S18" s="292">
        <v>0</v>
      </c>
      <c r="T18" s="287">
        <f t="shared" si="0"/>
        <v>27509047.862265892</v>
      </c>
    </row>
    <row r="19" spans="1:20" x14ac:dyDescent="0.2">
      <c r="A19" s="351" t="s">
        <v>318</v>
      </c>
      <c r="B19" s="292">
        <v>430403</v>
      </c>
      <c r="C19" s="292">
        <v>112388</v>
      </c>
      <c r="D19" s="292">
        <v>0</v>
      </c>
      <c r="E19" s="292">
        <v>20526981</v>
      </c>
      <c r="F19" s="364">
        <v>0</v>
      </c>
      <c r="G19" s="364">
        <v>0</v>
      </c>
      <c r="H19" s="292">
        <v>386984.08883144287</v>
      </c>
      <c r="I19" s="292">
        <v>0</v>
      </c>
      <c r="J19" s="292">
        <v>0</v>
      </c>
      <c r="K19" s="292">
        <v>0</v>
      </c>
      <c r="L19" s="292">
        <v>0</v>
      </c>
      <c r="M19" s="292">
        <v>0</v>
      </c>
      <c r="N19" s="292">
        <v>168996713</v>
      </c>
      <c r="O19" s="292">
        <v>1673750.9810663366</v>
      </c>
      <c r="P19" s="292">
        <v>0</v>
      </c>
      <c r="Q19" s="292">
        <v>0</v>
      </c>
      <c r="R19" s="292">
        <v>0</v>
      </c>
      <c r="S19" s="292">
        <v>1795355</v>
      </c>
      <c r="T19" s="287">
        <f t="shared" si="0"/>
        <v>193922575.0698978</v>
      </c>
    </row>
    <row r="20" spans="1:20" x14ac:dyDescent="0.2">
      <c r="A20" s="351" t="s">
        <v>319</v>
      </c>
      <c r="B20" s="292">
        <v>7748411</v>
      </c>
      <c r="C20" s="292">
        <v>1581769</v>
      </c>
      <c r="D20" s="292">
        <v>960000</v>
      </c>
      <c r="E20" s="292">
        <v>254454694</v>
      </c>
      <c r="F20" s="364">
        <v>0</v>
      </c>
      <c r="G20" s="364">
        <v>11727671</v>
      </c>
      <c r="H20" s="292">
        <v>20968120.517666526</v>
      </c>
      <c r="I20" s="292">
        <v>16041135</v>
      </c>
      <c r="J20" s="292">
        <v>255392</v>
      </c>
      <c r="K20" s="292">
        <v>0</v>
      </c>
      <c r="L20" s="292">
        <v>0</v>
      </c>
      <c r="M20" s="292">
        <v>0</v>
      </c>
      <c r="N20" s="292">
        <v>45585057</v>
      </c>
      <c r="O20" s="292">
        <v>24046193.461202424</v>
      </c>
      <c r="P20" s="292">
        <v>4273771</v>
      </c>
      <c r="Q20" s="292">
        <v>2357143</v>
      </c>
      <c r="R20" s="292">
        <v>500000</v>
      </c>
      <c r="S20" s="292">
        <v>779294</v>
      </c>
      <c r="T20" s="287">
        <f t="shared" si="0"/>
        <v>391278650.97886896</v>
      </c>
    </row>
    <row r="21" spans="1:20" x14ac:dyDescent="0.2">
      <c r="A21" s="351" t="s">
        <v>320</v>
      </c>
      <c r="B21" s="292">
        <v>3059701</v>
      </c>
      <c r="C21" s="292">
        <v>609452</v>
      </c>
      <c r="D21" s="292">
        <v>0</v>
      </c>
      <c r="E21" s="292">
        <v>89601610</v>
      </c>
      <c r="F21" s="364">
        <v>0</v>
      </c>
      <c r="G21" s="364">
        <v>0</v>
      </c>
      <c r="H21" s="292">
        <v>7035618.8932911986</v>
      </c>
      <c r="I21" s="292">
        <v>21575547</v>
      </c>
      <c r="J21" s="292">
        <v>335376</v>
      </c>
      <c r="K21" s="292">
        <v>592000</v>
      </c>
      <c r="L21" s="292">
        <v>0</v>
      </c>
      <c r="M21" s="292">
        <v>0</v>
      </c>
      <c r="N21" s="292">
        <v>49670920</v>
      </c>
      <c r="O21" s="292">
        <v>8653184.4237561785</v>
      </c>
      <c r="P21" s="292">
        <v>1608880</v>
      </c>
      <c r="Q21" s="292">
        <v>0</v>
      </c>
      <c r="R21" s="292">
        <v>0</v>
      </c>
      <c r="S21" s="292">
        <v>830384</v>
      </c>
      <c r="T21" s="287">
        <f t="shared" si="0"/>
        <v>183572673.31704739</v>
      </c>
    </row>
    <row r="22" spans="1:20" x14ac:dyDescent="0.2">
      <c r="A22" s="351" t="s">
        <v>321</v>
      </c>
      <c r="B22" s="292">
        <v>0</v>
      </c>
      <c r="C22" s="292">
        <v>0</v>
      </c>
      <c r="D22" s="292">
        <v>0</v>
      </c>
      <c r="E22" s="292">
        <v>0</v>
      </c>
      <c r="F22" s="364">
        <v>0</v>
      </c>
      <c r="G22" s="364">
        <v>0</v>
      </c>
      <c r="H22" s="292">
        <v>47140</v>
      </c>
      <c r="I22" s="292">
        <v>817903</v>
      </c>
      <c r="J22" s="292">
        <v>22849</v>
      </c>
      <c r="K22" s="292">
        <v>0</v>
      </c>
      <c r="L22" s="292">
        <v>0</v>
      </c>
      <c r="M22" s="292">
        <v>0</v>
      </c>
      <c r="N22" s="292">
        <v>0</v>
      </c>
      <c r="O22" s="292">
        <v>500000</v>
      </c>
      <c r="P22" s="292">
        <v>0</v>
      </c>
      <c r="Q22" s="292">
        <v>0</v>
      </c>
      <c r="R22" s="292">
        <v>0</v>
      </c>
      <c r="S22" s="292">
        <v>0</v>
      </c>
      <c r="T22" s="287">
        <f t="shared" si="0"/>
        <v>1387892</v>
      </c>
    </row>
    <row r="23" spans="1:20" x14ac:dyDescent="0.2">
      <c r="A23" s="351" t="s">
        <v>322</v>
      </c>
      <c r="B23" s="292">
        <v>430403</v>
      </c>
      <c r="C23" s="292">
        <v>112388</v>
      </c>
      <c r="D23" s="292">
        <v>0</v>
      </c>
      <c r="E23" s="292">
        <v>31118738</v>
      </c>
      <c r="F23" s="364">
        <v>0</v>
      </c>
      <c r="G23" s="364">
        <v>250000000</v>
      </c>
      <c r="H23" s="292">
        <v>1151040.530090706</v>
      </c>
      <c r="I23" s="292">
        <v>2603354</v>
      </c>
      <c r="J23" s="292">
        <v>96302</v>
      </c>
      <c r="K23" s="292">
        <v>0</v>
      </c>
      <c r="L23" s="292">
        <v>0</v>
      </c>
      <c r="M23" s="292">
        <v>0</v>
      </c>
      <c r="N23" s="292">
        <v>1389690</v>
      </c>
      <c r="O23" s="292">
        <v>4925567.1150614368</v>
      </c>
      <c r="P23" s="292">
        <v>960000</v>
      </c>
      <c r="Q23" s="292">
        <v>0</v>
      </c>
      <c r="R23" s="292">
        <v>0</v>
      </c>
      <c r="S23" s="292">
        <v>219555</v>
      </c>
      <c r="T23" s="287">
        <f t="shared" si="0"/>
        <v>293007037.64515215</v>
      </c>
    </row>
    <row r="24" spans="1:20" x14ac:dyDescent="0.2">
      <c r="A24" s="351" t="s">
        <v>323</v>
      </c>
      <c r="B24" s="292">
        <v>430403</v>
      </c>
      <c r="C24" s="292">
        <v>112388</v>
      </c>
      <c r="D24" s="292">
        <v>279000</v>
      </c>
      <c r="E24" s="292">
        <v>10098769</v>
      </c>
      <c r="F24" s="364">
        <v>0</v>
      </c>
      <c r="G24" s="364">
        <v>0</v>
      </c>
      <c r="H24" s="292">
        <v>1399675.6796271969</v>
      </c>
      <c r="I24" s="292">
        <v>7809552</v>
      </c>
      <c r="J24" s="292">
        <v>127546</v>
      </c>
      <c r="K24" s="292">
        <v>0</v>
      </c>
      <c r="L24" s="292">
        <v>1377346</v>
      </c>
      <c r="M24" s="345">
        <v>85400</v>
      </c>
      <c r="N24" s="292">
        <v>0</v>
      </c>
      <c r="O24" s="292">
        <v>2727570.3948267191</v>
      </c>
      <c r="P24" s="292">
        <v>0</v>
      </c>
      <c r="Q24" s="292">
        <v>0</v>
      </c>
      <c r="R24" s="292">
        <v>0</v>
      </c>
      <c r="S24" s="292">
        <v>0</v>
      </c>
      <c r="T24" s="287">
        <f t="shared" si="0"/>
        <v>24447650.074453913</v>
      </c>
    </row>
    <row r="25" spans="1:20" x14ac:dyDescent="0.2">
      <c r="A25" s="351" t="s">
        <v>324</v>
      </c>
      <c r="B25" s="292">
        <v>5129396</v>
      </c>
      <c r="C25" s="292">
        <v>987231</v>
      </c>
      <c r="D25" s="292">
        <v>0</v>
      </c>
      <c r="E25" s="292">
        <v>269542000</v>
      </c>
      <c r="F25" s="364">
        <v>0</v>
      </c>
      <c r="G25" s="364">
        <v>156131640.34189633</v>
      </c>
      <c r="H25" s="292">
        <v>9829243.4621272236</v>
      </c>
      <c r="I25" s="292">
        <v>16520747</v>
      </c>
      <c r="J25" s="292">
        <v>272210</v>
      </c>
      <c r="K25" s="292">
        <v>0</v>
      </c>
      <c r="L25" s="292">
        <v>0</v>
      </c>
      <c r="M25" s="292">
        <v>0</v>
      </c>
      <c r="N25" s="292">
        <v>251810123</v>
      </c>
      <c r="O25" s="292">
        <v>16569375.589787204</v>
      </c>
      <c r="P25" s="292">
        <v>391000</v>
      </c>
      <c r="Q25" s="292">
        <v>3620000</v>
      </c>
      <c r="R25" s="292">
        <v>400000</v>
      </c>
      <c r="S25" s="292">
        <v>1723032</v>
      </c>
      <c r="T25" s="287">
        <f t="shared" si="0"/>
        <v>732925998.39381075</v>
      </c>
    </row>
    <row r="26" spans="1:20" x14ac:dyDescent="0.2">
      <c r="A26" s="351" t="s">
        <v>325</v>
      </c>
      <c r="B26" s="292">
        <v>1749143</v>
      </c>
      <c r="C26" s="292">
        <v>369137</v>
      </c>
      <c r="D26" s="292">
        <v>0</v>
      </c>
      <c r="E26" s="292">
        <v>57014686</v>
      </c>
      <c r="F26" s="364">
        <v>0</v>
      </c>
      <c r="G26" s="364">
        <v>0</v>
      </c>
      <c r="H26" s="292">
        <v>5402466.4652182665</v>
      </c>
      <c r="I26" s="292">
        <v>16153388</v>
      </c>
      <c r="J26" s="292">
        <v>278439</v>
      </c>
      <c r="K26" s="292">
        <v>0</v>
      </c>
      <c r="L26" s="292">
        <v>0</v>
      </c>
      <c r="M26" s="292">
        <v>0</v>
      </c>
      <c r="N26" s="292">
        <v>2637289</v>
      </c>
      <c r="O26" s="292">
        <v>6138071.9833758548</v>
      </c>
      <c r="P26" s="292">
        <v>728000</v>
      </c>
      <c r="Q26" s="292">
        <v>0</v>
      </c>
      <c r="R26" s="292">
        <v>0</v>
      </c>
      <c r="S26" s="292">
        <v>0</v>
      </c>
      <c r="T26" s="287">
        <f t="shared" si="0"/>
        <v>90470620.448594123</v>
      </c>
    </row>
    <row r="27" spans="1:20" x14ac:dyDescent="0.2">
      <c r="A27" s="351" t="s">
        <v>326</v>
      </c>
      <c r="B27" s="292">
        <v>467610</v>
      </c>
      <c r="C27" s="292">
        <v>122093</v>
      </c>
      <c r="D27" s="292">
        <v>0</v>
      </c>
      <c r="E27" s="292">
        <v>20628079</v>
      </c>
      <c r="F27" s="364">
        <v>0</v>
      </c>
      <c r="G27" s="364">
        <v>0</v>
      </c>
      <c r="H27" s="292">
        <v>2443487.2039281353</v>
      </c>
      <c r="I27" s="292">
        <v>12244287</v>
      </c>
      <c r="J27" s="292">
        <v>208307</v>
      </c>
      <c r="K27" s="292">
        <v>0</v>
      </c>
      <c r="L27" s="292">
        <v>0</v>
      </c>
      <c r="M27" s="292">
        <v>0</v>
      </c>
      <c r="N27" s="292">
        <v>0</v>
      </c>
      <c r="O27" s="292">
        <v>3593499.9236035002</v>
      </c>
      <c r="P27" s="292">
        <v>4273771</v>
      </c>
      <c r="Q27" s="292">
        <v>0</v>
      </c>
      <c r="R27" s="292">
        <v>0</v>
      </c>
      <c r="S27" s="292">
        <v>0</v>
      </c>
      <c r="T27" s="287">
        <f t="shared" si="0"/>
        <v>43981134.127531633</v>
      </c>
    </row>
    <row r="28" spans="1:20" x14ac:dyDescent="0.2">
      <c r="A28" s="351" t="s">
        <v>327</v>
      </c>
      <c r="B28" s="292">
        <v>634089</v>
      </c>
      <c r="C28" s="292">
        <v>137725</v>
      </c>
      <c r="D28" s="292">
        <v>0</v>
      </c>
      <c r="E28" s="292">
        <v>17655117</v>
      </c>
      <c r="F28" s="364">
        <v>0</v>
      </c>
      <c r="G28" s="364">
        <v>0</v>
      </c>
      <c r="H28" s="292">
        <v>2149336.8790495861</v>
      </c>
      <c r="I28" s="292">
        <v>11128940</v>
      </c>
      <c r="J28" s="292">
        <v>179628</v>
      </c>
      <c r="K28" s="292">
        <v>0</v>
      </c>
      <c r="L28" s="292">
        <v>94566</v>
      </c>
      <c r="M28" s="292">
        <v>287500</v>
      </c>
      <c r="N28" s="292">
        <v>0</v>
      </c>
      <c r="O28" s="292">
        <v>3399426.7458662288</v>
      </c>
      <c r="P28" s="292">
        <v>0</v>
      </c>
      <c r="Q28" s="292">
        <v>0</v>
      </c>
      <c r="R28" s="292">
        <v>0</v>
      </c>
      <c r="S28" s="292">
        <v>0</v>
      </c>
      <c r="T28" s="287">
        <f t="shared" si="0"/>
        <v>35666328.624915816</v>
      </c>
    </row>
    <row r="29" spans="1:20" x14ac:dyDescent="0.2">
      <c r="A29" s="351" t="s">
        <v>328</v>
      </c>
      <c r="B29" s="292">
        <v>708096</v>
      </c>
      <c r="C29" s="292">
        <v>171121</v>
      </c>
      <c r="D29" s="292">
        <v>0</v>
      </c>
      <c r="E29" s="292">
        <v>25043245</v>
      </c>
      <c r="F29" s="364">
        <v>0</v>
      </c>
      <c r="G29" s="364">
        <v>0</v>
      </c>
      <c r="H29" s="292">
        <v>3508455.6231037136</v>
      </c>
      <c r="I29" s="292">
        <v>16934272</v>
      </c>
      <c r="J29" s="292">
        <v>271475</v>
      </c>
      <c r="K29" s="292">
        <v>1764000</v>
      </c>
      <c r="L29" s="292">
        <v>0</v>
      </c>
      <c r="M29" s="292">
        <v>0</v>
      </c>
      <c r="N29" s="292">
        <v>0</v>
      </c>
      <c r="O29" s="292">
        <v>4235512.8068412654</v>
      </c>
      <c r="P29" s="292">
        <v>5823974</v>
      </c>
      <c r="Q29" s="292">
        <v>683400</v>
      </c>
      <c r="R29" s="292">
        <v>0</v>
      </c>
      <c r="S29" s="292">
        <v>0</v>
      </c>
      <c r="T29" s="287">
        <f t="shared" si="0"/>
        <v>59143551.429944977</v>
      </c>
    </row>
    <row r="30" spans="1:20" x14ac:dyDescent="0.2">
      <c r="A30" s="351" t="s">
        <v>329</v>
      </c>
      <c r="B30" s="292">
        <v>1024573</v>
      </c>
      <c r="C30" s="292">
        <v>267517</v>
      </c>
      <c r="D30" s="292">
        <v>0</v>
      </c>
      <c r="E30" s="292">
        <v>34720210</v>
      </c>
      <c r="F30" s="364">
        <v>0</v>
      </c>
      <c r="G30" s="364">
        <v>0</v>
      </c>
      <c r="H30" s="292">
        <v>4092145.5235036109</v>
      </c>
      <c r="I30" s="292">
        <v>11558397</v>
      </c>
      <c r="J30" s="292">
        <v>206338</v>
      </c>
      <c r="K30" s="292">
        <v>0</v>
      </c>
      <c r="L30" s="292">
        <v>0</v>
      </c>
      <c r="M30" s="292">
        <v>0</v>
      </c>
      <c r="N30" s="292">
        <v>4515012</v>
      </c>
      <c r="O30" s="292">
        <v>4945896.5154696433</v>
      </c>
      <c r="P30" s="292">
        <v>0</v>
      </c>
      <c r="Q30" s="292">
        <v>3905377</v>
      </c>
      <c r="R30" s="292">
        <v>0</v>
      </c>
      <c r="S30" s="292">
        <v>296042</v>
      </c>
      <c r="T30" s="287">
        <f t="shared" si="0"/>
        <v>65531508.038973249</v>
      </c>
    </row>
    <row r="31" spans="1:20" x14ac:dyDescent="0.2">
      <c r="A31" s="351" t="s">
        <v>330</v>
      </c>
      <c r="B31" s="292">
        <v>430403</v>
      </c>
      <c r="C31" s="292">
        <v>112388</v>
      </c>
      <c r="D31" s="292">
        <v>0</v>
      </c>
      <c r="E31" s="292">
        <v>12523845</v>
      </c>
      <c r="F31" s="364">
        <v>0</v>
      </c>
      <c r="G31" s="364">
        <v>0</v>
      </c>
      <c r="H31" s="292">
        <v>1134959.8415000495</v>
      </c>
      <c r="I31" s="292">
        <v>6863815</v>
      </c>
      <c r="J31" s="292">
        <v>144033</v>
      </c>
      <c r="K31" s="292">
        <v>0</v>
      </c>
      <c r="L31" s="292">
        <v>36805</v>
      </c>
      <c r="M31" s="292">
        <v>0</v>
      </c>
      <c r="N31" s="292">
        <v>7816835</v>
      </c>
      <c r="O31" s="292">
        <v>2144085.3071218077</v>
      </c>
      <c r="P31" s="292">
        <v>1441600</v>
      </c>
      <c r="Q31" s="292">
        <v>0</v>
      </c>
      <c r="R31" s="292">
        <v>0</v>
      </c>
      <c r="S31" s="292">
        <v>0</v>
      </c>
      <c r="T31" s="287">
        <f t="shared" si="0"/>
        <v>32648769.148621857</v>
      </c>
    </row>
    <row r="32" spans="1:20" x14ac:dyDescent="0.2">
      <c r="A32" s="351" t="s">
        <v>331</v>
      </c>
      <c r="B32" s="292">
        <v>2420179</v>
      </c>
      <c r="C32" s="292">
        <v>464033</v>
      </c>
      <c r="D32" s="292">
        <v>0</v>
      </c>
      <c r="E32" s="292">
        <v>156558134</v>
      </c>
      <c r="F32" s="364">
        <v>0</v>
      </c>
      <c r="G32" s="364">
        <v>100000000</v>
      </c>
      <c r="H32" s="292">
        <v>4604834.4543866143</v>
      </c>
      <c r="I32" s="292">
        <v>5602009</v>
      </c>
      <c r="J32" s="292">
        <v>141651</v>
      </c>
      <c r="K32" s="292">
        <v>636000</v>
      </c>
      <c r="L32" s="292">
        <v>0</v>
      </c>
      <c r="M32" s="292">
        <v>0</v>
      </c>
      <c r="N32" s="292">
        <v>59456125</v>
      </c>
      <c r="O32" s="292">
        <v>9727897.6749510579</v>
      </c>
      <c r="P32" s="292">
        <v>533575</v>
      </c>
      <c r="Q32" s="292">
        <v>0</v>
      </c>
      <c r="R32" s="292">
        <v>0</v>
      </c>
      <c r="S32" s="292">
        <v>603506</v>
      </c>
      <c r="T32" s="287">
        <f t="shared" si="0"/>
        <v>340747944.12933767</v>
      </c>
    </row>
    <row r="33" spans="1:20" x14ac:dyDescent="0.2">
      <c r="A33" s="351" t="s">
        <v>332</v>
      </c>
      <c r="B33" s="292">
        <v>2877449</v>
      </c>
      <c r="C33" s="292">
        <v>568891</v>
      </c>
      <c r="D33" s="292">
        <v>0</v>
      </c>
      <c r="E33" s="292">
        <v>198445807</v>
      </c>
      <c r="F33" s="364">
        <v>0</v>
      </c>
      <c r="G33" s="364">
        <v>150000000</v>
      </c>
      <c r="H33" s="292">
        <v>5795285.3602663912</v>
      </c>
      <c r="I33" s="292">
        <v>3678562</v>
      </c>
      <c r="J33" s="292">
        <v>116193</v>
      </c>
      <c r="K33" s="292">
        <v>0</v>
      </c>
      <c r="L33" s="292">
        <v>0</v>
      </c>
      <c r="M33" s="292">
        <v>0</v>
      </c>
      <c r="N33" s="292">
        <v>140454144</v>
      </c>
      <c r="O33" s="292">
        <v>10332633.661119899</v>
      </c>
      <c r="P33" s="292">
        <v>4273771</v>
      </c>
      <c r="Q33" s="292">
        <v>0</v>
      </c>
      <c r="R33" s="292">
        <v>0</v>
      </c>
      <c r="S33" s="292">
        <v>1127314</v>
      </c>
      <c r="T33" s="287">
        <f t="shared" si="0"/>
        <v>517670050.02138627</v>
      </c>
    </row>
    <row r="34" spans="1:20" x14ac:dyDescent="0.2">
      <c r="A34" s="351" t="s">
        <v>333</v>
      </c>
      <c r="B34" s="292">
        <v>3017397</v>
      </c>
      <c r="C34" s="292">
        <v>631186</v>
      </c>
      <c r="D34" s="292">
        <v>300000</v>
      </c>
      <c r="E34" s="292">
        <v>86300540</v>
      </c>
      <c r="F34" s="364">
        <v>0</v>
      </c>
      <c r="G34" s="364">
        <v>0</v>
      </c>
      <c r="H34" s="292">
        <v>8870373.8726355582</v>
      </c>
      <c r="I34" s="292">
        <v>21088601</v>
      </c>
      <c r="J34" s="292">
        <v>332964</v>
      </c>
      <c r="K34" s="292">
        <v>0</v>
      </c>
      <c r="L34" s="292">
        <v>62554</v>
      </c>
      <c r="M34" s="292">
        <v>0</v>
      </c>
      <c r="N34" s="292">
        <v>1204027</v>
      </c>
      <c r="O34" s="292">
        <v>10159849.983934328</v>
      </c>
      <c r="P34" s="292">
        <v>12800000</v>
      </c>
      <c r="Q34" s="292">
        <v>0</v>
      </c>
      <c r="R34" s="292">
        <v>0</v>
      </c>
      <c r="S34" s="292">
        <v>295301</v>
      </c>
      <c r="T34" s="287">
        <f t="shared" si="0"/>
        <v>145062793.85656989</v>
      </c>
    </row>
    <row r="35" spans="1:20" x14ac:dyDescent="0.2">
      <c r="A35" s="351" t="s">
        <v>334</v>
      </c>
      <c r="B35" s="292">
        <v>1559411</v>
      </c>
      <c r="C35" s="292">
        <v>295961</v>
      </c>
      <c r="D35" s="292">
        <v>1200000</v>
      </c>
      <c r="E35" s="292">
        <v>62308616</v>
      </c>
      <c r="F35" s="364">
        <v>0</v>
      </c>
      <c r="G35" s="364">
        <v>5000000</v>
      </c>
      <c r="H35" s="292">
        <v>3767253.1373914722</v>
      </c>
      <c r="I35" s="292">
        <v>15637443</v>
      </c>
      <c r="J35" s="292">
        <v>244630</v>
      </c>
      <c r="K35" s="292">
        <v>0</v>
      </c>
      <c r="L35" s="292">
        <v>2313787</v>
      </c>
      <c r="M35" s="292">
        <v>574182</v>
      </c>
      <c r="N35" s="292">
        <v>14403136</v>
      </c>
      <c r="O35" s="292">
        <v>6965393.9480780782</v>
      </c>
      <c r="P35" s="292">
        <v>103515</v>
      </c>
      <c r="Q35" s="292">
        <v>0</v>
      </c>
      <c r="R35" s="292">
        <v>0</v>
      </c>
      <c r="S35" s="292">
        <v>384531</v>
      </c>
      <c r="T35" s="287">
        <f t="shared" si="0"/>
        <v>114757859.08546956</v>
      </c>
    </row>
    <row r="36" spans="1:20" x14ac:dyDescent="0.2">
      <c r="A36" s="351" t="s">
        <v>335</v>
      </c>
      <c r="B36" s="292">
        <v>430403</v>
      </c>
      <c r="C36" s="292">
        <v>112388</v>
      </c>
      <c r="D36" s="292">
        <v>0</v>
      </c>
      <c r="E36" s="292">
        <v>8376173</v>
      </c>
      <c r="F36" s="364">
        <v>0</v>
      </c>
      <c r="G36" s="364">
        <v>0</v>
      </c>
      <c r="H36" s="292">
        <v>2133743.2573733861</v>
      </c>
      <c r="I36" s="292">
        <v>14243425</v>
      </c>
      <c r="J36" s="292">
        <v>238170</v>
      </c>
      <c r="K36" s="292">
        <v>254000</v>
      </c>
      <c r="L36" s="292">
        <v>966470</v>
      </c>
      <c r="M36" s="292">
        <v>0</v>
      </c>
      <c r="N36" s="292">
        <v>0</v>
      </c>
      <c r="O36" s="292">
        <v>2497133.1877325294</v>
      </c>
      <c r="P36" s="292">
        <v>0</v>
      </c>
      <c r="Q36" s="292">
        <v>0</v>
      </c>
      <c r="R36" s="292">
        <v>0</v>
      </c>
      <c r="S36" s="292">
        <v>0</v>
      </c>
      <c r="T36" s="287">
        <f t="shared" si="0"/>
        <v>29251905.445105914</v>
      </c>
    </row>
    <row r="37" spans="1:20" x14ac:dyDescent="0.2">
      <c r="A37" s="351" t="s">
        <v>336</v>
      </c>
      <c r="B37" s="292">
        <v>1672416</v>
      </c>
      <c r="C37" s="292">
        <v>326175</v>
      </c>
      <c r="D37" s="292">
        <v>374278</v>
      </c>
      <c r="E37" s="292">
        <v>48754169</v>
      </c>
      <c r="F37" s="364">
        <v>0</v>
      </c>
      <c r="G37" s="364">
        <v>0</v>
      </c>
      <c r="H37" s="292">
        <v>4951481.8640453909</v>
      </c>
      <c r="I37" s="292">
        <v>17713343</v>
      </c>
      <c r="J37" s="292">
        <v>274541</v>
      </c>
      <c r="K37" s="292">
        <v>0</v>
      </c>
      <c r="L37" s="292">
        <v>0</v>
      </c>
      <c r="M37" s="292">
        <v>0</v>
      </c>
      <c r="N37" s="292">
        <v>17112227</v>
      </c>
      <c r="O37" s="292">
        <v>5860246.5967669804</v>
      </c>
      <c r="P37" s="292">
        <v>12857310</v>
      </c>
      <c r="Q37" s="292">
        <v>1712300</v>
      </c>
      <c r="R37" s="292">
        <v>0</v>
      </c>
      <c r="S37" s="292">
        <v>666643</v>
      </c>
      <c r="T37" s="287">
        <f t="shared" si="0"/>
        <v>112275130.46081236</v>
      </c>
    </row>
    <row r="38" spans="1:20" x14ac:dyDescent="0.2">
      <c r="A38" s="351" t="s">
        <v>337</v>
      </c>
      <c r="B38" s="292">
        <v>430403</v>
      </c>
      <c r="C38" s="292">
        <v>112388</v>
      </c>
      <c r="D38" s="292">
        <v>0</v>
      </c>
      <c r="E38" s="292">
        <v>4306652</v>
      </c>
      <c r="F38" s="364">
        <v>0</v>
      </c>
      <c r="G38" s="364">
        <v>0</v>
      </c>
      <c r="H38" s="292">
        <v>870974</v>
      </c>
      <c r="I38" s="292">
        <v>10144263</v>
      </c>
      <c r="J38" s="292">
        <v>123639</v>
      </c>
      <c r="K38" s="292">
        <v>0</v>
      </c>
      <c r="L38" s="292">
        <v>2530351</v>
      </c>
      <c r="M38" s="292">
        <v>527058</v>
      </c>
      <c r="N38" s="292">
        <v>0</v>
      </c>
      <c r="O38" s="292">
        <v>2135391.6698894161</v>
      </c>
      <c r="P38" s="292">
        <v>681450</v>
      </c>
      <c r="Q38" s="292">
        <v>0</v>
      </c>
      <c r="R38" s="292">
        <v>0</v>
      </c>
      <c r="S38" s="292">
        <v>0</v>
      </c>
      <c r="T38" s="287">
        <f t="shared" si="0"/>
        <v>21862569.669889417</v>
      </c>
    </row>
    <row r="39" spans="1:20" x14ac:dyDescent="0.2">
      <c r="A39" s="351" t="s">
        <v>338</v>
      </c>
      <c r="B39" s="292">
        <v>0</v>
      </c>
      <c r="C39" s="292">
        <v>0</v>
      </c>
      <c r="D39" s="292">
        <v>0</v>
      </c>
      <c r="E39" s="292">
        <v>0</v>
      </c>
      <c r="F39" s="364">
        <v>0</v>
      </c>
      <c r="G39" s="364">
        <v>0</v>
      </c>
      <c r="H39" s="292">
        <v>9839</v>
      </c>
      <c r="I39" s="292">
        <v>303194</v>
      </c>
      <c r="J39" s="292">
        <v>14344</v>
      </c>
      <c r="K39" s="292">
        <v>0</v>
      </c>
      <c r="L39" s="292">
        <v>0</v>
      </c>
      <c r="M39" s="292">
        <v>0</v>
      </c>
      <c r="N39" s="292">
        <v>0</v>
      </c>
      <c r="O39" s="292">
        <v>500000</v>
      </c>
      <c r="P39" s="292">
        <v>0</v>
      </c>
      <c r="Q39" s="292">
        <v>0</v>
      </c>
      <c r="R39" s="292">
        <v>0</v>
      </c>
      <c r="S39" s="292">
        <v>0</v>
      </c>
      <c r="T39" s="287">
        <f t="shared" si="0"/>
        <v>827377</v>
      </c>
    </row>
    <row r="40" spans="1:20" x14ac:dyDescent="0.2">
      <c r="A40" s="351" t="s">
        <v>339</v>
      </c>
      <c r="B40" s="292">
        <v>430403</v>
      </c>
      <c r="C40" s="292">
        <v>112388</v>
      </c>
      <c r="D40" s="292">
        <v>0</v>
      </c>
      <c r="E40" s="292">
        <v>11302028</v>
      </c>
      <c r="F40" s="364">
        <v>0</v>
      </c>
      <c r="G40" s="364">
        <v>0</v>
      </c>
      <c r="H40" s="292">
        <v>1256019.124638774</v>
      </c>
      <c r="I40" s="292">
        <v>7767937</v>
      </c>
      <c r="J40" s="292">
        <v>133061</v>
      </c>
      <c r="K40" s="292">
        <v>0</v>
      </c>
      <c r="L40" s="292">
        <v>684242</v>
      </c>
      <c r="M40" s="292">
        <v>0</v>
      </c>
      <c r="N40" s="292">
        <v>0</v>
      </c>
      <c r="O40" s="292">
        <v>2863545.5842229147</v>
      </c>
      <c r="P40" s="292">
        <v>2424240</v>
      </c>
      <c r="Q40" s="292">
        <v>0</v>
      </c>
      <c r="R40" s="292">
        <v>0</v>
      </c>
      <c r="S40" s="292">
        <v>0</v>
      </c>
      <c r="T40" s="287">
        <f t="shared" si="0"/>
        <v>26973863.708861686</v>
      </c>
    </row>
    <row r="41" spans="1:20" x14ac:dyDescent="0.2">
      <c r="A41" s="351" t="s">
        <v>340</v>
      </c>
      <c r="B41" s="292">
        <v>1187888</v>
      </c>
      <c r="C41" s="292">
        <v>231034</v>
      </c>
      <c r="D41" s="292">
        <v>0</v>
      </c>
      <c r="E41" s="292">
        <v>41053545</v>
      </c>
      <c r="F41" s="364">
        <v>0</v>
      </c>
      <c r="G41" s="364">
        <v>6470000</v>
      </c>
      <c r="H41" s="292">
        <v>2156630.6289600329</v>
      </c>
      <c r="I41" s="292">
        <v>6192276</v>
      </c>
      <c r="J41" s="292">
        <v>89134</v>
      </c>
      <c r="K41" s="292">
        <v>0</v>
      </c>
      <c r="L41" s="292">
        <v>130629</v>
      </c>
      <c r="M41" s="292">
        <v>0</v>
      </c>
      <c r="N41" s="292">
        <v>2329573</v>
      </c>
      <c r="O41" s="292">
        <v>5353237.7539810576</v>
      </c>
      <c r="P41" s="292">
        <v>0</v>
      </c>
      <c r="Q41" s="292">
        <v>0</v>
      </c>
      <c r="R41" s="292">
        <v>0</v>
      </c>
      <c r="S41" s="292">
        <v>0</v>
      </c>
      <c r="T41" s="287">
        <f t="shared" si="0"/>
        <v>65193947.382941097</v>
      </c>
    </row>
    <row r="42" spans="1:20" x14ac:dyDescent="0.2">
      <c r="A42" s="351" t="s">
        <v>341</v>
      </c>
      <c r="B42" s="292">
        <v>430403</v>
      </c>
      <c r="C42" s="292">
        <v>112388</v>
      </c>
      <c r="D42" s="292">
        <v>0</v>
      </c>
      <c r="E42" s="292">
        <v>8555985</v>
      </c>
      <c r="F42" s="364">
        <v>0</v>
      </c>
      <c r="G42" s="364">
        <v>0</v>
      </c>
      <c r="H42" s="292">
        <v>1137536.14255857</v>
      </c>
      <c r="I42" s="292">
        <v>3988444</v>
      </c>
      <c r="J42" s="292">
        <v>120899</v>
      </c>
      <c r="K42" s="292">
        <v>0</v>
      </c>
      <c r="L42" s="292">
        <v>0</v>
      </c>
      <c r="M42" s="292">
        <v>0</v>
      </c>
      <c r="N42" s="292">
        <v>0</v>
      </c>
      <c r="O42" s="292">
        <v>2407171.2313230718</v>
      </c>
      <c r="P42" s="292">
        <v>382500</v>
      </c>
      <c r="Q42" s="292">
        <v>0</v>
      </c>
      <c r="R42" s="292">
        <v>0</v>
      </c>
      <c r="S42" s="292">
        <v>0</v>
      </c>
      <c r="T42" s="287">
        <f t="shared" ref="T42:T65" si="1">SUM(B42:S42)</f>
        <v>17135326.373881642</v>
      </c>
    </row>
    <row r="43" spans="1:20" x14ac:dyDescent="0.2">
      <c r="A43" s="351" t="s">
        <v>342</v>
      </c>
      <c r="B43" s="292">
        <v>4163105</v>
      </c>
      <c r="C43" s="292">
        <v>780295</v>
      </c>
      <c r="D43" s="292">
        <v>0</v>
      </c>
      <c r="E43" s="292">
        <v>396032131</v>
      </c>
      <c r="F43" s="364">
        <v>11066843</v>
      </c>
      <c r="G43" s="364">
        <v>0</v>
      </c>
      <c r="H43" s="292">
        <v>7130156.3307408923</v>
      </c>
      <c r="I43" s="292">
        <v>3860163</v>
      </c>
      <c r="J43" s="292">
        <v>119987</v>
      </c>
      <c r="K43" s="292">
        <v>0</v>
      </c>
      <c r="L43" s="292">
        <v>0</v>
      </c>
      <c r="M43" s="292">
        <v>0</v>
      </c>
      <c r="N43" s="292">
        <v>169793827</v>
      </c>
      <c r="O43" s="292">
        <v>16845776.962137878</v>
      </c>
      <c r="P43" s="292">
        <v>2656452</v>
      </c>
      <c r="Q43" s="292">
        <v>0</v>
      </c>
      <c r="R43" s="292">
        <v>0</v>
      </c>
      <c r="S43" s="292">
        <v>891645</v>
      </c>
      <c r="T43" s="287">
        <f t="shared" si="1"/>
        <v>613340381.29287887</v>
      </c>
    </row>
    <row r="44" spans="1:20" x14ac:dyDescent="0.2">
      <c r="A44" s="351" t="s">
        <v>343</v>
      </c>
      <c r="B44" s="292">
        <v>430403</v>
      </c>
      <c r="C44" s="292">
        <v>112388</v>
      </c>
      <c r="D44" s="292">
        <v>572000</v>
      </c>
      <c r="E44" s="292">
        <v>24022896</v>
      </c>
      <c r="F44" s="364">
        <v>0</v>
      </c>
      <c r="G44" s="364">
        <v>0</v>
      </c>
      <c r="H44" s="292">
        <v>1786188.8134171744</v>
      </c>
      <c r="I44" s="292">
        <v>10434859</v>
      </c>
      <c r="J44" s="292">
        <v>141795</v>
      </c>
      <c r="K44" s="292">
        <v>0</v>
      </c>
      <c r="L44" s="292">
        <v>660576</v>
      </c>
      <c r="M44" s="292">
        <v>211197</v>
      </c>
      <c r="N44" s="292">
        <v>4299827</v>
      </c>
      <c r="O44" s="292">
        <v>3281747.2116592675</v>
      </c>
      <c r="P44" s="292">
        <v>1134750</v>
      </c>
      <c r="Q44" s="292">
        <v>0</v>
      </c>
      <c r="R44" s="292">
        <v>0</v>
      </c>
      <c r="S44" s="292">
        <v>0</v>
      </c>
      <c r="T44" s="287">
        <f t="shared" si="1"/>
        <v>47088627.025076441</v>
      </c>
    </row>
    <row r="45" spans="1:20" x14ac:dyDescent="0.2">
      <c r="A45" s="351" t="s">
        <v>344</v>
      </c>
      <c r="B45" s="292">
        <v>7861612</v>
      </c>
      <c r="C45" s="292">
        <v>1541186</v>
      </c>
      <c r="D45" s="292">
        <v>0</v>
      </c>
      <c r="E45" s="292">
        <v>657504771</v>
      </c>
      <c r="F45" s="364">
        <v>6000000</v>
      </c>
      <c r="G45" s="364">
        <v>16321385.65134681</v>
      </c>
      <c r="H45" s="292">
        <v>15653413.083471764</v>
      </c>
      <c r="I45" s="292">
        <v>20826719</v>
      </c>
      <c r="J45" s="292">
        <v>335906</v>
      </c>
      <c r="K45" s="292">
        <v>200000</v>
      </c>
      <c r="L45" s="292">
        <v>183880</v>
      </c>
      <c r="M45" s="292">
        <v>0</v>
      </c>
      <c r="N45" s="292">
        <v>704989673</v>
      </c>
      <c r="O45" s="292">
        <v>31689726.025742501</v>
      </c>
      <c r="P45" s="292">
        <v>4273771</v>
      </c>
      <c r="Q45" s="292">
        <v>767500</v>
      </c>
      <c r="R45" s="292">
        <v>0</v>
      </c>
      <c r="S45" s="292">
        <v>2388143</v>
      </c>
      <c r="T45" s="287">
        <f t="shared" si="1"/>
        <v>1470537685.760561</v>
      </c>
    </row>
    <row r="46" spans="1:20" x14ac:dyDescent="0.2">
      <c r="A46" s="351" t="s">
        <v>345</v>
      </c>
      <c r="B46" s="292">
        <v>2117954</v>
      </c>
      <c r="C46" s="292">
        <v>503474</v>
      </c>
      <c r="D46" s="292">
        <v>0</v>
      </c>
      <c r="E46" s="292">
        <v>66289242</v>
      </c>
      <c r="F46" s="364">
        <v>0</v>
      </c>
      <c r="G46" s="364">
        <v>174999999</v>
      </c>
      <c r="H46" s="292">
        <v>7478975.1165605336</v>
      </c>
      <c r="I46" s="292">
        <v>26964539</v>
      </c>
      <c r="J46" s="292">
        <v>411916</v>
      </c>
      <c r="K46" s="292">
        <v>1450000</v>
      </c>
      <c r="L46" s="292">
        <v>717274</v>
      </c>
      <c r="M46" s="292">
        <v>0</v>
      </c>
      <c r="N46" s="292">
        <v>2415191</v>
      </c>
      <c r="O46" s="292">
        <v>8088949.4604502916</v>
      </c>
      <c r="P46" s="292">
        <v>960000</v>
      </c>
      <c r="Q46" s="292">
        <v>0</v>
      </c>
      <c r="R46" s="292">
        <v>0</v>
      </c>
      <c r="S46" s="292">
        <v>343847</v>
      </c>
      <c r="T46" s="287">
        <f t="shared" si="1"/>
        <v>292741360.57701081</v>
      </c>
    </row>
    <row r="47" spans="1:20" x14ac:dyDescent="0.2">
      <c r="A47" s="351" t="s">
        <v>346</v>
      </c>
      <c r="B47" s="292">
        <v>430403</v>
      </c>
      <c r="C47" s="292">
        <v>112388</v>
      </c>
      <c r="D47" s="292">
        <v>0</v>
      </c>
      <c r="E47" s="292">
        <v>4923623</v>
      </c>
      <c r="F47" s="364">
        <v>0</v>
      </c>
      <c r="G47" s="364">
        <v>0</v>
      </c>
      <c r="H47" s="292">
        <v>597133</v>
      </c>
      <c r="I47" s="292">
        <v>5191195</v>
      </c>
      <c r="J47" s="292">
        <v>97536</v>
      </c>
      <c r="K47" s="292">
        <v>0</v>
      </c>
      <c r="L47" s="292">
        <v>629467</v>
      </c>
      <c r="M47" s="292">
        <v>0</v>
      </c>
      <c r="N47" s="292">
        <v>0</v>
      </c>
      <c r="O47" s="292">
        <v>2180274.8683410548</v>
      </c>
      <c r="P47" s="292">
        <v>844000</v>
      </c>
      <c r="Q47" s="292">
        <v>0</v>
      </c>
      <c r="R47" s="292">
        <v>0</v>
      </c>
      <c r="S47" s="292">
        <v>0</v>
      </c>
      <c r="T47" s="287">
        <f t="shared" si="1"/>
        <v>15006019.868341055</v>
      </c>
    </row>
    <row r="48" spans="1:20" x14ac:dyDescent="0.2">
      <c r="A48" s="351" t="s">
        <v>347</v>
      </c>
      <c r="B48" s="292">
        <v>3489170</v>
      </c>
      <c r="C48" s="292">
        <v>724950</v>
      </c>
      <c r="D48" s="292">
        <v>0</v>
      </c>
      <c r="E48" s="292">
        <v>104206833</v>
      </c>
      <c r="F48" s="364">
        <v>0</v>
      </c>
      <c r="G48" s="364">
        <v>37454009</v>
      </c>
      <c r="H48" s="292">
        <v>9954407.4702902418</v>
      </c>
      <c r="I48" s="292">
        <v>23284003</v>
      </c>
      <c r="J48" s="292">
        <v>387658</v>
      </c>
      <c r="K48" s="292">
        <v>964000</v>
      </c>
      <c r="L48" s="292">
        <v>0</v>
      </c>
      <c r="M48" s="292">
        <v>0</v>
      </c>
      <c r="N48" s="292">
        <v>25985764</v>
      </c>
      <c r="O48" s="292">
        <v>10992693.277367013</v>
      </c>
      <c r="P48" s="292">
        <v>6691634</v>
      </c>
      <c r="Q48" s="292">
        <v>0</v>
      </c>
      <c r="R48" s="292">
        <v>0</v>
      </c>
      <c r="S48" s="292">
        <v>554692</v>
      </c>
      <c r="T48" s="287">
        <f t="shared" si="1"/>
        <v>224689813.74765727</v>
      </c>
    </row>
    <row r="49" spans="1:20" x14ac:dyDescent="0.2">
      <c r="A49" s="351" t="s">
        <v>348</v>
      </c>
      <c r="B49" s="292">
        <v>632921</v>
      </c>
      <c r="C49" s="292">
        <v>165256</v>
      </c>
      <c r="D49" s="292">
        <v>0</v>
      </c>
      <c r="E49" s="292">
        <v>17971614</v>
      </c>
      <c r="F49" s="364">
        <v>0</v>
      </c>
      <c r="G49" s="364">
        <v>0</v>
      </c>
      <c r="H49" s="292">
        <v>2955565.2343509481</v>
      </c>
      <c r="I49" s="292">
        <v>14945164</v>
      </c>
      <c r="J49" s="292">
        <v>228979</v>
      </c>
      <c r="K49" s="292">
        <v>0</v>
      </c>
      <c r="L49" s="292">
        <v>7730506</v>
      </c>
      <c r="M49" s="292">
        <v>1098502</v>
      </c>
      <c r="N49" s="292">
        <v>351661</v>
      </c>
      <c r="O49" s="292">
        <v>3438772.1527763028</v>
      </c>
      <c r="P49" s="292">
        <v>5522154</v>
      </c>
      <c r="Q49" s="292">
        <v>0</v>
      </c>
      <c r="R49" s="292">
        <v>0</v>
      </c>
      <c r="S49" s="292">
        <v>0</v>
      </c>
      <c r="T49" s="287">
        <f t="shared" si="1"/>
        <v>55041094.38712725</v>
      </c>
    </row>
    <row r="50" spans="1:20" x14ac:dyDescent="0.2">
      <c r="A50" s="351" t="s">
        <v>349</v>
      </c>
      <c r="B50" s="292">
        <v>1121427</v>
      </c>
      <c r="C50" s="292">
        <v>230280</v>
      </c>
      <c r="D50" s="292">
        <v>1345000</v>
      </c>
      <c r="E50" s="292">
        <v>54678337</v>
      </c>
      <c r="F50" s="364">
        <v>0</v>
      </c>
      <c r="G50" s="364">
        <v>100000000</v>
      </c>
      <c r="H50" s="292">
        <v>3397324.6598900794</v>
      </c>
      <c r="I50" s="292">
        <v>12155971</v>
      </c>
      <c r="J50" s="292">
        <v>180917</v>
      </c>
      <c r="K50" s="292">
        <v>0</v>
      </c>
      <c r="L50" s="292">
        <v>973465</v>
      </c>
      <c r="M50" s="292">
        <v>0</v>
      </c>
      <c r="N50" s="292">
        <v>20531660</v>
      </c>
      <c r="O50" s="292">
        <v>6224782.8136582505</v>
      </c>
      <c r="P50" s="292">
        <v>320000</v>
      </c>
      <c r="Q50" s="292">
        <v>6885425</v>
      </c>
      <c r="R50" s="292">
        <v>678000</v>
      </c>
      <c r="S50" s="292">
        <v>712325</v>
      </c>
      <c r="T50" s="287">
        <f t="shared" si="1"/>
        <v>209434914.47354832</v>
      </c>
    </row>
    <row r="51" spans="1:20" x14ac:dyDescent="0.2">
      <c r="A51" s="351" t="s">
        <v>350</v>
      </c>
      <c r="B51" s="292">
        <v>4191015</v>
      </c>
      <c r="C51" s="292">
        <v>863774</v>
      </c>
      <c r="D51" s="292">
        <v>0</v>
      </c>
      <c r="E51" s="292">
        <v>181487062</v>
      </c>
      <c r="F51" s="364">
        <v>0</v>
      </c>
      <c r="G51" s="364">
        <v>0</v>
      </c>
      <c r="H51" s="292">
        <v>11850440.044199638</v>
      </c>
      <c r="I51" s="292">
        <v>21879561</v>
      </c>
      <c r="J51" s="292">
        <v>365326</v>
      </c>
      <c r="K51" s="292">
        <v>4788000</v>
      </c>
      <c r="L51" s="292">
        <v>0</v>
      </c>
      <c r="M51" s="292">
        <v>0</v>
      </c>
      <c r="N51" s="292">
        <v>171408273</v>
      </c>
      <c r="O51" s="292">
        <v>14177517.594055904</v>
      </c>
      <c r="P51" s="292">
        <v>6904000</v>
      </c>
      <c r="Q51" s="292">
        <v>0</v>
      </c>
      <c r="R51" s="292">
        <v>0</v>
      </c>
      <c r="S51" s="292">
        <v>1350566</v>
      </c>
      <c r="T51" s="287">
        <f t="shared" si="1"/>
        <v>419265534.63825554</v>
      </c>
    </row>
    <row r="52" spans="1:20" x14ac:dyDescent="0.2">
      <c r="A52" s="351" t="s">
        <v>351</v>
      </c>
      <c r="B52" s="292">
        <v>1590709</v>
      </c>
      <c r="C52" s="292">
        <v>325205</v>
      </c>
      <c r="D52" s="292">
        <v>0</v>
      </c>
      <c r="E52" s="292">
        <v>46875291</v>
      </c>
      <c r="F52" s="364">
        <v>0</v>
      </c>
      <c r="G52" s="364">
        <v>0</v>
      </c>
      <c r="H52" s="292">
        <v>5057152.0216678549</v>
      </c>
      <c r="I52" s="292">
        <v>1955009</v>
      </c>
      <c r="J52" s="292">
        <v>92882</v>
      </c>
      <c r="K52" s="292">
        <v>0</v>
      </c>
      <c r="L52" s="292">
        <v>0</v>
      </c>
      <c r="M52" s="292">
        <v>0</v>
      </c>
      <c r="N52" s="292">
        <v>7239637</v>
      </c>
      <c r="O52" s="292">
        <v>4522303.3489474598</v>
      </c>
      <c r="P52" s="292">
        <v>0</v>
      </c>
      <c r="Q52" s="292">
        <v>0</v>
      </c>
      <c r="R52" s="292">
        <v>0</v>
      </c>
      <c r="S52" s="292">
        <v>303543</v>
      </c>
      <c r="T52" s="287">
        <f t="shared" si="1"/>
        <v>67961731.370615318</v>
      </c>
    </row>
    <row r="53" spans="1:20" x14ac:dyDescent="0.2">
      <c r="A53" s="351" t="s">
        <v>352</v>
      </c>
      <c r="B53" s="292">
        <v>515458</v>
      </c>
      <c r="C53" s="292">
        <v>112388</v>
      </c>
      <c r="D53" s="292">
        <v>0</v>
      </c>
      <c r="E53" s="292">
        <v>28117229</v>
      </c>
      <c r="F53" s="364">
        <v>0</v>
      </c>
      <c r="G53" s="364">
        <v>0</v>
      </c>
      <c r="H53" s="292">
        <v>947299.18414355698</v>
      </c>
      <c r="I53" s="292">
        <v>555611</v>
      </c>
      <c r="J53" s="292">
        <v>73100</v>
      </c>
      <c r="K53" s="292">
        <v>0</v>
      </c>
      <c r="L53" s="292">
        <v>0</v>
      </c>
      <c r="M53" s="292">
        <v>0</v>
      </c>
      <c r="N53" s="292">
        <v>4250068</v>
      </c>
      <c r="O53" s="292">
        <v>2102159.5660195439</v>
      </c>
      <c r="P53" s="292">
        <v>5636745</v>
      </c>
      <c r="Q53" s="292">
        <v>0</v>
      </c>
      <c r="R53" s="292">
        <v>0</v>
      </c>
      <c r="S53" s="292">
        <v>0</v>
      </c>
      <c r="T53" s="287">
        <f t="shared" si="1"/>
        <v>42310057.750163101</v>
      </c>
    </row>
    <row r="54" spans="1:20" x14ac:dyDescent="0.2">
      <c r="A54" s="351" t="s">
        <v>353</v>
      </c>
      <c r="B54" s="292">
        <v>961820</v>
      </c>
      <c r="C54" s="292">
        <v>248239</v>
      </c>
      <c r="D54" s="292">
        <v>0</v>
      </c>
      <c r="E54" s="292">
        <v>25016986</v>
      </c>
      <c r="F54" s="364">
        <v>0</v>
      </c>
      <c r="G54" s="364">
        <v>0</v>
      </c>
      <c r="H54" s="292">
        <v>4121625.8877347978</v>
      </c>
      <c r="I54" s="292">
        <v>13056576</v>
      </c>
      <c r="J54" s="292">
        <v>229909</v>
      </c>
      <c r="K54" s="292">
        <v>200000</v>
      </c>
      <c r="L54" s="292">
        <v>427901</v>
      </c>
      <c r="M54" s="292">
        <v>0</v>
      </c>
      <c r="N54" s="292">
        <v>0</v>
      </c>
      <c r="O54" s="292">
        <v>4064392.6065623378</v>
      </c>
      <c r="P54" s="292">
        <v>6153600</v>
      </c>
      <c r="Q54" s="292">
        <v>3905378</v>
      </c>
      <c r="R54" s="292">
        <v>0</v>
      </c>
      <c r="S54" s="292">
        <v>0</v>
      </c>
      <c r="T54" s="287">
        <f t="shared" si="1"/>
        <v>58386427.494297139</v>
      </c>
    </row>
    <row r="55" spans="1:20" x14ac:dyDescent="0.2">
      <c r="A55" s="351" t="s">
        <v>354</v>
      </c>
      <c r="B55" s="292">
        <v>430403</v>
      </c>
      <c r="C55" s="292">
        <v>112388</v>
      </c>
      <c r="D55" s="292">
        <v>0</v>
      </c>
      <c r="E55" s="292">
        <v>3985557</v>
      </c>
      <c r="F55" s="364">
        <v>0</v>
      </c>
      <c r="G55" s="364">
        <v>0</v>
      </c>
      <c r="H55" s="292">
        <v>679992</v>
      </c>
      <c r="I55" s="292">
        <v>6452823</v>
      </c>
      <c r="J55" s="292">
        <v>111006</v>
      </c>
      <c r="K55" s="292">
        <v>0</v>
      </c>
      <c r="L55" s="292">
        <v>2315882</v>
      </c>
      <c r="M55" s="292">
        <v>0</v>
      </c>
      <c r="N55" s="292">
        <v>0</v>
      </c>
      <c r="O55" s="292">
        <v>2127694.7055625692</v>
      </c>
      <c r="P55" s="292">
        <v>1145850</v>
      </c>
      <c r="Q55" s="292">
        <v>0</v>
      </c>
      <c r="R55" s="292">
        <v>0</v>
      </c>
      <c r="S55" s="292">
        <v>0</v>
      </c>
      <c r="T55" s="287">
        <f t="shared" si="1"/>
        <v>17361595.705562569</v>
      </c>
    </row>
    <row r="56" spans="1:20" x14ac:dyDescent="0.2">
      <c r="A56" s="351" t="s">
        <v>355</v>
      </c>
      <c r="B56" s="292">
        <v>1414823</v>
      </c>
      <c r="C56" s="292">
        <v>332011</v>
      </c>
      <c r="D56" s="292">
        <v>0</v>
      </c>
      <c r="E56" s="292">
        <v>49482978</v>
      </c>
      <c r="F56" s="364">
        <v>0</v>
      </c>
      <c r="G56" s="364">
        <v>0</v>
      </c>
      <c r="H56" s="292">
        <v>5505474.2208562093</v>
      </c>
      <c r="I56" s="292">
        <v>18718699</v>
      </c>
      <c r="J56" s="292">
        <v>298449</v>
      </c>
      <c r="K56" s="292">
        <v>1110000</v>
      </c>
      <c r="L56" s="292">
        <v>0</v>
      </c>
      <c r="M56" s="292">
        <v>0</v>
      </c>
      <c r="N56" s="292">
        <v>4152864</v>
      </c>
      <c r="O56" s="292">
        <v>5544230.4059597664</v>
      </c>
      <c r="P56" s="292">
        <v>4273771</v>
      </c>
      <c r="Q56" s="292">
        <v>0</v>
      </c>
      <c r="R56" s="292">
        <v>0</v>
      </c>
      <c r="S56" s="292">
        <v>312951</v>
      </c>
      <c r="T56" s="287">
        <f t="shared" si="1"/>
        <v>91146250.62681599</v>
      </c>
    </row>
    <row r="57" spans="1:20" x14ac:dyDescent="0.2">
      <c r="A57" s="351" t="s">
        <v>356</v>
      </c>
      <c r="B57" s="292">
        <v>9101139</v>
      </c>
      <c r="C57" s="292">
        <v>1823078</v>
      </c>
      <c r="D57" s="292">
        <v>1400000</v>
      </c>
      <c r="E57" s="292">
        <v>289809688</v>
      </c>
      <c r="F57" s="364">
        <v>0</v>
      </c>
      <c r="G57" s="364">
        <v>137252947.72523662</v>
      </c>
      <c r="H57" s="292">
        <v>18429258.274826363</v>
      </c>
      <c r="I57" s="292">
        <v>41776876</v>
      </c>
      <c r="J57" s="292">
        <v>564699</v>
      </c>
      <c r="K57" s="292">
        <v>0</v>
      </c>
      <c r="L57" s="292">
        <v>0</v>
      </c>
      <c r="M57" s="292">
        <v>0</v>
      </c>
      <c r="N57" s="292">
        <v>28872411</v>
      </c>
      <c r="O57" s="292">
        <v>27350031.571347088</v>
      </c>
      <c r="P57" s="292">
        <v>22500323</v>
      </c>
      <c r="Q57" s="292">
        <v>3905377</v>
      </c>
      <c r="R57" s="292">
        <v>1204000</v>
      </c>
      <c r="S57" s="292">
        <v>1075810</v>
      </c>
      <c r="T57" s="287">
        <f t="shared" si="1"/>
        <v>585065638.57141006</v>
      </c>
    </row>
    <row r="58" spans="1:20" x14ac:dyDescent="0.2">
      <c r="A58" s="351" t="s">
        <v>357</v>
      </c>
      <c r="B58" s="292">
        <v>990796</v>
      </c>
      <c r="C58" s="292">
        <v>215853</v>
      </c>
      <c r="D58" s="292">
        <v>250000</v>
      </c>
      <c r="E58" s="292">
        <v>49532477</v>
      </c>
      <c r="F58" s="364">
        <v>0</v>
      </c>
      <c r="G58" s="364">
        <v>70981999</v>
      </c>
      <c r="H58" s="292">
        <v>1748198.9856258016</v>
      </c>
      <c r="I58" s="292">
        <v>6334162</v>
      </c>
      <c r="J58" s="292">
        <v>106962</v>
      </c>
      <c r="K58" s="292">
        <v>0</v>
      </c>
      <c r="L58" s="292">
        <v>122694</v>
      </c>
      <c r="M58" s="292">
        <v>0</v>
      </c>
      <c r="N58" s="292">
        <v>12868500</v>
      </c>
      <c r="O58" s="292">
        <v>4865314.3720942494</v>
      </c>
      <c r="P58" s="292">
        <v>4273770</v>
      </c>
      <c r="Q58" s="292">
        <v>3905378</v>
      </c>
      <c r="R58" s="292">
        <v>0</v>
      </c>
      <c r="S58" s="292">
        <v>529027</v>
      </c>
      <c r="T58" s="287">
        <f t="shared" si="1"/>
        <v>156725131.35772005</v>
      </c>
    </row>
    <row r="59" spans="1:20" x14ac:dyDescent="0.2">
      <c r="A59" s="351" t="s">
        <v>358</v>
      </c>
      <c r="B59" s="292">
        <v>430403</v>
      </c>
      <c r="C59" s="292">
        <v>112388</v>
      </c>
      <c r="D59" s="292">
        <v>0</v>
      </c>
      <c r="E59" s="292">
        <v>2437861</v>
      </c>
      <c r="F59" s="364">
        <v>0</v>
      </c>
      <c r="G59" s="364">
        <v>0</v>
      </c>
      <c r="H59" s="292">
        <v>473035</v>
      </c>
      <c r="I59" s="292">
        <v>3671471</v>
      </c>
      <c r="J59" s="292">
        <v>106685</v>
      </c>
      <c r="K59" s="292">
        <v>0</v>
      </c>
      <c r="L59" s="292">
        <v>0</v>
      </c>
      <c r="M59" s="292">
        <v>0</v>
      </c>
      <c r="N59" s="292">
        <v>0</v>
      </c>
      <c r="O59" s="292">
        <v>1898730.4943816294</v>
      </c>
      <c r="P59" s="292">
        <v>3924000</v>
      </c>
      <c r="Q59" s="292">
        <v>0</v>
      </c>
      <c r="R59" s="292">
        <v>480000</v>
      </c>
      <c r="S59" s="292">
        <v>0</v>
      </c>
      <c r="T59" s="287">
        <f t="shared" si="1"/>
        <v>13534573.494381629</v>
      </c>
    </row>
    <row r="60" spans="1:20" x14ac:dyDescent="0.2">
      <c r="A60" s="351" t="s">
        <v>359</v>
      </c>
      <c r="B60" s="292">
        <v>0</v>
      </c>
      <c r="C60" s="292">
        <v>0</v>
      </c>
      <c r="D60" s="292">
        <v>0</v>
      </c>
      <c r="E60" s="292">
        <v>1085314</v>
      </c>
      <c r="F60" s="364">
        <v>0</v>
      </c>
      <c r="G60" s="364">
        <v>0</v>
      </c>
      <c r="H60" s="292">
        <v>152502</v>
      </c>
      <c r="I60" s="292">
        <v>0</v>
      </c>
      <c r="J60" s="292">
        <v>0</v>
      </c>
      <c r="K60" s="292">
        <v>0</v>
      </c>
      <c r="L60" s="292">
        <v>0</v>
      </c>
      <c r="M60" s="292">
        <v>0</v>
      </c>
      <c r="N60" s="292">
        <v>0</v>
      </c>
      <c r="O60" s="292">
        <v>607688.92221981264</v>
      </c>
      <c r="P60" s="292">
        <v>1696405</v>
      </c>
      <c r="Q60" s="292">
        <v>0</v>
      </c>
      <c r="R60" s="292">
        <v>0</v>
      </c>
      <c r="S60" s="292">
        <v>0</v>
      </c>
      <c r="T60" s="287">
        <f t="shared" si="1"/>
        <v>3541909.9222198129</v>
      </c>
    </row>
    <row r="61" spans="1:20" x14ac:dyDescent="0.2">
      <c r="A61" s="351" t="s">
        <v>360</v>
      </c>
      <c r="B61" s="292">
        <v>2648292</v>
      </c>
      <c r="C61" s="292">
        <v>537269</v>
      </c>
      <c r="D61" s="292">
        <v>400000</v>
      </c>
      <c r="E61" s="292">
        <v>124291499</v>
      </c>
      <c r="F61" s="364">
        <v>0</v>
      </c>
      <c r="G61" s="364">
        <v>0</v>
      </c>
      <c r="H61" s="292">
        <v>6034838.1036640834</v>
      </c>
      <c r="I61" s="292">
        <v>15200296</v>
      </c>
      <c r="J61" s="292">
        <v>259876</v>
      </c>
      <c r="K61" s="292">
        <v>1150000</v>
      </c>
      <c r="L61" s="292">
        <v>0</v>
      </c>
      <c r="M61" s="292">
        <v>0</v>
      </c>
      <c r="N61" s="292">
        <v>2030458</v>
      </c>
      <c r="O61" s="292">
        <v>10257739.071023593</v>
      </c>
      <c r="P61" s="292">
        <v>1257393</v>
      </c>
      <c r="Q61" s="292">
        <v>0</v>
      </c>
      <c r="R61" s="292">
        <v>0</v>
      </c>
      <c r="S61" s="292">
        <v>259511</v>
      </c>
      <c r="T61" s="287">
        <f t="shared" si="1"/>
        <v>164327171.17468768</v>
      </c>
    </row>
    <row r="62" spans="1:20" x14ac:dyDescent="0.2">
      <c r="A62" s="351" t="s">
        <v>361</v>
      </c>
      <c r="B62" s="292">
        <v>2407129</v>
      </c>
      <c r="C62" s="292">
        <v>485066</v>
      </c>
      <c r="D62" s="292">
        <v>0</v>
      </c>
      <c r="E62" s="292">
        <v>143352736</v>
      </c>
      <c r="F62" s="364">
        <v>11907480</v>
      </c>
      <c r="G62" s="364">
        <v>74999999</v>
      </c>
      <c r="H62" s="292">
        <v>5885516.6579784025</v>
      </c>
      <c r="I62" s="292">
        <v>12658343</v>
      </c>
      <c r="J62" s="292">
        <v>200702</v>
      </c>
      <c r="K62" s="292">
        <v>0</v>
      </c>
      <c r="L62" s="292">
        <v>1922232</v>
      </c>
      <c r="M62" s="292">
        <v>995904</v>
      </c>
      <c r="N62" s="292">
        <v>65176632</v>
      </c>
      <c r="O62" s="292">
        <v>13345766.240713593</v>
      </c>
      <c r="P62" s="292">
        <v>10696000</v>
      </c>
      <c r="Q62" s="292">
        <v>9677736</v>
      </c>
      <c r="R62" s="292">
        <v>205922</v>
      </c>
      <c r="S62" s="292">
        <v>558433</v>
      </c>
      <c r="T62" s="287">
        <f t="shared" si="1"/>
        <v>354475596.89869201</v>
      </c>
    </row>
    <row r="63" spans="1:20" x14ac:dyDescent="0.2">
      <c r="A63" s="351" t="s">
        <v>362</v>
      </c>
      <c r="B63" s="292">
        <v>430403</v>
      </c>
      <c r="C63" s="292">
        <v>112388</v>
      </c>
      <c r="D63" s="292">
        <v>0</v>
      </c>
      <c r="E63" s="292">
        <v>9480299</v>
      </c>
      <c r="F63" s="364">
        <v>0</v>
      </c>
      <c r="G63" s="364">
        <v>0</v>
      </c>
      <c r="H63" s="292">
        <v>2042056.293637339</v>
      </c>
      <c r="I63" s="292">
        <v>7820665</v>
      </c>
      <c r="J63" s="292">
        <v>164796</v>
      </c>
      <c r="K63" s="292">
        <v>1892000</v>
      </c>
      <c r="L63" s="292">
        <v>0</v>
      </c>
      <c r="M63" s="292">
        <v>0</v>
      </c>
      <c r="N63" s="292">
        <v>928239</v>
      </c>
      <c r="O63" s="292">
        <v>2513447.7006802661</v>
      </c>
      <c r="P63" s="292">
        <v>0</v>
      </c>
      <c r="Q63" s="292">
        <v>0</v>
      </c>
      <c r="R63" s="292">
        <v>0</v>
      </c>
      <c r="S63" s="292">
        <v>242289</v>
      </c>
      <c r="T63" s="287">
        <f t="shared" si="1"/>
        <v>25626582.994317606</v>
      </c>
    </row>
    <row r="64" spans="1:20" x14ac:dyDescent="0.2">
      <c r="A64" s="351" t="s">
        <v>363</v>
      </c>
      <c r="B64" s="292">
        <v>1390600</v>
      </c>
      <c r="C64" s="292">
        <v>305327</v>
      </c>
      <c r="D64" s="292">
        <v>750000</v>
      </c>
      <c r="E64" s="292">
        <v>49284090</v>
      </c>
      <c r="F64" s="364">
        <v>0</v>
      </c>
      <c r="G64" s="364">
        <v>0</v>
      </c>
      <c r="H64" s="292">
        <v>4696170.3954747012</v>
      </c>
      <c r="I64" s="292">
        <v>15775951</v>
      </c>
      <c r="J64" s="292">
        <v>267666</v>
      </c>
      <c r="K64" s="292">
        <v>0</v>
      </c>
      <c r="L64" s="292">
        <v>2286039</v>
      </c>
      <c r="M64" s="292">
        <v>25000</v>
      </c>
      <c r="N64" s="292">
        <v>1400471</v>
      </c>
      <c r="O64" s="292">
        <v>6372398.7909202576</v>
      </c>
      <c r="P64" s="292">
        <v>26400</v>
      </c>
      <c r="Q64" s="292">
        <v>0</v>
      </c>
      <c r="R64" s="292">
        <v>0</v>
      </c>
      <c r="S64" s="292">
        <v>287173</v>
      </c>
      <c r="T64" s="287">
        <f t="shared" si="1"/>
        <v>82867286.18639496</v>
      </c>
    </row>
    <row r="65" spans="1:20" x14ac:dyDescent="0.2">
      <c r="A65" s="351" t="s">
        <v>364</v>
      </c>
      <c r="B65" s="292">
        <v>430404</v>
      </c>
      <c r="C65" s="292">
        <v>112388</v>
      </c>
      <c r="D65" s="292">
        <v>0</v>
      </c>
      <c r="E65" s="292">
        <v>2067160</v>
      </c>
      <c r="F65" s="364">
        <v>0</v>
      </c>
      <c r="G65" s="364">
        <v>0</v>
      </c>
      <c r="H65" s="292">
        <v>434728</v>
      </c>
      <c r="I65" s="292">
        <v>6326124</v>
      </c>
      <c r="J65" s="292">
        <v>99306</v>
      </c>
      <c r="K65" s="292">
        <v>0</v>
      </c>
      <c r="L65" s="292">
        <v>164135</v>
      </c>
      <c r="M65" s="292">
        <v>0</v>
      </c>
      <c r="N65" s="292">
        <v>0</v>
      </c>
      <c r="O65" s="292">
        <v>1956645.1193248711</v>
      </c>
      <c r="P65" s="292">
        <v>0</v>
      </c>
      <c r="Q65" s="292">
        <v>0</v>
      </c>
      <c r="R65" s="292">
        <v>0</v>
      </c>
      <c r="S65" s="292">
        <v>0</v>
      </c>
      <c r="T65" s="287">
        <f t="shared" si="1"/>
        <v>11590890.11932487</v>
      </c>
    </row>
    <row r="66" spans="1:20" x14ac:dyDescent="0.2">
      <c r="A66" s="351" t="s">
        <v>365</v>
      </c>
      <c r="B66" s="425"/>
      <c r="C66" s="425"/>
      <c r="D66" s="425"/>
      <c r="E66" s="425"/>
      <c r="F66" s="364"/>
      <c r="G66" s="383"/>
      <c r="H66" s="425"/>
      <c r="I66" s="425">
        <v>0</v>
      </c>
      <c r="J66" s="425"/>
      <c r="K66" s="425"/>
      <c r="L66" s="425"/>
      <c r="M66" s="425"/>
      <c r="N66" s="425"/>
      <c r="O66" s="425"/>
      <c r="P66" s="425"/>
      <c r="Q66" s="425"/>
      <c r="R66" s="425"/>
      <c r="S66" s="425"/>
      <c r="T66" s="425"/>
    </row>
    <row r="67" spans="1:20" ht="12.75" thickBot="1" x14ac:dyDescent="0.25">
      <c r="A67" s="426" t="s">
        <v>196</v>
      </c>
      <c r="B67" s="358">
        <f t="shared" ref="B67:N67" si="2">SUM(B10:B66)</f>
        <v>107600803</v>
      </c>
      <c r="C67" s="358">
        <f t="shared" si="2"/>
        <v>22477537</v>
      </c>
      <c r="D67" s="358">
        <f t="shared" si="2"/>
        <v>14700278</v>
      </c>
      <c r="E67" s="358">
        <f t="shared" si="2"/>
        <v>4911077833</v>
      </c>
      <c r="F67" s="370">
        <f t="shared" si="2"/>
        <v>28974323</v>
      </c>
      <c r="G67" s="370">
        <f t="shared" si="2"/>
        <v>2366957671</v>
      </c>
      <c r="H67" s="358">
        <f t="shared" si="2"/>
        <v>261634652.80000007</v>
      </c>
      <c r="I67" s="358">
        <f t="shared" si="2"/>
        <v>626810184</v>
      </c>
      <c r="J67" s="358">
        <f t="shared" si="2"/>
        <v>10539252</v>
      </c>
      <c r="K67" s="358">
        <f t="shared" si="2"/>
        <v>20000000</v>
      </c>
      <c r="L67" s="358">
        <f t="shared" si="2"/>
        <v>30000000</v>
      </c>
      <c r="M67" s="358">
        <f t="shared" si="2"/>
        <v>5000000</v>
      </c>
      <c r="N67" s="358">
        <f t="shared" si="2"/>
        <v>2481930000</v>
      </c>
      <c r="O67" s="358">
        <f>SUM(O10:O65)</f>
        <v>424591499.99999994</v>
      </c>
      <c r="P67" s="358">
        <f>SUM(P10:P65)</f>
        <v>210990000</v>
      </c>
      <c r="Q67" s="358">
        <f>SUM(Q10:Q65)</f>
        <v>55000000</v>
      </c>
      <c r="R67" s="358">
        <f>SUM(R10:R65)</f>
        <v>7931080</v>
      </c>
      <c r="S67" s="358">
        <f>SUM(S10:S65)</f>
        <v>22694529</v>
      </c>
      <c r="T67" s="427">
        <f t="shared" ref="T67:T74" si="3">SUM(B67:S67)</f>
        <v>11608909642.799999</v>
      </c>
    </row>
    <row r="68" spans="1:20" ht="12.75" thickTop="1" x14ac:dyDescent="0.2">
      <c r="A68" s="352" t="s">
        <v>197</v>
      </c>
      <c r="B68" s="356">
        <v>540707</v>
      </c>
      <c r="C68" s="356">
        <v>112953</v>
      </c>
      <c r="D68" s="356">
        <v>0</v>
      </c>
      <c r="E68" s="356">
        <v>34041793</v>
      </c>
      <c r="F68" s="369">
        <v>0</v>
      </c>
      <c r="G68" s="369">
        <v>21200000</v>
      </c>
      <c r="H68" s="356">
        <v>1314747</v>
      </c>
      <c r="I68" s="356">
        <v>3099780</v>
      </c>
      <c r="J68" s="356">
        <v>0</v>
      </c>
      <c r="K68" s="356">
        <v>0</v>
      </c>
      <c r="L68" s="356">
        <v>0</v>
      </c>
      <c r="M68" s="356">
        <v>0</v>
      </c>
      <c r="N68" s="356">
        <v>25070000</v>
      </c>
      <c r="O68" s="356">
        <v>3208500</v>
      </c>
      <c r="P68" s="356">
        <v>0</v>
      </c>
      <c r="Q68" s="356">
        <v>0</v>
      </c>
      <c r="R68" s="356">
        <v>0</v>
      </c>
      <c r="S68" s="356">
        <v>0</v>
      </c>
      <c r="T68" s="287">
        <f t="shared" si="3"/>
        <v>88588480</v>
      </c>
    </row>
    <row r="69" spans="1:20" x14ac:dyDescent="0.2">
      <c r="A69" s="352"/>
      <c r="B69" s="356">
        <v>0</v>
      </c>
      <c r="C69" s="356">
        <v>0</v>
      </c>
      <c r="D69" s="356">
        <v>0</v>
      </c>
      <c r="E69" s="356">
        <v>0</v>
      </c>
      <c r="F69" s="369">
        <v>0</v>
      </c>
      <c r="G69" s="369">
        <v>0</v>
      </c>
      <c r="H69" s="356">
        <v>0</v>
      </c>
      <c r="I69" s="356">
        <v>0</v>
      </c>
      <c r="J69" s="356">
        <v>0</v>
      </c>
      <c r="K69" s="356">
        <v>0</v>
      </c>
      <c r="L69" s="356">
        <v>0</v>
      </c>
      <c r="M69" s="356">
        <v>0</v>
      </c>
      <c r="N69" s="356">
        <v>0</v>
      </c>
      <c r="O69" s="356">
        <v>0</v>
      </c>
      <c r="P69" s="356">
        <v>0</v>
      </c>
      <c r="Q69" s="356">
        <v>0</v>
      </c>
      <c r="R69" s="356">
        <v>0</v>
      </c>
      <c r="S69" s="356">
        <v>0</v>
      </c>
      <c r="T69" s="287">
        <f t="shared" si="3"/>
        <v>0</v>
      </c>
    </row>
    <row r="70" spans="1:20" ht="12.75" thickBot="1" x14ac:dyDescent="0.25">
      <c r="A70" s="428" t="s">
        <v>196</v>
      </c>
      <c r="B70" s="358">
        <f t="shared" ref="B70:S70" si="4">+B67+B68+B69</f>
        <v>108141510</v>
      </c>
      <c r="C70" s="358">
        <f t="shared" si="4"/>
        <v>22590490</v>
      </c>
      <c r="D70" s="358">
        <f t="shared" si="4"/>
        <v>14700278</v>
      </c>
      <c r="E70" s="358">
        <f t="shared" si="4"/>
        <v>4945119626</v>
      </c>
      <c r="F70" s="358">
        <f t="shared" si="4"/>
        <v>28974323</v>
      </c>
      <c r="G70" s="358">
        <f t="shared" si="4"/>
        <v>2388157671</v>
      </c>
      <c r="H70" s="358">
        <f t="shared" si="4"/>
        <v>262949399.80000007</v>
      </c>
      <c r="I70" s="358">
        <f t="shared" si="4"/>
        <v>629909964</v>
      </c>
      <c r="J70" s="358">
        <f t="shared" si="4"/>
        <v>10539252</v>
      </c>
      <c r="K70" s="358">
        <f t="shared" si="4"/>
        <v>20000000</v>
      </c>
      <c r="L70" s="358">
        <f t="shared" si="4"/>
        <v>30000000</v>
      </c>
      <c r="M70" s="358">
        <f t="shared" si="4"/>
        <v>5000000</v>
      </c>
      <c r="N70" s="358">
        <f t="shared" si="4"/>
        <v>2507000000</v>
      </c>
      <c r="O70" s="358">
        <f t="shared" si="4"/>
        <v>427799999.99999994</v>
      </c>
      <c r="P70" s="358">
        <f t="shared" si="4"/>
        <v>210990000</v>
      </c>
      <c r="Q70" s="358">
        <f t="shared" si="4"/>
        <v>55000000</v>
      </c>
      <c r="R70" s="358">
        <f t="shared" si="4"/>
        <v>7931080</v>
      </c>
      <c r="S70" s="358">
        <f t="shared" si="4"/>
        <v>22694529</v>
      </c>
      <c r="T70" s="358">
        <f t="shared" si="3"/>
        <v>11697498122.799999</v>
      </c>
    </row>
    <row r="71" spans="1:20" ht="12.75" thickTop="1" x14ac:dyDescent="0.2">
      <c r="A71" s="352" t="s">
        <v>425</v>
      </c>
      <c r="B71" s="425">
        <v>0</v>
      </c>
      <c r="C71" s="425">
        <v>0</v>
      </c>
      <c r="D71" s="425">
        <v>0</v>
      </c>
      <c r="E71" s="425">
        <v>30000000</v>
      </c>
      <c r="F71" s="383">
        <v>0</v>
      </c>
      <c r="G71" s="383">
        <v>0</v>
      </c>
      <c r="H71" s="425">
        <v>0</v>
      </c>
      <c r="I71" s="425">
        <v>0</v>
      </c>
      <c r="J71" s="425">
        <v>0</v>
      </c>
      <c r="K71" s="425">
        <v>0</v>
      </c>
      <c r="L71" s="425">
        <v>0</v>
      </c>
      <c r="M71" s="425">
        <v>0</v>
      </c>
      <c r="N71" s="425">
        <v>0</v>
      </c>
      <c r="O71" s="425">
        <v>0</v>
      </c>
      <c r="P71" s="425">
        <v>0</v>
      </c>
      <c r="Q71" s="425">
        <v>0</v>
      </c>
      <c r="R71" s="425">
        <v>0</v>
      </c>
      <c r="S71" s="425">
        <v>0</v>
      </c>
      <c r="T71" s="293">
        <f t="shared" si="3"/>
        <v>30000000</v>
      </c>
    </row>
    <row r="72" spans="1:20" x14ac:dyDescent="0.2">
      <c r="A72" s="352" t="s">
        <v>445</v>
      </c>
      <c r="B72" s="425">
        <v>0</v>
      </c>
      <c r="C72" s="425">
        <v>0</v>
      </c>
      <c r="D72" s="425">
        <v>0</v>
      </c>
      <c r="E72" s="425">
        <v>0</v>
      </c>
      <c r="F72" s="383">
        <v>0</v>
      </c>
      <c r="G72" s="383">
        <v>0</v>
      </c>
      <c r="H72" s="425">
        <v>2000000</v>
      </c>
      <c r="I72" s="425">
        <v>0</v>
      </c>
      <c r="J72" s="425">
        <v>0</v>
      </c>
      <c r="K72" s="425">
        <v>0</v>
      </c>
      <c r="L72" s="425">
        <v>0</v>
      </c>
      <c r="M72" s="425">
        <v>0</v>
      </c>
      <c r="N72" s="425">
        <v>0</v>
      </c>
      <c r="O72" s="425">
        <v>0</v>
      </c>
      <c r="P72" s="425">
        <v>0</v>
      </c>
      <c r="Q72" s="425">
        <v>0</v>
      </c>
      <c r="R72" s="425">
        <v>0</v>
      </c>
      <c r="S72" s="425">
        <v>0</v>
      </c>
      <c r="T72" s="293">
        <f t="shared" si="3"/>
        <v>2000000</v>
      </c>
    </row>
    <row r="73" spans="1:20" x14ac:dyDescent="0.2">
      <c r="A73" s="345" t="s">
        <v>426</v>
      </c>
      <c r="B73" s="345">
        <v>0</v>
      </c>
      <c r="C73" s="345">
        <v>0</v>
      </c>
      <c r="D73" s="345">
        <v>0</v>
      </c>
      <c r="E73" s="345">
        <v>0</v>
      </c>
      <c r="F73" s="367">
        <v>0</v>
      </c>
      <c r="G73" s="367">
        <v>0</v>
      </c>
      <c r="H73" s="345">
        <v>0</v>
      </c>
      <c r="I73" s="345">
        <v>0</v>
      </c>
      <c r="J73" s="345">
        <v>0</v>
      </c>
      <c r="K73" s="345">
        <v>0</v>
      </c>
      <c r="L73" s="345">
        <v>0</v>
      </c>
      <c r="M73" s="345">
        <v>0</v>
      </c>
      <c r="N73" s="345">
        <v>0</v>
      </c>
      <c r="O73" s="345">
        <v>0</v>
      </c>
      <c r="P73" s="345">
        <v>0</v>
      </c>
      <c r="Q73" s="345">
        <v>0</v>
      </c>
      <c r="R73" s="345">
        <v>0</v>
      </c>
      <c r="S73" s="345">
        <v>0</v>
      </c>
      <c r="T73" s="293">
        <f t="shared" si="3"/>
        <v>0</v>
      </c>
    </row>
    <row r="74" spans="1:20" x14ac:dyDescent="0.2">
      <c r="A74" s="345" t="s">
        <v>427</v>
      </c>
      <c r="B74" s="345">
        <v>0</v>
      </c>
      <c r="C74" s="345">
        <v>0</v>
      </c>
      <c r="D74" s="345">
        <v>0</v>
      </c>
      <c r="E74" s="345">
        <v>0</v>
      </c>
      <c r="F74" s="367">
        <v>0</v>
      </c>
      <c r="G74" s="367">
        <v>0</v>
      </c>
      <c r="H74" s="345">
        <v>0</v>
      </c>
      <c r="I74" s="345">
        <v>0</v>
      </c>
      <c r="J74" s="345">
        <v>1859868</v>
      </c>
      <c r="K74" s="345">
        <v>0</v>
      </c>
      <c r="L74" s="345">
        <v>0</v>
      </c>
      <c r="M74" s="345">
        <v>0</v>
      </c>
      <c r="N74" s="345">
        <v>0</v>
      </c>
      <c r="O74" s="345">
        <v>0</v>
      </c>
      <c r="P74" s="345">
        <v>0</v>
      </c>
      <c r="Q74" s="345">
        <v>0</v>
      </c>
      <c r="R74" s="345">
        <v>0</v>
      </c>
      <c r="S74" s="345">
        <v>0</v>
      </c>
      <c r="T74" s="293">
        <f t="shared" si="3"/>
        <v>1859868</v>
      </c>
    </row>
    <row r="75" spans="1:20" ht="12.75" thickBot="1" x14ac:dyDescent="0.25">
      <c r="A75" s="359" t="s">
        <v>366</v>
      </c>
      <c r="B75" s="359">
        <f>SUM(B70:B74)</f>
        <v>108141510</v>
      </c>
      <c r="C75" s="359">
        <f>SUM(C70:C74)</f>
        <v>22590490</v>
      </c>
      <c r="D75" s="359">
        <f>SUM(D70:D74)</f>
        <v>14700278</v>
      </c>
      <c r="E75" s="359">
        <f>SUM(E70:E74)</f>
        <v>4975119626</v>
      </c>
      <c r="F75" s="359">
        <f>SUM(F70:F74)</f>
        <v>28974323</v>
      </c>
      <c r="G75" s="359">
        <f t="shared" ref="G75:S75" si="5">SUM(G70:G74)</f>
        <v>2388157671</v>
      </c>
      <c r="H75" s="359">
        <f t="shared" si="5"/>
        <v>264949399.80000007</v>
      </c>
      <c r="I75" s="359">
        <f t="shared" si="5"/>
        <v>629909964</v>
      </c>
      <c r="J75" s="359">
        <f t="shared" si="5"/>
        <v>12399120</v>
      </c>
      <c r="K75" s="359">
        <f t="shared" si="5"/>
        <v>20000000</v>
      </c>
      <c r="L75" s="359">
        <f t="shared" si="5"/>
        <v>30000000</v>
      </c>
      <c r="M75" s="359">
        <f t="shared" si="5"/>
        <v>5000000</v>
      </c>
      <c r="N75" s="359">
        <f t="shared" si="5"/>
        <v>2507000000</v>
      </c>
      <c r="O75" s="359">
        <f t="shared" si="5"/>
        <v>427799999.99999994</v>
      </c>
      <c r="P75" s="359">
        <f t="shared" si="5"/>
        <v>210990000</v>
      </c>
      <c r="Q75" s="359">
        <f t="shared" si="5"/>
        <v>55000000</v>
      </c>
      <c r="R75" s="359">
        <f t="shared" si="5"/>
        <v>7931080</v>
      </c>
      <c r="S75" s="359">
        <f t="shared" si="5"/>
        <v>22694529</v>
      </c>
      <c r="T75" s="359">
        <f>T70+T71+T72+T73+T74</f>
        <v>11731357990.799999</v>
      </c>
    </row>
    <row r="76" spans="1:20" ht="12.75" thickTop="1" x14ac:dyDescent="0.2"/>
    <row r="78" spans="1:20" x14ac:dyDescent="0.2">
      <c r="A78" s="345" t="s">
        <v>386</v>
      </c>
    </row>
    <row r="88" spans="15:19" x14ac:dyDescent="0.2">
      <c r="O88" s="285"/>
      <c r="P88" s="285"/>
      <c r="Q88" s="285"/>
      <c r="R88" s="285"/>
      <c r="S88" s="285"/>
    </row>
    <row r="94" spans="15:19" x14ac:dyDescent="0.2">
      <c r="O94" s="285"/>
      <c r="P94" s="285"/>
      <c r="Q94" s="285"/>
      <c r="R94" s="285"/>
      <c r="S94" s="285"/>
    </row>
  </sheetData>
  <mergeCells count="5">
    <mergeCell ref="A1:T1"/>
    <mergeCell ref="A2:T2"/>
    <mergeCell ref="A3:T3"/>
    <mergeCell ref="A4:T4"/>
    <mergeCell ref="B5:V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B101"/>
  <sheetViews>
    <sheetView view="pageBreakPreview" topLeftCell="L1" zoomScale="75" zoomScaleNormal="75" workbookViewId="0">
      <selection activeCell="J39" sqref="J39"/>
    </sheetView>
  </sheetViews>
  <sheetFormatPr defaultRowHeight="12.75" x14ac:dyDescent="0.2"/>
  <cols>
    <col min="1" max="1" width="27.7109375" customWidth="1"/>
    <col min="2" max="2" width="16.85546875" customWidth="1"/>
    <col min="3" max="3" width="2.42578125" customWidth="1"/>
    <col min="4" max="4" width="18" customWidth="1"/>
    <col min="5" max="5" width="2.85546875" customWidth="1"/>
    <col min="6" max="6" width="18.42578125" customWidth="1"/>
    <col min="7" max="7" width="4.140625" customWidth="1"/>
    <col min="8" max="8" width="15.5703125" customWidth="1"/>
    <col min="9" max="9" width="2.28515625" customWidth="1"/>
    <col min="10" max="10" width="17.140625" customWidth="1"/>
    <col min="11" max="11" width="2.7109375" customWidth="1"/>
    <col min="12" max="12" width="16.42578125" style="71" customWidth="1"/>
    <col min="13" max="13" width="2.85546875" style="71" customWidth="1"/>
    <col min="14" max="14" width="16.140625" style="71" customWidth="1"/>
    <col min="15" max="15" width="3.140625" style="71" customWidth="1"/>
    <col min="16" max="16" width="14.85546875" style="71" customWidth="1"/>
    <col min="17" max="17" width="3" style="71" customWidth="1"/>
    <col min="18" max="18" width="17.42578125" style="71" customWidth="1"/>
    <col min="19" max="19" width="4" style="71" customWidth="1"/>
    <col min="20" max="20" width="11.28515625" style="71" customWidth="1"/>
    <col min="21" max="21" width="3.85546875" style="71" customWidth="1"/>
    <col min="22" max="22" width="16.5703125" customWidth="1"/>
    <col min="25" max="25" width="8.7109375" customWidth="1"/>
    <col min="26" max="26" width="12.140625" bestFit="1" customWidth="1"/>
    <col min="28" max="28" width="9.7109375" style="59" bestFit="1" customWidth="1"/>
  </cols>
  <sheetData>
    <row r="1" spans="1:28" ht="18" x14ac:dyDescent="0.25">
      <c r="A1" s="479" t="s">
        <v>213</v>
      </c>
      <c r="B1" s="479"/>
      <c r="C1" s="479"/>
      <c r="D1" s="479"/>
      <c r="E1" s="479"/>
      <c r="F1" s="479"/>
      <c r="G1" s="479"/>
      <c r="H1" s="479"/>
      <c r="I1" s="479"/>
      <c r="J1" s="479"/>
      <c r="K1" s="479"/>
      <c r="L1" s="479"/>
      <c r="M1" s="479"/>
      <c r="N1" s="479"/>
      <c r="O1" s="479"/>
      <c r="P1" s="479"/>
      <c r="Q1" s="479"/>
      <c r="R1" s="479"/>
      <c r="S1" s="479"/>
      <c r="T1" s="479"/>
      <c r="U1" s="479"/>
      <c r="V1" s="479"/>
    </row>
    <row r="2" spans="1:28" ht="18" x14ac:dyDescent="0.25">
      <c r="A2" s="480" t="s">
        <v>262</v>
      </c>
      <c r="B2" s="481"/>
      <c r="C2" s="481"/>
      <c r="D2" s="481"/>
      <c r="E2" s="481"/>
      <c r="F2" s="481"/>
      <c r="G2" s="481"/>
      <c r="H2" s="481"/>
      <c r="I2" s="481"/>
      <c r="J2" s="481"/>
      <c r="K2" s="481"/>
      <c r="L2" s="481"/>
      <c r="M2" s="481"/>
      <c r="N2" s="481"/>
      <c r="O2" s="481"/>
      <c r="P2" s="481"/>
      <c r="Q2" s="481"/>
      <c r="R2" s="481"/>
      <c r="S2" s="481"/>
      <c r="T2" s="481"/>
      <c r="U2" s="481"/>
      <c r="V2" s="481"/>
      <c r="W2" s="58"/>
      <c r="X2" s="23"/>
    </row>
    <row r="3" spans="1:28" x14ac:dyDescent="0.2">
      <c r="A3" s="60"/>
      <c r="B3" s="60"/>
      <c r="C3" s="60"/>
      <c r="D3" s="60"/>
      <c r="E3" s="60"/>
      <c r="F3" s="60"/>
      <c r="G3" s="60"/>
      <c r="H3" s="60"/>
      <c r="I3" s="60"/>
      <c r="J3" s="60"/>
      <c r="K3" s="60"/>
      <c r="L3" s="61"/>
      <c r="M3" s="61"/>
      <c r="N3" s="61"/>
      <c r="O3" s="61"/>
      <c r="P3" s="61"/>
      <c r="Q3" s="61"/>
      <c r="R3" s="61"/>
      <c r="S3" s="61"/>
      <c r="T3" s="61"/>
      <c r="U3" s="61"/>
      <c r="V3" s="60"/>
      <c r="W3" s="23"/>
      <c r="X3" s="23"/>
    </row>
    <row r="4" spans="1:28" s="7" customFormat="1" ht="12" x14ac:dyDescent="0.2">
      <c r="A4" s="2"/>
      <c r="D4" s="22" t="s">
        <v>249</v>
      </c>
      <c r="F4" s="6" t="s">
        <v>0</v>
      </c>
      <c r="G4" s="4"/>
      <c r="H4" s="5"/>
      <c r="I4" s="5"/>
      <c r="J4" s="4" t="s">
        <v>1</v>
      </c>
      <c r="K4" s="4"/>
      <c r="L4" s="62"/>
      <c r="M4" s="62"/>
      <c r="N4" s="127" t="s">
        <v>226</v>
      </c>
      <c r="O4" s="127"/>
      <c r="P4" s="63" t="s">
        <v>2</v>
      </c>
      <c r="Q4" s="63"/>
      <c r="R4" s="63" t="s">
        <v>151</v>
      </c>
      <c r="S4" s="63"/>
      <c r="T4" s="127" t="s">
        <v>8</v>
      </c>
      <c r="U4" s="62"/>
      <c r="V4" s="64" t="s">
        <v>152</v>
      </c>
      <c r="W4" s="2"/>
      <c r="X4" s="2"/>
      <c r="AB4" s="65"/>
    </row>
    <row r="5" spans="1:28" s="7" customFormat="1" ht="12" x14ac:dyDescent="0.2">
      <c r="A5" s="8"/>
      <c r="B5" s="78" t="s">
        <v>3</v>
      </c>
      <c r="C5" s="66"/>
      <c r="D5" s="6" t="s">
        <v>250</v>
      </c>
      <c r="E5" s="4"/>
      <c r="F5" s="22" t="s">
        <v>5</v>
      </c>
      <c r="G5" s="64"/>
      <c r="H5" s="4" t="s">
        <v>1</v>
      </c>
      <c r="I5" s="4"/>
      <c r="J5" s="4" t="s">
        <v>6</v>
      </c>
      <c r="K5" s="4"/>
      <c r="L5" s="63" t="s">
        <v>1</v>
      </c>
      <c r="M5" s="63"/>
      <c r="N5" s="127" t="s">
        <v>227</v>
      </c>
      <c r="O5" s="127"/>
      <c r="P5" s="63" t="s">
        <v>153</v>
      </c>
      <c r="Q5" s="63"/>
      <c r="R5" s="63" t="s">
        <v>153</v>
      </c>
      <c r="S5" s="63"/>
      <c r="T5" s="127" t="s">
        <v>252</v>
      </c>
      <c r="U5" s="63"/>
      <c r="V5" s="66" t="s">
        <v>154</v>
      </c>
      <c r="W5" s="2"/>
      <c r="X5" s="2"/>
      <c r="AB5" s="65"/>
    </row>
    <row r="6" spans="1:28" s="7" customFormat="1" ht="12" x14ac:dyDescent="0.2">
      <c r="A6" s="11" t="s">
        <v>73</v>
      </c>
      <c r="B6" s="145" t="s">
        <v>10</v>
      </c>
      <c r="C6" s="67"/>
      <c r="D6" s="145" t="s">
        <v>251</v>
      </c>
      <c r="E6" s="67"/>
      <c r="F6" s="145" t="s">
        <v>11</v>
      </c>
      <c r="G6" s="67"/>
      <c r="H6" s="12" t="s">
        <v>12</v>
      </c>
      <c r="I6" s="12"/>
      <c r="J6" s="12" t="s">
        <v>13</v>
      </c>
      <c r="K6" s="12"/>
      <c r="L6" s="68" t="s">
        <v>14</v>
      </c>
      <c r="M6" s="68"/>
      <c r="N6" s="128" t="s">
        <v>225</v>
      </c>
      <c r="O6" s="128"/>
      <c r="P6" s="68" t="s">
        <v>15</v>
      </c>
      <c r="Q6" s="68"/>
      <c r="R6" s="68" t="s">
        <v>155</v>
      </c>
      <c r="S6" s="68"/>
      <c r="T6" s="128" t="s">
        <v>253</v>
      </c>
      <c r="U6" s="68"/>
      <c r="V6" s="67" t="s">
        <v>156</v>
      </c>
      <c r="W6" s="2"/>
      <c r="X6" s="2"/>
      <c r="AB6" s="65"/>
    </row>
    <row r="7" spans="1:28" x14ac:dyDescent="0.2">
      <c r="A7" s="8"/>
      <c r="B7" s="8"/>
      <c r="C7" s="8"/>
      <c r="D7" s="8"/>
      <c r="E7" s="8"/>
      <c r="F7" s="8"/>
      <c r="G7" s="8"/>
      <c r="H7" s="8"/>
      <c r="I7" s="8"/>
      <c r="J7" s="8"/>
      <c r="K7" s="8"/>
      <c r="L7" s="136"/>
      <c r="M7" s="136"/>
      <c r="N7" s="136"/>
      <c r="O7" s="136"/>
      <c r="P7" s="136"/>
      <c r="Q7" s="136"/>
      <c r="R7" s="136"/>
      <c r="S7" s="136"/>
      <c r="T7" s="136"/>
      <c r="U7" s="136"/>
      <c r="V7" s="22"/>
      <c r="W7" s="23"/>
      <c r="X7" s="23"/>
    </row>
    <row r="8" spans="1:28" x14ac:dyDescent="0.2">
      <c r="A8" s="24" t="s">
        <v>74</v>
      </c>
      <c r="B8" s="24">
        <v>11368003.153227801</v>
      </c>
      <c r="C8" s="24"/>
      <c r="D8" s="24">
        <v>4248431</v>
      </c>
      <c r="E8" s="24"/>
      <c r="F8" s="24">
        <v>1162378</v>
      </c>
      <c r="G8" s="24"/>
      <c r="H8" s="25">
        <v>992550</v>
      </c>
      <c r="I8" s="25"/>
      <c r="J8" s="69">
        <v>0</v>
      </c>
      <c r="K8" s="69"/>
      <c r="L8" s="25">
        <v>23661200</v>
      </c>
      <c r="M8" s="25"/>
      <c r="N8" s="137">
        <v>500000</v>
      </c>
      <c r="O8" s="138"/>
      <c r="P8" s="25">
        <v>384440</v>
      </c>
      <c r="Q8" s="25"/>
      <c r="R8" s="25">
        <v>101355</v>
      </c>
      <c r="S8" s="25"/>
      <c r="T8" s="25">
        <v>113892</v>
      </c>
      <c r="U8" s="25"/>
      <c r="V8" s="31">
        <v>42532249.153227799</v>
      </c>
      <c r="W8" s="23"/>
      <c r="X8" s="23"/>
    </row>
    <row r="9" spans="1:28" x14ac:dyDescent="0.2">
      <c r="A9" s="24" t="s">
        <v>75</v>
      </c>
      <c r="B9" s="27">
        <v>6974448</v>
      </c>
      <c r="C9" s="27" t="s">
        <v>76</v>
      </c>
      <c r="D9" s="27">
        <v>633533</v>
      </c>
      <c r="E9" s="27"/>
      <c r="F9" s="70">
        <v>185973</v>
      </c>
      <c r="G9" s="70"/>
      <c r="H9" s="27">
        <v>5161275</v>
      </c>
      <c r="I9" s="27"/>
      <c r="J9" s="26">
        <v>0</v>
      </c>
      <c r="K9" s="26"/>
      <c r="L9" s="27">
        <v>7443750</v>
      </c>
      <c r="M9" s="27"/>
      <c r="N9" s="27">
        <v>0</v>
      </c>
      <c r="O9" s="27"/>
      <c r="P9" s="27">
        <v>175605</v>
      </c>
      <c r="Q9" s="27"/>
      <c r="R9" s="27">
        <v>46286</v>
      </c>
      <c r="S9" s="27"/>
      <c r="T9" s="27">
        <v>72291</v>
      </c>
      <c r="U9" s="27"/>
      <c r="V9" s="31">
        <v>20693161</v>
      </c>
      <c r="W9" s="23"/>
      <c r="X9" s="23"/>
    </row>
    <row r="10" spans="1:28" x14ac:dyDescent="0.2">
      <c r="A10" s="24" t="s">
        <v>77</v>
      </c>
      <c r="B10" s="26">
        <v>0</v>
      </c>
      <c r="C10" s="26"/>
      <c r="D10" s="27">
        <v>90298</v>
      </c>
      <c r="E10" s="27"/>
      <c r="F10" s="70">
        <v>52401</v>
      </c>
      <c r="G10" s="70"/>
      <c r="H10" s="26">
        <v>0</v>
      </c>
      <c r="I10" s="26"/>
      <c r="J10" s="26">
        <v>0</v>
      </c>
      <c r="K10" s="26"/>
      <c r="L10" s="26">
        <v>0</v>
      </c>
      <c r="M10" s="26"/>
      <c r="N10" s="26">
        <v>0</v>
      </c>
      <c r="O10" s="26"/>
      <c r="P10" s="26">
        <v>0</v>
      </c>
      <c r="Q10" s="26"/>
      <c r="R10" s="26">
        <v>0</v>
      </c>
      <c r="S10" s="26"/>
      <c r="T10" s="26">
        <v>11039</v>
      </c>
      <c r="U10" s="26"/>
      <c r="V10" s="31">
        <v>153738</v>
      </c>
      <c r="W10" s="23"/>
      <c r="X10" s="23"/>
    </row>
    <row r="11" spans="1:28" x14ac:dyDescent="0.2">
      <c r="A11" s="24" t="s">
        <v>78</v>
      </c>
      <c r="B11" s="27">
        <v>28801171</v>
      </c>
      <c r="C11" s="27"/>
      <c r="D11" s="27">
        <v>1859852</v>
      </c>
      <c r="E11" s="27"/>
      <c r="F11" s="27">
        <v>1025265</v>
      </c>
      <c r="G11" s="27"/>
      <c r="H11" s="27">
        <v>4962765</v>
      </c>
      <c r="I11" s="27"/>
      <c r="J11" s="27">
        <v>1276626.9450000001</v>
      </c>
      <c r="K11" s="27"/>
      <c r="L11" s="27">
        <v>6947500</v>
      </c>
      <c r="M11" s="27"/>
      <c r="N11" s="139">
        <v>1149452</v>
      </c>
      <c r="O11" s="139"/>
      <c r="P11" s="27">
        <v>699026</v>
      </c>
      <c r="Q11" s="27"/>
      <c r="R11" s="27">
        <v>146306</v>
      </c>
      <c r="S11" s="27"/>
      <c r="T11" s="27">
        <v>86404</v>
      </c>
      <c r="U11" s="27"/>
      <c r="V11" s="31">
        <v>46954367.945</v>
      </c>
      <c r="W11" s="23"/>
      <c r="X11" s="23"/>
    </row>
    <row r="12" spans="1:28" x14ac:dyDescent="0.2">
      <c r="A12" s="24" t="s">
        <v>79</v>
      </c>
      <c r="B12" s="27">
        <v>4427425.6615989301</v>
      </c>
      <c r="C12" s="27"/>
      <c r="D12" s="27">
        <v>3396444</v>
      </c>
      <c r="E12" s="27"/>
      <c r="F12" s="27">
        <v>813232</v>
      </c>
      <c r="G12" s="27"/>
      <c r="H12" s="27">
        <v>992550</v>
      </c>
      <c r="I12" s="27"/>
      <c r="J12" s="26">
        <v>0</v>
      </c>
      <c r="K12" s="26"/>
      <c r="L12" s="27">
        <v>3037050</v>
      </c>
      <c r="M12" s="27"/>
      <c r="N12" s="139">
        <v>508500</v>
      </c>
      <c r="O12" s="139"/>
      <c r="P12" s="27">
        <v>175605</v>
      </c>
      <c r="Q12" s="27"/>
      <c r="R12" s="27">
        <v>46286</v>
      </c>
      <c r="S12" s="27"/>
      <c r="T12" s="27">
        <v>104087</v>
      </c>
      <c r="U12" s="27"/>
      <c r="V12" s="31">
        <v>13501179.66159893</v>
      </c>
      <c r="W12" s="23"/>
      <c r="X12" s="23"/>
      <c r="Z12" s="71"/>
    </row>
    <row r="13" spans="1:28" x14ac:dyDescent="0.2">
      <c r="A13" s="24" t="s">
        <v>80</v>
      </c>
      <c r="B13" s="27">
        <v>405913327</v>
      </c>
      <c r="C13" s="27"/>
      <c r="D13" s="27">
        <v>8289613</v>
      </c>
      <c r="E13" s="27"/>
      <c r="F13" s="27">
        <v>6281547</v>
      </c>
      <c r="G13" s="27"/>
      <c r="H13" s="27">
        <v>145885395</v>
      </c>
      <c r="I13" s="27"/>
      <c r="J13" s="27">
        <v>86293374.012500003</v>
      </c>
      <c r="K13" s="27"/>
      <c r="L13" s="27">
        <v>40250837.5</v>
      </c>
      <c r="M13" s="27"/>
      <c r="N13" s="139">
        <v>3996781</v>
      </c>
      <c r="O13" s="139"/>
      <c r="P13" s="27">
        <v>7482037</v>
      </c>
      <c r="Q13" s="27"/>
      <c r="R13" s="27">
        <v>1402810</v>
      </c>
      <c r="S13" s="27"/>
      <c r="T13" s="27">
        <v>160399</v>
      </c>
      <c r="U13" s="27"/>
      <c r="V13" s="31">
        <v>705956120.51250005</v>
      </c>
      <c r="W13" s="23"/>
      <c r="X13" s="23"/>
      <c r="Z13" s="71"/>
    </row>
    <row r="14" spans="1:28" x14ac:dyDescent="0.2">
      <c r="A14" s="24" t="s">
        <v>81</v>
      </c>
      <c r="B14" s="27">
        <v>31626004</v>
      </c>
      <c r="C14" s="27"/>
      <c r="D14" s="27">
        <v>1769501</v>
      </c>
      <c r="E14" s="27"/>
      <c r="F14" s="27">
        <v>796036</v>
      </c>
      <c r="G14" s="27"/>
      <c r="H14" s="27">
        <v>40694670</v>
      </c>
      <c r="I14" s="27"/>
      <c r="J14" s="27">
        <v>1072768.4375</v>
      </c>
      <c r="K14" s="27"/>
      <c r="L14" s="27">
        <v>8609937.5</v>
      </c>
      <c r="M14" s="27"/>
      <c r="N14" s="139">
        <v>729274</v>
      </c>
      <c r="O14" s="139"/>
      <c r="P14" s="27">
        <v>571100</v>
      </c>
      <c r="Q14" s="27"/>
      <c r="R14" s="27">
        <v>130982</v>
      </c>
      <c r="S14" s="27"/>
      <c r="T14" s="27">
        <v>85364</v>
      </c>
      <c r="U14" s="27"/>
      <c r="V14" s="31">
        <v>86085636.9375</v>
      </c>
      <c r="W14" s="23"/>
      <c r="X14" s="23"/>
      <c r="Z14" s="71"/>
    </row>
    <row r="15" spans="1:28" x14ac:dyDescent="0.2">
      <c r="A15" s="24" t="s">
        <v>82</v>
      </c>
      <c r="B15" s="27">
        <v>39973794.222658001</v>
      </c>
      <c r="C15" s="27"/>
      <c r="D15" s="27">
        <v>1605104</v>
      </c>
      <c r="E15" s="27"/>
      <c r="F15" s="27">
        <v>911652</v>
      </c>
      <c r="G15" s="27"/>
      <c r="H15" s="27">
        <v>3473940</v>
      </c>
      <c r="I15" s="27"/>
      <c r="J15" s="27">
        <v>34538688.354999997</v>
      </c>
      <c r="K15" s="27"/>
      <c r="L15" s="27">
        <v>7493375</v>
      </c>
      <c r="M15" s="27"/>
      <c r="N15" s="139">
        <v>2945490</v>
      </c>
      <c r="O15" s="139"/>
      <c r="P15" s="27">
        <v>512969</v>
      </c>
      <c r="Q15" s="27"/>
      <c r="R15" s="27">
        <v>135272</v>
      </c>
      <c r="S15" s="27"/>
      <c r="T15" s="27">
        <v>83472</v>
      </c>
      <c r="U15" s="27"/>
      <c r="V15" s="31">
        <v>91673756.577657998</v>
      </c>
      <c r="W15" s="23"/>
      <c r="X15" s="23"/>
      <c r="Z15" s="71"/>
    </row>
    <row r="16" spans="1:28" x14ac:dyDescent="0.2">
      <c r="A16" s="24" t="s">
        <v>83</v>
      </c>
      <c r="B16" s="27">
        <v>5358650.5899433102</v>
      </c>
      <c r="C16" s="27"/>
      <c r="D16" s="27">
        <v>400435</v>
      </c>
      <c r="E16" s="27"/>
      <c r="F16" s="27">
        <v>278916</v>
      </c>
      <c r="G16" s="27"/>
      <c r="H16" s="26">
        <v>0</v>
      </c>
      <c r="I16" s="26"/>
      <c r="J16" s="27">
        <v>661929.01749999996</v>
      </c>
      <c r="K16" s="27"/>
      <c r="L16" s="27">
        <v>992500</v>
      </c>
      <c r="M16" s="27"/>
      <c r="N16" s="139">
        <v>738688</v>
      </c>
      <c r="O16" s="139"/>
      <c r="P16" s="27">
        <v>175605</v>
      </c>
      <c r="Q16" s="27"/>
      <c r="R16" s="27">
        <v>46286</v>
      </c>
      <c r="S16" s="27"/>
      <c r="T16" s="27">
        <v>69608</v>
      </c>
      <c r="U16" s="27"/>
      <c r="V16" s="31">
        <v>8722617.6074433103</v>
      </c>
      <c r="W16" s="23"/>
      <c r="X16" s="23"/>
      <c r="Z16" s="71"/>
    </row>
    <row r="17" spans="1:24" x14ac:dyDescent="0.2">
      <c r="A17" s="24" t="s">
        <v>84</v>
      </c>
      <c r="B17" s="27">
        <v>22222525.923263699</v>
      </c>
      <c r="C17" s="27"/>
      <c r="D17" s="26">
        <v>0</v>
      </c>
      <c r="E17" s="26"/>
      <c r="F17" s="27">
        <v>276873</v>
      </c>
      <c r="G17" s="27"/>
      <c r="H17" s="26">
        <v>0</v>
      </c>
      <c r="I17" s="26"/>
      <c r="J17" s="27">
        <v>31797959.155000001</v>
      </c>
      <c r="K17" s="27"/>
      <c r="L17" s="27">
        <v>7294875</v>
      </c>
      <c r="M17" s="27"/>
      <c r="N17" s="137">
        <v>1000000</v>
      </c>
      <c r="O17" s="138"/>
      <c r="P17" s="27">
        <v>236694</v>
      </c>
      <c r="Q17" s="27"/>
      <c r="R17" s="27">
        <v>46286</v>
      </c>
      <c r="S17" s="27"/>
      <c r="T17" s="26">
        <v>0</v>
      </c>
      <c r="U17" s="26"/>
      <c r="V17" s="31">
        <v>62875213.0782637</v>
      </c>
      <c r="W17" s="23"/>
      <c r="X17" s="23"/>
    </row>
    <row r="18" spans="1:24" x14ac:dyDescent="0.2">
      <c r="A18" s="24" t="s">
        <v>85</v>
      </c>
      <c r="B18" s="27">
        <v>125343434</v>
      </c>
      <c r="C18" s="27"/>
      <c r="D18" s="27">
        <v>5328929</v>
      </c>
      <c r="E18" s="27"/>
      <c r="F18" s="27">
        <v>4239930</v>
      </c>
      <c r="G18" s="27"/>
      <c r="H18" s="27">
        <v>28287755</v>
      </c>
      <c r="I18" s="27"/>
      <c r="J18" s="27">
        <v>11011678.324999999</v>
      </c>
      <c r="K18" s="27"/>
      <c r="L18" s="27">
        <v>19353750</v>
      </c>
      <c r="M18" s="27"/>
      <c r="N18" s="139">
        <v>2500000</v>
      </c>
      <c r="O18" s="139"/>
      <c r="P18" s="27">
        <v>2392714</v>
      </c>
      <c r="Q18" s="27"/>
      <c r="R18" s="27">
        <v>560635</v>
      </c>
      <c r="S18" s="27"/>
      <c r="T18" s="27">
        <v>126327</v>
      </c>
      <c r="U18" s="27"/>
      <c r="V18" s="31">
        <v>199145152.32499999</v>
      </c>
      <c r="W18" s="23"/>
      <c r="X18" s="23"/>
    </row>
    <row r="19" spans="1:24" x14ac:dyDescent="0.2">
      <c r="A19" s="24" t="s">
        <v>86</v>
      </c>
      <c r="B19" s="27">
        <v>47482366.287023298</v>
      </c>
      <c r="C19" s="27"/>
      <c r="D19" s="27">
        <v>6211659</v>
      </c>
      <c r="E19" s="27"/>
      <c r="F19" s="27">
        <v>1506200</v>
      </c>
      <c r="G19" s="27"/>
      <c r="H19" s="27">
        <v>53210755</v>
      </c>
      <c r="I19" s="27"/>
      <c r="J19" s="27">
        <v>14855414.460000001</v>
      </c>
      <c r="K19" s="27"/>
      <c r="L19" s="27">
        <v>15383750</v>
      </c>
      <c r="M19" s="27"/>
      <c r="N19" s="139">
        <v>1308182</v>
      </c>
      <c r="O19" s="139"/>
      <c r="P19" s="27">
        <v>847148</v>
      </c>
      <c r="Q19" s="27"/>
      <c r="R19" s="27">
        <v>179614</v>
      </c>
      <c r="S19" s="27"/>
      <c r="T19" s="27">
        <v>136486</v>
      </c>
      <c r="U19" s="27"/>
      <c r="V19" s="31">
        <v>141121574.74702331</v>
      </c>
      <c r="W19" s="23"/>
      <c r="X19" s="23"/>
    </row>
    <row r="20" spans="1:24" x14ac:dyDescent="0.2">
      <c r="A20" s="24" t="s">
        <v>87</v>
      </c>
      <c r="B20" s="26">
        <v>0</v>
      </c>
      <c r="C20" s="26"/>
      <c r="D20" s="27">
        <v>257058</v>
      </c>
      <c r="E20" s="27"/>
      <c r="F20" s="27">
        <v>132985</v>
      </c>
      <c r="G20" s="27"/>
      <c r="H20" s="26">
        <v>0</v>
      </c>
      <c r="I20" s="26"/>
      <c r="J20" s="26">
        <v>0</v>
      </c>
      <c r="K20" s="26"/>
      <c r="L20" s="26">
        <v>0</v>
      </c>
      <c r="M20" s="26"/>
      <c r="N20" s="26">
        <v>0</v>
      </c>
      <c r="O20" s="26"/>
      <c r="P20" s="26">
        <v>0</v>
      </c>
      <c r="Q20" s="26"/>
      <c r="R20" s="26">
        <v>0</v>
      </c>
      <c r="S20" s="26"/>
      <c r="T20" s="26">
        <v>12958</v>
      </c>
      <c r="U20" s="26"/>
      <c r="V20" s="31">
        <v>403001</v>
      </c>
      <c r="W20" s="23"/>
      <c r="X20" s="23"/>
    </row>
    <row r="21" spans="1:24" x14ac:dyDescent="0.2">
      <c r="A21" s="24" t="s">
        <v>88</v>
      </c>
      <c r="B21" s="27">
        <v>20078164</v>
      </c>
      <c r="C21" s="27"/>
      <c r="D21" s="27">
        <v>697164</v>
      </c>
      <c r="E21" s="27"/>
      <c r="F21" s="27">
        <v>353839</v>
      </c>
      <c r="G21" s="27"/>
      <c r="H21" s="27">
        <v>8138935</v>
      </c>
      <c r="I21" s="27"/>
      <c r="J21" s="27">
        <v>528312.71250000002</v>
      </c>
      <c r="K21" s="27"/>
      <c r="L21" s="26">
        <v>3225625</v>
      </c>
      <c r="M21" s="26"/>
      <c r="N21" s="26">
        <v>0</v>
      </c>
      <c r="O21" s="26"/>
      <c r="P21" s="26">
        <v>175605</v>
      </c>
      <c r="Q21" s="26"/>
      <c r="R21" s="26">
        <v>46286</v>
      </c>
      <c r="S21" s="26"/>
      <c r="T21" s="26">
        <v>73023</v>
      </c>
      <c r="U21" s="26"/>
      <c r="V21" s="31">
        <v>33316953.712499999</v>
      </c>
      <c r="W21" s="23"/>
      <c r="X21" s="23"/>
    </row>
    <row r="22" spans="1:24" x14ac:dyDescent="0.2">
      <c r="A22" s="24" t="s">
        <v>89</v>
      </c>
      <c r="B22" s="27">
        <v>2616914</v>
      </c>
      <c r="C22" s="27"/>
      <c r="D22" s="27">
        <v>1406508</v>
      </c>
      <c r="E22" s="27"/>
      <c r="F22" s="27">
        <v>362024</v>
      </c>
      <c r="G22" s="27"/>
      <c r="H22" s="26">
        <v>0</v>
      </c>
      <c r="I22" s="26"/>
      <c r="J22" s="26">
        <v>0</v>
      </c>
      <c r="K22" s="26"/>
      <c r="L22" s="26">
        <v>0</v>
      </c>
      <c r="M22" s="26"/>
      <c r="N22" s="26">
        <v>0</v>
      </c>
      <c r="O22" s="26"/>
      <c r="P22" s="26">
        <v>175605</v>
      </c>
      <c r="Q22" s="26"/>
      <c r="R22" s="26">
        <v>46286</v>
      </c>
      <c r="S22" s="26"/>
      <c r="T22" s="26">
        <v>81187</v>
      </c>
      <c r="U22" s="26"/>
      <c r="V22" s="31">
        <v>4688524</v>
      </c>
      <c r="W22" s="23"/>
      <c r="X22" s="23"/>
    </row>
    <row r="23" spans="1:24" x14ac:dyDescent="0.2">
      <c r="A23" s="24" t="s">
        <v>90</v>
      </c>
      <c r="B23" s="27">
        <v>177402618.81362799</v>
      </c>
      <c r="C23" s="27"/>
      <c r="D23" s="27">
        <v>5698850</v>
      </c>
      <c r="E23" s="27"/>
      <c r="F23" s="27">
        <v>2742062</v>
      </c>
      <c r="G23" s="27"/>
      <c r="H23" s="27">
        <v>43672330</v>
      </c>
      <c r="I23" s="27"/>
      <c r="J23" s="27">
        <v>105900396.11750001</v>
      </c>
      <c r="K23" s="27"/>
      <c r="L23" s="27">
        <v>9230250</v>
      </c>
      <c r="M23" s="27"/>
      <c r="N23" s="139">
        <v>2336500</v>
      </c>
      <c r="O23" s="139"/>
      <c r="P23" s="27">
        <v>2564877</v>
      </c>
      <c r="Q23" s="27"/>
      <c r="R23" s="27">
        <v>467049</v>
      </c>
      <c r="S23" s="27"/>
      <c r="T23" s="27">
        <v>130584</v>
      </c>
      <c r="U23" s="27"/>
      <c r="V23" s="31">
        <v>350145516.93112803</v>
      </c>
      <c r="W23" s="23"/>
      <c r="X23" s="23"/>
    </row>
    <row r="24" spans="1:24" x14ac:dyDescent="0.2">
      <c r="A24" s="24" t="s">
        <v>91</v>
      </c>
      <c r="B24" s="27">
        <v>28161190.6747436</v>
      </c>
      <c r="C24" s="27"/>
      <c r="D24" s="27">
        <v>5504960</v>
      </c>
      <c r="E24" s="27"/>
      <c r="F24" s="27">
        <v>1440366</v>
      </c>
      <c r="G24" s="27"/>
      <c r="H24" s="27">
        <v>2977660</v>
      </c>
      <c r="I24" s="27"/>
      <c r="J24" s="27">
        <v>7108243.3150000004</v>
      </c>
      <c r="K24" s="27"/>
      <c r="L24" s="27">
        <v>7642250</v>
      </c>
      <c r="M24" s="27"/>
      <c r="N24" s="139">
        <v>1141757</v>
      </c>
      <c r="O24" s="139"/>
      <c r="P24" s="27">
        <v>622689</v>
      </c>
      <c r="Q24" s="27"/>
      <c r="R24" s="27">
        <v>148326</v>
      </c>
      <c r="S24" s="27"/>
      <c r="T24" s="27">
        <v>128353</v>
      </c>
      <c r="U24" s="27"/>
      <c r="V24" s="31">
        <v>54875794.989743598</v>
      </c>
      <c r="W24" s="23"/>
      <c r="X24" s="23"/>
    </row>
    <row r="25" spans="1:24" x14ac:dyDescent="0.2">
      <c r="A25" s="24" t="s">
        <v>92</v>
      </c>
      <c r="B25" s="27">
        <v>8333046.4582068399</v>
      </c>
      <c r="C25" s="27"/>
      <c r="D25" s="27">
        <v>3540844</v>
      </c>
      <c r="E25" s="27"/>
      <c r="F25" s="27">
        <v>873989</v>
      </c>
      <c r="G25" s="27"/>
      <c r="H25" s="27">
        <v>248140</v>
      </c>
      <c r="I25" s="27"/>
      <c r="J25" s="26">
        <v>0</v>
      </c>
      <c r="K25" s="26"/>
      <c r="L25" s="27">
        <v>6634862.5</v>
      </c>
      <c r="M25" s="27"/>
      <c r="N25" s="139">
        <v>996800</v>
      </c>
      <c r="O25" s="139"/>
      <c r="P25" s="27">
        <v>196974</v>
      </c>
      <c r="Q25" s="27"/>
      <c r="R25" s="27">
        <v>51928</v>
      </c>
      <c r="S25" s="27"/>
      <c r="T25" s="27">
        <v>105749</v>
      </c>
      <c r="U25" s="27"/>
      <c r="V25" s="31">
        <v>20982332.95820684</v>
      </c>
      <c r="W25" s="23"/>
      <c r="X25" s="23"/>
    </row>
    <row r="26" spans="1:24" x14ac:dyDescent="0.2">
      <c r="A26" s="24" t="s">
        <v>93</v>
      </c>
      <c r="B26" s="27">
        <v>6721206.0589381699</v>
      </c>
      <c r="C26" s="27"/>
      <c r="D26" s="27">
        <v>2816629</v>
      </c>
      <c r="E26" s="27"/>
      <c r="F26" s="27">
        <v>733280</v>
      </c>
      <c r="G26" s="27"/>
      <c r="H26" s="27">
        <v>992550</v>
      </c>
      <c r="I26" s="27"/>
      <c r="J26" s="26">
        <v>0</v>
      </c>
      <c r="K26" s="26"/>
      <c r="L26" s="27">
        <v>1985000</v>
      </c>
      <c r="M26" s="27"/>
      <c r="N26" s="137">
        <v>725000</v>
      </c>
      <c r="O26" s="138"/>
      <c r="P26" s="27">
        <v>227672</v>
      </c>
      <c r="Q26" s="27"/>
      <c r="R26" s="27">
        <v>56110</v>
      </c>
      <c r="S26" s="27"/>
      <c r="T26" s="27">
        <v>97415</v>
      </c>
      <c r="U26" s="27"/>
      <c r="V26" s="31">
        <v>14354862.05893817</v>
      </c>
      <c r="W26" s="23"/>
      <c r="X26" s="23"/>
    </row>
    <row r="27" spans="1:24" x14ac:dyDescent="0.2">
      <c r="A27" s="24" t="s">
        <v>94</v>
      </c>
      <c r="B27" s="27">
        <v>14580313.3285702</v>
      </c>
      <c r="C27" s="27"/>
      <c r="D27" s="27">
        <v>4649640</v>
      </c>
      <c r="E27" s="27"/>
      <c r="F27" s="27">
        <v>1114127</v>
      </c>
      <c r="G27" s="27"/>
      <c r="H27" s="26">
        <v>0</v>
      </c>
      <c r="I27" s="26"/>
      <c r="J27" s="26">
        <v>0</v>
      </c>
      <c r="K27" s="26"/>
      <c r="L27" s="27">
        <v>5260250</v>
      </c>
      <c r="M27" s="27"/>
      <c r="N27" s="137">
        <v>1032938</v>
      </c>
      <c r="O27" s="138"/>
      <c r="P27" s="27">
        <v>272747</v>
      </c>
      <c r="Q27" s="27"/>
      <c r="R27" s="27">
        <v>70336</v>
      </c>
      <c r="S27" s="27"/>
      <c r="T27" s="27">
        <v>118510</v>
      </c>
      <c r="U27" s="27"/>
      <c r="V27" s="31">
        <v>27098861.328570202</v>
      </c>
      <c r="W27" s="23"/>
      <c r="X27" s="23"/>
    </row>
    <row r="28" spans="1:24" x14ac:dyDescent="0.2">
      <c r="A28" s="24" t="s">
        <v>95</v>
      </c>
      <c r="B28" s="27">
        <v>23232514</v>
      </c>
      <c r="C28" s="27"/>
      <c r="D28" s="27">
        <v>3845589</v>
      </c>
      <c r="E28" s="27"/>
      <c r="F28" s="27">
        <v>1117719</v>
      </c>
      <c r="G28" s="27"/>
      <c r="H28" s="27">
        <v>23821260</v>
      </c>
      <c r="I28" s="27"/>
      <c r="J28" s="27">
        <v>2305868.3025000002</v>
      </c>
      <c r="K28" s="27"/>
      <c r="L28" s="27">
        <v>10917500</v>
      </c>
      <c r="M28" s="27"/>
      <c r="N28" s="139">
        <v>2072246</v>
      </c>
      <c r="O28" s="139"/>
      <c r="P28" s="27">
        <v>471350</v>
      </c>
      <c r="Q28" s="27"/>
      <c r="R28" s="27">
        <v>122731</v>
      </c>
      <c r="S28" s="27"/>
      <c r="T28" s="27">
        <v>109256</v>
      </c>
      <c r="U28" s="27"/>
      <c r="V28" s="31">
        <v>68016033.30250001</v>
      </c>
      <c r="W28" s="23"/>
      <c r="X28" s="23"/>
    </row>
    <row r="29" spans="1:24" x14ac:dyDescent="0.2">
      <c r="A29" s="24" t="s">
        <v>96</v>
      </c>
      <c r="B29" s="27">
        <v>1877272</v>
      </c>
      <c r="C29" s="27"/>
      <c r="D29" s="27">
        <v>1855647</v>
      </c>
      <c r="E29" s="27"/>
      <c r="F29" s="27">
        <v>451757</v>
      </c>
      <c r="G29" s="27"/>
      <c r="H29" s="26">
        <v>0</v>
      </c>
      <c r="I29" s="26"/>
      <c r="J29" s="26">
        <v>0</v>
      </c>
      <c r="K29" s="26"/>
      <c r="L29" s="26">
        <v>0</v>
      </c>
      <c r="M29" s="26"/>
      <c r="N29" s="139">
        <v>267500</v>
      </c>
      <c r="O29" s="139"/>
      <c r="P29" s="26">
        <v>175605</v>
      </c>
      <c r="Q29" s="26"/>
      <c r="R29" s="26">
        <v>46286</v>
      </c>
      <c r="S29" s="26"/>
      <c r="T29" s="26">
        <v>86355</v>
      </c>
      <c r="U29" s="26"/>
      <c r="V29" s="31">
        <v>4760422</v>
      </c>
      <c r="W29" s="23"/>
      <c r="X29" s="23"/>
    </row>
    <row r="30" spans="1:24" x14ac:dyDescent="0.2">
      <c r="A30" s="24" t="s">
        <v>97</v>
      </c>
      <c r="B30" s="27">
        <v>63837385.644487701</v>
      </c>
      <c r="C30" s="27"/>
      <c r="D30" s="27">
        <v>2316686</v>
      </c>
      <c r="E30" s="27"/>
      <c r="F30" s="27">
        <v>1122989</v>
      </c>
      <c r="G30" s="27"/>
      <c r="H30" s="27">
        <v>20388030</v>
      </c>
      <c r="I30" s="27"/>
      <c r="J30" s="27">
        <v>19801080.6675</v>
      </c>
      <c r="K30" s="27"/>
      <c r="L30" s="27">
        <v>9925000</v>
      </c>
      <c r="M30" s="27"/>
      <c r="N30" s="139">
        <v>2119880</v>
      </c>
      <c r="O30" s="139"/>
      <c r="P30" s="27">
        <v>1019100</v>
      </c>
      <c r="Q30" s="27"/>
      <c r="R30" s="27">
        <v>197285</v>
      </c>
      <c r="S30" s="27"/>
      <c r="T30" s="27">
        <v>91661</v>
      </c>
      <c r="U30" s="27"/>
      <c r="V30" s="31">
        <v>120819097.31198771</v>
      </c>
      <c r="W30" s="23"/>
      <c r="X30" s="23"/>
    </row>
    <row r="31" spans="1:24" x14ac:dyDescent="0.2">
      <c r="A31" s="24" t="s">
        <v>98</v>
      </c>
      <c r="B31" s="27">
        <v>97595805.759162694</v>
      </c>
      <c r="C31" s="27"/>
      <c r="D31" s="27">
        <v>2482783</v>
      </c>
      <c r="E31" s="27"/>
      <c r="F31" s="27">
        <v>1615932</v>
      </c>
      <c r="G31" s="27"/>
      <c r="H31" s="27">
        <v>55814220</v>
      </c>
      <c r="I31" s="27"/>
      <c r="J31" s="27">
        <v>59763227.707500003</v>
      </c>
      <c r="K31" s="27"/>
      <c r="L31" s="27">
        <v>13625040</v>
      </c>
      <c r="M31" s="27"/>
      <c r="N31" s="139">
        <v>3950681</v>
      </c>
      <c r="O31" s="139"/>
      <c r="P31" s="27">
        <v>1242933</v>
      </c>
      <c r="Q31" s="27"/>
      <c r="R31" s="27">
        <v>260573</v>
      </c>
      <c r="S31" s="27"/>
      <c r="T31" s="27">
        <v>93573</v>
      </c>
      <c r="U31" s="27"/>
      <c r="V31" s="31">
        <v>236444768.4666627</v>
      </c>
      <c r="W31" s="23"/>
      <c r="X31" s="23"/>
    </row>
    <row r="32" spans="1:24" x14ac:dyDescent="0.2">
      <c r="A32" s="24" t="s">
        <v>99</v>
      </c>
      <c r="B32" s="27">
        <v>51924604.333103098</v>
      </c>
      <c r="C32" s="27"/>
      <c r="D32" s="27">
        <v>6723802</v>
      </c>
      <c r="E32" s="27"/>
      <c r="F32" s="27">
        <v>2346547</v>
      </c>
      <c r="G32" s="27"/>
      <c r="H32" s="27">
        <v>198510</v>
      </c>
      <c r="I32" s="27"/>
      <c r="J32" s="27">
        <v>318620.28999999998</v>
      </c>
      <c r="K32" s="27"/>
      <c r="L32" s="27">
        <v>10520500</v>
      </c>
      <c r="M32" s="27"/>
      <c r="N32" s="139">
        <v>2233484</v>
      </c>
      <c r="O32" s="139"/>
      <c r="P32" s="27">
        <v>1601331</v>
      </c>
      <c r="Q32" s="27"/>
      <c r="R32" s="27">
        <v>320181</v>
      </c>
      <c r="S32" s="27"/>
      <c r="T32" s="27">
        <v>142380</v>
      </c>
      <c r="U32" s="27"/>
      <c r="V32" s="31">
        <v>76329959.623103097</v>
      </c>
      <c r="W32" s="23"/>
      <c r="X32" s="23"/>
    </row>
    <row r="33" spans="1:24" x14ac:dyDescent="0.2">
      <c r="A33" s="24" t="s">
        <v>100</v>
      </c>
      <c r="B33" s="27">
        <v>25591835</v>
      </c>
      <c r="C33" s="27"/>
      <c r="D33" s="27">
        <v>3869159</v>
      </c>
      <c r="E33" s="27"/>
      <c r="F33" s="27">
        <v>1138772</v>
      </c>
      <c r="G33" s="27"/>
      <c r="H33" s="27">
        <v>16873400</v>
      </c>
      <c r="I33" s="27"/>
      <c r="J33" s="27">
        <v>2433931.5699999998</v>
      </c>
      <c r="K33" s="27"/>
      <c r="L33" s="27">
        <v>17368750</v>
      </c>
      <c r="M33" s="27"/>
      <c r="N33" s="139">
        <v>1465750</v>
      </c>
      <c r="O33" s="139"/>
      <c r="P33" s="27">
        <v>650198</v>
      </c>
      <c r="Q33" s="27"/>
      <c r="R33" s="27">
        <v>130603</v>
      </c>
      <c r="S33" s="27"/>
      <c r="T33" s="27">
        <v>109528</v>
      </c>
      <c r="U33" s="27"/>
      <c r="V33" s="31">
        <v>69631926.569999993</v>
      </c>
      <c r="W33" s="23"/>
      <c r="X33" s="23"/>
    </row>
    <row r="34" spans="1:24" x14ac:dyDescent="0.2">
      <c r="A34" s="24" t="s">
        <v>101</v>
      </c>
      <c r="B34" s="27">
        <v>3984684.21951138</v>
      </c>
      <c r="C34" s="27"/>
      <c r="D34" s="27">
        <v>3775797</v>
      </c>
      <c r="E34" s="27"/>
      <c r="F34" s="27">
        <v>790171</v>
      </c>
      <c r="G34" s="27"/>
      <c r="H34" s="26">
        <v>0</v>
      </c>
      <c r="I34" s="26"/>
      <c r="J34" s="26">
        <v>0</v>
      </c>
      <c r="K34" s="26"/>
      <c r="L34" s="27">
        <v>5458750</v>
      </c>
      <c r="M34" s="27"/>
      <c r="N34" s="137">
        <v>273096</v>
      </c>
      <c r="O34" s="138"/>
      <c r="P34" s="27">
        <v>175605</v>
      </c>
      <c r="Q34" s="27"/>
      <c r="R34" s="27">
        <v>46286</v>
      </c>
      <c r="S34" s="27"/>
      <c r="T34" s="27">
        <v>108453</v>
      </c>
      <c r="U34" s="27"/>
      <c r="V34" s="31">
        <v>14612842.21951138</v>
      </c>
      <c r="W34" s="23"/>
      <c r="X34" s="23"/>
    </row>
    <row r="35" spans="1:24" x14ac:dyDescent="0.2">
      <c r="A35" s="24" t="s">
        <v>102</v>
      </c>
      <c r="B35" s="27">
        <v>28648175.106752999</v>
      </c>
      <c r="C35" s="27"/>
      <c r="D35" s="27">
        <v>4506574</v>
      </c>
      <c r="E35" s="27"/>
      <c r="F35" s="27">
        <v>1460639</v>
      </c>
      <c r="G35" s="27"/>
      <c r="H35" s="27">
        <v>992560</v>
      </c>
      <c r="I35" s="27"/>
      <c r="J35" s="27">
        <v>1516419.9075</v>
      </c>
      <c r="K35" s="27"/>
      <c r="L35" s="27">
        <v>11661875</v>
      </c>
      <c r="M35" s="27"/>
      <c r="N35" s="139">
        <v>2501697</v>
      </c>
      <c r="O35" s="139"/>
      <c r="P35" s="27">
        <v>718958</v>
      </c>
      <c r="Q35" s="27"/>
      <c r="R35" s="27">
        <v>153287</v>
      </c>
      <c r="S35" s="27"/>
      <c r="T35" s="27">
        <v>116863</v>
      </c>
      <c r="U35" s="27"/>
      <c r="V35" s="31">
        <v>52277048.014252998</v>
      </c>
      <c r="W35" s="23"/>
      <c r="X35" s="23"/>
    </row>
    <row r="36" spans="1:24" x14ac:dyDescent="0.2">
      <c r="A36" s="24" t="s">
        <v>103</v>
      </c>
      <c r="B36" s="27">
        <v>1980223</v>
      </c>
      <c r="C36" s="27"/>
      <c r="D36" s="27">
        <v>1139382</v>
      </c>
      <c r="E36" s="27"/>
      <c r="F36" s="27">
        <v>332442</v>
      </c>
      <c r="G36" s="27"/>
      <c r="H36" s="26">
        <v>0</v>
      </c>
      <c r="I36" s="26"/>
      <c r="J36" s="26">
        <v>0</v>
      </c>
      <c r="K36" s="26"/>
      <c r="L36" s="27">
        <v>1488750</v>
      </c>
      <c r="M36" s="27"/>
      <c r="N36" s="27">
        <v>0</v>
      </c>
      <c r="O36" s="27"/>
      <c r="P36" s="27">
        <v>175605</v>
      </c>
      <c r="Q36" s="27"/>
      <c r="R36" s="27">
        <v>46286</v>
      </c>
      <c r="S36" s="27"/>
      <c r="T36" s="27">
        <v>78112</v>
      </c>
      <c r="U36" s="27"/>
      <c r="V36" s="31">
        <v>5240800</v>
      </c>
      <c r="W36" s="23"/>
      <c r="X36" s="23"/>
    </row>
    <row r="37" spans="1:24" x14ac:dyDescent="0.2">
      <c r="A37" s="24" t="s">
        <v>104</v>
      </c>
      <c r="B37" s="27">
        <v>7006472.3702179603</v>
      </c>
      <c r="C37" s="27"/>
      <c r="D37" s="27">
        <v>1719183</v>
      </c>
      <c r="E37" s="27"/>
      <c r="F37" s="27">
        <v>518052</v>
      </c>
      <c r="G37" s="27"/>
      <c r="H37" s="27">
        <v>992550</v>
      </c>
      <c r="I37" s="27"/>
      <c r="J37" s="26">
        <v>0</v>
      </c>
      <c r="K37" s="26"/>
      <c r="L37" s="26">
        <v>0</v>
      </c>
      <c r="M37" s="26"/>
      <c r="N37" s="26">
        <v>0</v>
      </c>
      <c r="O37" s="26"/>
      <c r="P37" s="26">
        <v>175605</v>
      </c>
      <c r="Q37" s="26"/>
      <c r="R37" s="26">
        <v>46286</v>
      </c>
      <c r="S37" s="26"/>
      <c r="T37" s="26">
        <v>84785</v>
      </c>
      <c r="U37" s="26"/>
      <c r="V37" s="31">
        <v>10542933.37021796</v>
      </c>
      <c r="W37" s="23"/>
      <c r="X37" s="23"/>
    </row>
    <row r="38" spans="1:24" x14ac:dyDescent="0.2">
      <c r="A38" s="24" t="s">
        <v>105</v>
      </c>
      <c r="B38" s="27">
        <v>15110810</v>
      </c>
      <c r="C38" s="27"/>
      <c r="D38" s="27">
        <v>561287</v>
      </c>
      <c r="E38" s="27"/>
      <c r="F38" s="27">
        <v>386321</v>
      </c>
      <c r="G38" s="27"/>
      <c r="H38" s="27">
        <v>3970210</v>
      </c>
      <c r="I38" s="27"/>
      <c r="J38" s="26">
        <v>0</v>
      </c>
      <c r="K38" s="26"/>
      <c r="L38" s="27">
        <v>6069137.5</v>
      </c>
      <c r="M38" s="27"/>
      <c r="N38" s="137">
        <v>848000</v>
      </c>
      <c r="O38" s="138"/>
      <c r="P38" s="27">
        <v>190387</v>
      </c>
      <c r="Q38" s="27"/>
      <c r="R38" s="27">
        <v>50188</v>
      </c>
      <c r="S38" s="27"/>
      <c r="T38" s="27">
        <v>71459</v>
      </c>
      <c r="U38" s="27"/>
      <c r="V38" s="31">
        <v>27257799.5</v>
      </c>
      <c r="W38" s="23"/>
      <c r="X38" s="23"/>
    </row>
    <row r="39" spans="1:24" x14ac:dyDescent="0.2">
      <c r="A39" s="24" t="s">
        <v>106</v>
      </c>
      <c r="B39" s="27">
        <v>2774454.9963509301</v>
      </c>
      <c r="C39" s="27"/>
      <c r="D39" s="27">
        <v>1486141</v>
      </c>
      <c r="E39" s="27"/>
      <c r="F39" s="27">
        <v>365158</v>
      </c>
      <c r="G39" s="27"/>
      <c r="H39" s="26">
        <v>0</v>
      </c>
      <c r="I39" s="26"/>
      <c r="J39" s="26">
        <v>0</v>
      </c>
      <c r="K39" s="26"/>
      <c r="L39" s="27">
        <v>2749225</v>
      </c>
      <c r="M39" s="27"/>
      <c r="N39" s="27">
        <v>0</v>
      </c>
      <c r="O39" s="27"/>
      <c r="P39" s="27">
        <v>175605</v>
      </c>
      <c r="Q39" s="27"/>
      <c r="R39" s="27">
        <v>46286</v>
      </c>
      <c r="S39" s="27"/>
      <c r="T39" s="27">
        <v>82103</v>
      </c>
      <c r="U39" s="27"/>
      <c r="V39" s="31">
        <v>7678972.9963509301</v>
      </c>
      <c r="W39" s="23"/>
      <c r="X39" s="23"/>
    </row>
    <row r="40" spans="1:24" x14ac:dyDescent="0.2">
      <c r="A40" s="24" t="s">
        <v>107</v>
      </c>
      <c r="B40" s="27">
        <v>148618610.19046101</v>
      </c>
      <c r="C40" s="27"/>
      <c r="D40" s="27">
        <v>2124867</v>
      </c>
      <c r="E40" s="27"/>
      <c r="F40" s="27">
        <v>1939313</v>
      </c>
      <c r="G40" s="27"/>
      <c r="H40" s="27">
        <v>76426570</v>
      </c>
      <c r="I40" s="27"/>
      <c r="J40" s="27">
        <v>81715296.060000002</v>
      </c>
      <c r="K40" s="27"/>
      <c r="L40" s="27">
        <v>11661875</v>
      </c>
      <c r="M40" s="27"/>
      <c r="N40" s="139">
        <v>1661698</v>
      </c>
      <c r="O40" s="139"/>
      <c r="P40" s="27">
        <v>2175970</v>
      </c>
      <c r="Q40" s="27"/>
      <c r="R40" s="27">
        <v>365189</v>
      </c>
      <c r="S40" s="27"/>
      <c r="T40" s="27">
        <v>89454</v>
      </c>
      <c r="U40" s="27"/>
      <c r="V40" s="31">
        <v>326778842.25046098</v>
      </c>
      <c r="W40" s="23"/>
      <c r="X40" s="23"/>
    </row>
    <row r="41" spans="1:24" x14ac:dyDescent="0.2">
      <c r="A41" s="24" t="s">
        <v>108</v>
      </c>
      <c r="B41" s="27">
        <v>5895905.3364362</v>
      </c>
      <c r="C41" s="27"/>
      <c r="D41" s="27">
        <v>1670467</v>
      </c>
      <c r="E41" s="27"/>
      <c r="F41" s="27">
        <v>456044</v>
      </c>
      <c r="G41" s="27"/>
      <c r="H41" s="27">
        <v>4962765</v>
      </c>
      <c r="I41" s="27"/>
      <c r="J41" s="26">
        <v>0</v>
      </c>
      <c r="K41" s="26"/>
      <c r="L41" s="27">
        <v>5706875</v>
      </c>
      <c r="M41" s="27"/>
      <c r="N41" s="139">
        <v>1866443</v>
      </c>
      <c r="O41" s="139"/>
      <c r="P41" s="27">
        <v>175605</v>
      </c>
      <c r="Q41" s="27"/>
      <c r="R41" s="27">
        <v>46286</v>
      </c>
      <c r="S41" s="27"/>
      <c r="T41" s="27">
        <v>84224</v>
      </c>
      <c r="U41" s="27"/>
      <c r="V41" s="31">
        <v>20864614.336436201</v>
      </c>
      <c r="W41" s="23"/>
      <c r="X41" s="23"/>
    </row>
    <row r="42" spans="1:24" x14ac:dyDescent="0.2">
      <c r="A42" s="24" t="s">
        <v>109</v>
      </c>
      <c r="B42" s="27">
        <v>443964512.27786899</v>
      </c>
      <c r="C42" s="27"/>
      <c r="D42" s="27">
        <v>7479788</v>
      </c>
      <c r="E42" s="27"/>
      <c r="F42" s="27">
        <v>4489066</v>
      </c>
      <c r="G42" s="27"/>
      <c r="H42" s="27">
        <v>23821265</v>
      </c>
      <c r="I42" s="27"/>
      <c r="J42" s="27">
        <v>301682927.14749998</v>
      </c>
      <c r="K42" s="27"/>
      <c r="L42" s="27">
        <v>27740375</v>
      </c>
      <c r="M42" s="27"/>
      <c r="N42" s="139">
        <v>3642963</v>
      </c>
      <c r="O42" s="139"/>
      <c r="P42" s="27">
        <v>4418750</v>
      </c>
      <c r="Q42" s="27"/>
      <c r="R42" s="27">
        <v>777583</v>
      </c>
      <c r="S42" s="27"/>
      <c r="T42" s="27">
        <v>151080</v>
      </c>
      <c r="U42" s="27"/>
      <c r="V42" s="31">
        <v>818168309.42536902</v>
      </c>
      <c r="W42" s="23"/>
      <c r="X42" s="23"/>
    </row>
    <row r="43" spans="1:24" x14ac:dyDescent="0.2">
      <c r="A43" s="24" t="s">
        <v>110</v>
      </c>
      <c r="B43" s="27">
        <v>22247315</v>
      </c>
      <c r="C43" s="27"/>
      <c r="D43" s="27">
        <v>7945744</v>
      </c>
      <c r="E43" s="27"/>
      <c r="F43" s="27">
        <v>1712480</v>
      </c>
      <c r="G43" s="27"/>
      <c r="H43" s="27">
        <v>12903185</v>
      </c>
      <c r="I43" s="27"/>
      <c r="J43" s="26">
        <v>0</v>
      </c>
      <c r="K43" s="26"/>
      <c r="L43" s="27">
        <v>10084792.5</v>
      </c>
      <c r="M43" s="27"/>
      <c r="N43" s="139">
        <v>897395</v>
      </c>
      <c r="O43" s="139"/>
      <c r="P43" s="27">
        <v>524905</v>
      </c>
      <c r="Q43" s="27"/>
      <c r="R43" s="27">
        <v>138421</v>
      </c>
      <c r="S43" s="27"/>
      <c r="T43" s="27">
        <v>156442</v>
      </c>
      <c r="U43" s="27"/>
      <c r="V43" s="31">
        <v>56610679.5</v>
      </c>
      <c r="W43" s="23"/>
      <c r="X43" s="23"/>
    </row>
    <row r="44" spans="1:24" x14ac:dyDescent="0.2">
      <c r="A44" s="24" t="s">
        <v>111</v>
      </c>
      <c r="B44" s="27">
        <v>1930338</v>
      </c>
      <c r="C44" s="27"/>
      <c r="D44" s="27">
        <v>842624</v>
      </c>
      <c r="E44" s="27"/>
      <c r="F44" s="27">
        <v>283521</v>
      </c>
      <c r="G44" s="27"/>
      <c r="H44" s="26">
        <v>0</v>
      </c>
      <c r="I44" s="26"/>
      <c r="J44" s="26">
        <v>0</v>
      </c>
      <c r="K44" s="26"/>
      <c r="L44" s="27">
        <v>1985000</v>
      </c>
      <c r="M44" s="27"/>
      <c r="N44" s="139">
        <v>390711</v>
      </c>
      <c r="O44" s="139"/>
      <c r="P44" s="27">
        <v>175605</v>
      </c>
      <c r="Q44" s="27"/>
      <c r="R44" s="27">
        <v>46286</v>
      </c>
      <c r="S44" s="27"/>
      <c r="T44" s="27">
        <v>74697</v>
      </c>
      <c r="U44" s="27"/>
      <c r="V44" s="31">
        <v>5728782</v>
      </c>
      <c r="W44" s="23"/>
      <c r="X44" s="23"/>
    </row>
    <row r="45" spans="1:24" x14ac:dyDescent="0.2">
      <c r="A45" s="24" t="s">
        <v>112</v>
      </c>
      <c r="B45" s="26">
        <v>0</v>
      </c>
      <c r="C45" s="26"/>
      <c r="D45" s="27">
        <v>83680</v>
      </c>
      <c r="E45" s="27"/>
      <c r="F45" s="27">
        <v>52193</v>
      </c>
      <c r="G45" s="27"/>
      <c r="H45" s="26">
        <v>0</v>
      </c>
      <c r="I45" s="26"/>
      <c r="J45" s="26">
        <v>0</v>
      </c>
      <c r="K45" s="26"/>
      <c r="L45" s="26">
        <v>0</v>
      </c>
      <c r="M45" s="26"/>
      <c r="N45" s="26">
        <v>0</v>
      </c>
      <c r="O45" s="26"/>
      <c r="P45" s="26">
        <v>0</v>
      </c>
      <c r="Q45" s="26"/>
      <c r="R45" s="26">
        <v>0</v>
      </c>
      <c r="S45" s="26"/>
      <c r="T45" s="26">
        <v>10963</v>
      </c>
      <c r="U45" s="26"/>
      <c r="V45" s="31">
        <v>146836</v>
      </c>
      <c r="W45" s="23"/>
      <c r="X45" s="23"/>
    </row>
    <row r="46" spans="1:24" x14ac:dyDescent="0.2">
      <c r="A46" s="24" t="s">
        <v>113</v>
      </c>
      <c r="B46" s="27">
        <v>72421648.855839506</v>
      </c>
      <c r="C46" s="27"/>
      <c r="D46" s="27">
        <v>8089320</v>
      </c>
      <c r="E46" s="27"/>
      <c r="F46" s="27">
        <v>2861507</v>
      </c>
      <c r="G46" s="27"/>
      <c r="H46" s="27">
        <v>8436690</v>
      </c>
      <c r="I46" s="27"/>
      <c r="J46" s="27">
        <v>14805732.887499999</v>
      </c>
      <c r="K46" s="27"/>
      <c r="L46" s="26">
        <v>13349125</v>
      </c>
      <c r="M46" s="26"/>
      <c r="N46" s="139">
        <v>4542271</v>
      </c>
      <c r="O46" s="139"/>
      <c r="P46" s="26">
        <v>1512725</v>
      </c>
      <c r="Q46" s="26"/>
      <c r="R46" s="26">
        <v>366700</v>
      </c>
      <c r="S46" s="26"/>
      <c r="T46" s="26">
        <v>158094</v>
      </c>
      <c r="U46" s="26"/>
      <c r="V46" s="31">
        <v>126543813.74333951</v>
      </c>
      <c r="W46" s="23"/>
      <c r="X46" s="23"/>
    </row>
    <row r="47" spans="1:24" x14ac:dyDescent="0.2">
      <c r="A47" s="24" t="s">
        <v>114</v>
      </c>
      <c r="B47" s="27">
        <v>9328004</v>
      </c>
      <c r="C47" s="27"/>
      <c r="D47" s="27">
        <v>3458101</v>
      </c>
      <c r="E47" s="27"/>
      <c r="F47" s="27">
        <v>961937</v>
      </c>
      <c r="G47" s="27"/>
      <c r="H47" s="26">
        <v>0</v>
      </c>
      <c r="I47" s="26"/>
      <c r="J47" s="26">
        <v>0</v>
      </c>
      <c r="K47" s="26"/>
      <c r="L47" s="27">
        <v>4962500</v>
      </c>
      <c r="M47" s="27"/>
      <c r="N47" s="139">
        <v>1272565</v>
      </c>
      <c r="O47" s="139"/>
      <c r="P47" s="27">
        <v>282947</v>
      </c>
      <c r="Q47" s="27"/>
      <c r="R47" s="27">
        <v>74604</v>
      </c>
      <c r="S47" s="27"/>
      <c r="T47" s="27">
        <v>104797</v>
      </c>
      <c r="U47" s="27"/>
      <c r="V47" s="31">
        <v>20445455</v>
      </c>
      <c r="W47" s="23"/>
      <c r="X47" s="23"/>
    </row>
    <row r="48" spans="1:24" x14ac:dyDescent="0.2">
      <c r="A48" s="24" t="s">
        <v>115</v>
      </c>
      <c r="B48" s="27">
        <v>22274074.5126657</v>
      </c>
      <c r="C48" s="27"/>
      <c r="D48" s="27">
        <v>2745762</v>
      </c>
      <c r="E48" s="27"/>
      <c r="F48" s="27">
        <v>894558</v>
      </c>
      <c r="G48" s="27"/>
      <c r="H48" s="27">
        <v>25526475</v>
      </c>
      <c r="I48" s="27"/>
      <c r="J48" s="27">
        <v>2267470.4624999999</v>
      </c>
      <c r="K48" s="27"/>
      <c r="L48" s="27">
        <v>8485875</v>
      </c>
      <c r="M48" s="27"/>
      <c r="N48" s="139">
        <v>1150000</v>
      </c>
      <c r="O48" s="139"/>
      <c r="P48" s="27">
        <v>317882</v>
      </c>
      <c r="Q48" s="27"/>
      <c r="R48" s="27">
        <v>78224</v>
      </c>
      <c r="S48" s="27"/>
      <c r="T48" s="27">
        <v>96599</v>
      </c>
      <c r="U48" s="27"/>
      <c r="V48" s="31">
        <v>63836919.975165702</v>
      </c>
      <c r="W48" s="23"/>
      <c r="X48" s="23"/>
    </row>
    <row r="49" spans="1:24" x14ac:dyDescent="0.2">
      <c r="A49" s="24" t="s">
        <v>116</v>
      </c>
      <c r="B49" s="27">
        <v>123003457.82859699</v>
      </c>
      <c r="C49" s="27"/>
      <c r="D49" s="27">
        <v>9023720</v>
      </c>
      <c r="E49" s="27"/>
      <c r="F49" s="27">
        <v>3430103</v>
      </c>
      <c r="G49" s="27"/>
      <c r="H49" s="27">
        <v>9925520</v>
      </c>
      <c r="I49" s="27"/>
      <c r="J49" s="27">
        <v>93529902.915000007</v>
      </c>
      <c r="K49" s="27"/>
      <c r="L49" s="27">
        <v>32718755</v>
      </c>
      <c r="M49" s="27"/>
      <c r="N49" s="139">
        <v>2639376</v>
      </c>
      <c r="O49" s="139"/>
      <c r="P49" s="27">
        <v>1962133</v>
      </c>
      <c r="Q49" s="27"/>
      <c r="R49" s="27">
        <v>397026</v>
      </c>
      <c r="S49" s="27"/>
      <c r="T49" s="27">
        <v>168848</v>
      </c>
      <c r="U49" s="27"/>
      <c r="V49" s="31">
        <v>276798841.74359703</v>
      </c>
      <c r="W49" s="23"/>
      <c r="X49" s="23"/>
    </row>
    <row r="50" spans="1:24" x14ac:dyDescent="0.2">
      <c r="A50" s="24" t="s">
        <v>117</v>
      </c>
      <c r="B50" s="27">
        <v>39627660</v>
      </c>
      <c r="C50" s="27"/>
      <c r="D50" s="27">
        <v>2696572</v>
      </c>
      <c r="E50" s="27"/>
      <c r="F50" s="27">
        <v>848793</v>
      </c>
      <c r="G50" s="27"/>
      <c r="H50" s="27">
        <v>19851055</v>
      </c>
      <c r="I50" s="27"/>
      <c r="J50" s="27">
        <v>1326488.1599999999</v>
      </c>
      <c r="K50" s="27"/>
      <c r="L50" s="27">
        <v>942875</v>
      </c>
      <c r="M50" s="27"/>
      <c r="N50" s="27">
        <v>0</v>
      </c>
      <c r="O50" s="27"/>
      <c r="P50" s="27">
        <v>475683</v>
      </c>
      <c r="Q50" s="27"/>
      <c r="R50" s="27">
        <v>117070</v>
      </c>
      <c r="S50" s="27"/>
      <c r="T50" s="27">
        <v>96033</v>
      </c>
      <c r="U50" s="27"/>
      <c r="V50" s="31">
        <v>65982229.159999996</v>
      </c>
      <c r="W50" s="23"/>
      <c r="X50" s="23"/>
    </row>
    <row r="51" spans="1:24" x14ac:dyDescent="0.2">
      <c r="A51" s="24" t="s">
        <v>118</v>
      </c>
      <c r="B51" s="27">
        <v>7804867.9992038403</v>
      </c>
      <c r="C51" s="27"/>
      <c r="D51" s="27">
        <v>345435</v>
      </c>
      <c r="E51" s="27"/>
      <c r="F51" s="27">
        <v>402491</v>
      </c>
      <c r="G51" s="27"/>
      <c r="H51" s="26">
        <v>0</v>
      </c>
      <c r="I51" s="26"/>
      <c r="J51" s="27">
        <v>1800384.0825</v>
      </c>
      <c r="K51" s="27"/>
      <c r="L51" s="27">
        <v>5409125</v>
      </c>
      <c r="M51" s="27"/>
      <c r="N51" s="139">
        <v>1000000</v>
      </c>
      <c r="O51" s="139"/>
      <c r="P51" s="27">
        <v>175605</v>
      </c>
      <c r="Q51" s="27"/>
      <c r="R51" s="27">
        <v>46286</v>
      </c>
      <c r="S51" s="27"/>
      <c r="T51" s="27">
        <v>68975</v>
      </c>
      <c r="U51" s="27"/>
      <c r="V51" s="31">
        <v>17053169.081703842</v>
      </c>
      <c r="W51" s="23"/>
      <c r="X51" s="23"/>
    </row>
    <row r="52" spans="1:24" x14ac:dyDescent="0.2">
      <c r="A52" s="24" t="s">
        <v>119</v>
      </c>
      <c r="B52" s="27">
        <v>9594517.3757673707</v>
      </c>
      <c r="C52" s="27"/>
      <c r="D52" s="27">
        <v>3976885</v>
      </c>
      <c r="E52" s="27"/>
      <c r="F52" s="27">
        <v>929939</v>
      </c>
      <c r="G52" s="27"/>
      <c r="H52" s="27">
        <v>2183615</v>
      </c>
      <c r="I52" s="27"/>
      <c r="J52" s="26">
        <v>0</v>
      </c>
      <c r="K52" s="26"/>
      <c r="L52" s="27">
        <v>4535725</v>
      </c>
      <c r="M52" s="27"/>
      <c r="N52" s="137">
        <v>1789794</v>
      </c>
      <c r="O52" s="138"/>
      <c r="P52" s="27">
        <v>298025</v>
      </c>
      <c r="Q52" s="27"/>
      <c r="R52" s="27">
        <v>78592</v>
      </c>
      <c r="S52" s="27"/>
      <c r="T52" s="27">
        <v>110767</v>
      </c>
      <c r="U52" s="27"/>
      <c r="V52" s="31">
        <v>23497859.375767373</v>
      </c>
      <c r="W52" s="23"/>
      <c r="X52" s="23"/>
    </row>
    <row r="53" spans="1:24" x14ac:dyDescent="0.2">
      <c r="A53" s="24" t="s">
        <v>120</v>
      </c>
      <c r="B53" s="27">
        <v>1392487</v>
      </c>
      <c r="C53" s="27"/>
      <c r="D53" s="27">
        <v>1027093</v>
      </c>
      <c r="E53" s="27"/>
      <c r="F53" s="27">
        <v>305884</v>
      </c>
      <c r="G53" s="27"/>
      <c r="H53" s="26">
        <v>0</v>
      </c>
      <c r="I53" s="26"/>
      <c r="J53" s="26">
        <v>0</v>
      </c>
      <c r="K53" s="26"/>
      <c r="L53" s="27">
        <v>5260250</v>
      </c>
      <c r="M53" s="27"/>
      <c r="N53" s="27">
        <v>0</v>
      </c>
      <c r="O53" s="27"/>
      <c r="P53" s="27">
        <v>175605</v>
      </c>
      <c r="Q53" s="27"/>
      <c r="R53" s="27">
        <v>46286</v>
      </c>
      <c r="S53" s="27"/>
      <c r="T53" s="27">
        <v>76820</v>
      </c>
      <c r="U53" s="27"/>
      <c r="V53" s="31">
        <v>8284425</v>
      </c>
      <c r="W53" s="23"/>
      <c r="X53" s="23"/>
    </row>
    <row r="54" spans="1:24" x14ac:dyDescent="0.2">
      <c r="A54" s="24" t="s">
        <v>121</v>
      </c>
      <c r="B54" s="27">
        <v>18659518.302871302</v>
      </c>
      <c r="C54" s="27"/>
      <c r="D54" s="27">
        <v>5133703</v>
      </c>
      <c r="E54" s="27"/>
      <c r="F54" s="27">
        <v>1371842</v>
      </c>
      <c r="G54" s="27"/>
      <c r="H54" s="27">
        <v>4664995</v>
      </c>
      <c r="I54" s="27"/>
      <c r="J54" s="27">
        <v>58594.222500000003</v>
      </c>
      <c r="K54" s="27"/>
      <c r="L54" s="27">
        <v>1985000</v>
      </c>
      <c r="M54" s="27"/>
      <c r="N54" s="139">
        <v>3465400</v>
      </c>
      <c r="O54" s="139"/>
      <c r="P54" s="27">
        <v>463404</v>
      </c>
      <c r="Q54" s="27"/>
      <c r="R54" s="27">
        <v>122179</v>
      </c>
      <c r="S54" s="27"/>
      <c r="T54" s="27">
        <v>124080</v>
      </c>
      <c r="U54" s="27"/>
      <c r="V54" s="31">
        <v>36048715.525371298</v>
      </c>
      <c r="W54" s="23"/>
      <c r="X54" s="23"/>
    </row>
    <row r="55" spans="1:24" x14ac:dyDescent="0.2">
      <c r="A55" s="24" t="s">
        <v>122</v>
      </c>
      <c r="B55" s="27">
        <v>135913275.663564</v>
      </c>
      <c r="C55" s="27"/>
      <c r="D55" s="27">
        <v>10838678</v>
      </c>
      <c r="E55" s="27"/>
      <c r="F55" s="27">
        <v>3542449</v>
      </c>
      <c r="G55" s="27"/>
      <c r="H55" s="27">
        <v>89994760</v>
      </c>
      <c r="I55" s="27"/>
      <c r="J55" s="27">
        <v>4455080.4050000003</v>
      </c>
      <c r="K55" s="27"/>
      <c r="L55" s="27">
        <v>16872500</v>
      </c>
      <c r="M55" s="27"/>
      <c r="N55" s="139">
        <v>2476366</v>
      </c>
      <c r="O55" s="139"/>
      <c r="P55" s="27">
        <v>2982127</v>
      </c>
      <c r="Q55" s="27"/>
      <c r="R55" s="27">
        <v>626441</v>
      </c>
      <c r="S55" s="27"/>
      <c r="T55" s="27">
        <v>189737</v>
      </c>
      <c r="U55" s="27"/>
      <c r="V55" s="31">
        <v>267891414.068564</v>
      </c>
      <c r="W55" s="23"/>
      <c r="X55" s="23"/>
    </row>
    <row r="56" spans="1:24" x14ac:dyDescent="0.2">
      <c r="A56" s="24" t="s">
        <v>123</v>
      </c>
      <c r="B56" s="27">
        <v>17262619</v>
      </c>
      <c r="C56" s="27"/>
      <c r="D56" s="27">
        <v>778593</v>
      </c>
      <c r="E56" s="27"/>
      <c r="F56" s="27">
        <v>425226</v>
      </c>
      <c r="G56" s="27"/>
      <c r="H56" s="27">
        <v>74441465</v>
      </c>
      <c r="I56" s="27"/>
      <c r="J56" s="26">
        <v>0</v>
      </c>
      <c r="K56" s="26"/>
      <c r="L56" s="27">
        <v>10222750</v>
      </c>
      <c r="M56" s="27"/>
      <c r="N56" s="27">
        <v>0</v>
      </c>
      <c r="O56" s="27"/>
      <c r="P56" s="27">
        <v>275638</v>
      </c>
      <c r="Q56" s="27"/>
      <c r="R56" s="27">
        <v>72686</v>
      </c>
      <c r="S56" s="27"/>
      <c r="T56" s="27">
        <v>73960</v>
      </c>
      <c r="U56" s="27"/>
      <c r="V56" s="31">
        <v>103552937</v>
      </c>
      <c r="W56" s="23"/>
      <c r="X56" s="23"/>
    </row>
    <row r="57" spans="1:24" x14ac:dyDescent="0.2">
      <c r="A57" s="24" t="s">
        <v>124</v>
      </c>
      <c r="B57" s="27">
        <v>699824</v>
      </c>
      <c r="C57" s="27"/>
      <c r="D57" s="27">
        <v>918310</v>
      </c>
      <c r="E57" s="27"/>
      <c r="F57" s="27">
        <v>253482</v>
      </c>
      <c r="G57" s="27"/>
      <c r="H57" s="27">
        <v>1985100</v>
      </c>
      <c r="I57" s="27"/>
      <c r="J57" s="26">
        <v>0</v>
      </c>
      <c r="K57" s="26"/>
      <c r="L57" s="27">
        <v>3970000</v>
      </c>
      <c r="M57" s="27"/>
      <c r="N57" s="137">
        <v>1197191</v>
      </c>
      <c r="O57" s="138"/>
      <c r="P57" s="27">
        <v>175605</v>
      </c>
      <c r="Q57" s="27"/>
      <c r="R57" s="27">
        <v>46286</v>
      </c>
      <c r="S57" s="27"/>
      <c r="T57" s="27">
        <v>75568</v>
      </c>
      <c r="U57" s="27"/>
      <c r="V57" s="31">
        <v>9321366</v>
      </c>
      <c r="W57" s="23"/>
      <c r="X57" s="23"/>
    </row>
    <row r="58" spans="1:24" x14ac:dyDescent="0.2">
      <c r="A58" s="24" t="s">
        <v>125</v>
      </c>
      <c r="B58" s="26">
        <v>0</v>
      </c>
      <c r="C58" s="26"/>
      <c r="D58" s="27">
        <v>196548</v>
      </c>
      <c r="E58" s="27"/>
      <c r="F58" s="27">
        <v>135138</v>
      </c>
      <c r="G58" s="27"/>
      <c r="H58" s="26">
        <v>0</v>
      </c>
      <c r="I58" s="26"/>
      <c r="J58" s="26">
        <v>0</v>
      </c>
      <c r="K58" s="26"/>
      <c r="L58" s="26">
        <v>0</v>
      </c>
      <c r="M58" s="26"/>
      <c r="N58" s="26">
        <v>0</v>
      </c>
      <c r="O58" s="26"/>
      <c r="P58" s="26">
        <v>0</v>
      </c>
      <c r="Q58" s="26"/>
      <c r="R58" s="26">
        <v>0</v>
      </c>
      <c r="S58" s="26"/>
      <c r="T58" s="26">
        <v>12262</v>
      </c>
      <c r="U58" s="26"/>
      <c r="V58" s="31">
        <v>343948</v>
      </c>
      <c r="W58" s="23"/>
      <c r="X58" s="23"/>
    </row>
    <row r="59" spans="1:24" x14ac:dyDescent="0.2">
      <c r="A59" s="24" t="s">
        <v>126</v>
      </c>
      <c r="B59" s="27">
        <v>48259332.568002902</v>
      </c>
      <c r="C59" s="27"/>
      <c r="D59" s="27">
        <v>4551526</v>
      </c>
      <c r="E59" s="27"/>
      <c r="F59" s="27">
        <v>1426983</v>
      </c>
      <c r="G59" s="27"/>
      <c r="H59" s="27">
        <v>26798925</v>
      </c>
      <c r="I59" s="27"/>
      <c r="J59" s="27">
        <v>464096.97</v>
      </c>
      <c r="K59" s="27"/>
      <c r="L59" s="27">
        <v>13845375</v>
      </c>
      <c r="M59" s="27"/>
      <c r="N59" s="139">
        <v>1827590</v>
      </c>
      <c r="O59" s="139"/>
      <c r="P59" s="27">
        <v>980769</v>
      </c>
      <c r="Q59" s="27"/>
      <c r="R59" s="27">
        <v>210961</v>
      </c>
      <c r="S59" s="27"/>
      <c r="T59" s="27">
        <v>117380</v>
      </c>
      <c r="U59" s="27"/>
      <c r="V59" s="31">
        <v>98482938.538002908</v>
      </c>
      <c r="W59" s="23"/>
      <c r="X59" s="23"/>
    </row>
    <row r="60" spans="1:24" x14ac:dyDescent="0.2">
      <c r="A60" s="24" t="s">
        <v>127</v>
      </c>
      <c r="B60" s="27">
        <v>71026855.487334296</v>
      </c>
      <c r="C60" s="27"/>
      <c r="D60" s="27">
        <v>3189197</v>
      </c>
      <c r="E60" s="27"/>
      <c r="F60" s="27">
        <v>1280162</v>
      </c>
      <c r="G60" s="27"/>
      <c r="H60" s="27">
        <v>46898115</v>
      </c>
      <c r="I60" s="27"/>
      <c r="J60" s="27">
        <v>12227785.5975</v>
      </c>
      <c r="K60" s="27"/>
      <c r="L60" s="27">
        <v>22529750</v>
      </c>
      <c r="M60" s="27"/>
      <c r="N60" s="137">
        <v>1931500</v>
      </c>
      <c r="O60" s="138"/>
      <c r="P60" s="27">
        <v>781819</v>
      </c>
      <c r="Q60" s="27"/>
      <c r="R60" s="27">
        <v>177084</v>
      </c>
      <c r="S60" s="27"/>
      <c r="T60" s="27">
        <v>101702</v>
      </c>
      <c r="U60" s="27"/>
      <c r="V60" s="31">
        <v>160143970.08483431</v>
      </c>
      <c r="W60" s="23"/>
      <c r="X60" s="23"/>
    </row>
    <row r="61" spans="1:24" x14ac:dyDescent="0.2">
      <c r="A61" s="24" t="s">
        <v>128</v>
      </c>
      <c r="B61" s="27">
        <v>3373920</v>
      </c>
      <c r="C61" s="27"/>
      <c r="D61" s="27">
        <v>2711736</v>
      </c>
      <c r="E61" s="27"/>
      <c r="F61" s="27">
        <v>680485</v>
      </c>
      <c r="G61" s="27"/>
      <c r="H61" s="27">
        <v>3970210</v>
      </c>
      <c r="I61" s="27"/>
      <c r="J61" s="26">
        <v>0</v>
      </c>
      <c r="K61" s="26"/>
      <c r="L61" s="27">
        <v>14391250</v>
      </c>
      <c r="M61" s="27"/>
      <c r="N61" s="139">
        <v>483736</v>
      </c>
      <c r="O61" s="139"/>
      <c r="P61" s="27">
        <v>175605</v>
      </c>
      <c r="Q61" s="27"/>
      <c r="R61" s="27">
        <v>46286</v>
      </c>
      <c r="S61" s="27"/>
      <c r="T61" s="27">
        <v>96208</v>
      </c>
      <c r="U61" s="27"/>
      <c r="V61" s="31">
        <v>25929436</v>
      </c>
      <c r="W61" s="23"/>
      <c r="X61" s="23"/>
    </row>
    <row r="62" spans="1:24" x14ac:dyDescent="0.2">
      <c r="A62" s="24" t="s">
        <v>129</v>
      </c>
      <c r="B62" s="27">
        <v>30116713</v>
      </c>
      <c r="C62" s="27"/>
      <c r="D62" s="27">
        <v>4685562</v>
      </c>
      <c r="E62" s="27"/>
      <c r="F62" s="27">
        <v>1306904</v>
      </c>
      <c r="G62" s="27"/>
      <c r="H62" s="27">
        <v>496280</v>
      </c>
      <c r="I62" s="27"/>
      <c r="J62" s="27">
        <v>510701.79249999998</v>
      </c>
      <c r="K62" s="27"/>
      <c r="L62" s="27">
        <v>16748437.5</v>
      </c>
      <c r="M62" s="27"/>
      <c r="N62" s="139">
        <v>1211500</v>
      </c>
      <c r="O62" s="139"/>
      <c r="P62" s="27">
        <v>557792</v>
      </c>
      <c r="Q62" s="27"/>
      <c r="R62" s="27">
        <v>135769</v>
      </c>
      <c r="S62" s="27"/>
      <c r="T62" s="27">
        <v>118923</v>
      </c>
      <c r="U62" s="27"/>
      <c r="V62" s="31">
        <v>55888582.292499997</v>
      </c>
      <c r="W62" s="23"/>
      <c r="X62" s="23"/>
    </row>
    <row r="63" spans="1:24" x14ac:dyDescent="0.2">
      <c r="A63" s="24" t="s">
        <v>130</v>
      </c>
      <c r="B63" s="41">
        <v>966944</v>
      </c>
      <c r="C63" s="41"/>
      <c r="D63" s="41">
        <v>655329</v>
      </c>
      <c r="E63" s="41"/>
      <c r="F63" s="41">
        <v>216148</v>
      </c>
      <c r="G63" s="41"/>
      <c r="H63" s="26">
        <v>0</v>
      </c>
      <c r="I63" s="26"/>
      <c r="J63" s="26">
        <v>0</v>
      </c>
      <c r="K63" s="26"/>
      <c r="L63" s="26">
        <v>0</v>
      </c>
      <c r="M63" s="26"/>
      <c r="N63" s="26">
        <v>0</v>
      </c>
      <c r="O63" s="26"/>
      <c r="P63" s="40">
        <v>175605</v>
      </c>
      <c r="Q63" s="40"/>
      <c r="R63" s="40">
        <v>46286</v>
      </c>
      <c r="S63" s="40"/>
      <c r="T63" s="40">
        <v>72542</v>
      </c>
      <c r="U63" s="40"/>
      <c r="V63" s="31">
        <v>2132854</v>
      </c>
      <c r="W63" s="23"/>
      <c r="X63" s="23"/>
    </row>
    <row r="64" spans="1:24" x14ac:dyDescent="0.2">
      <c r="A64" s="24" t="s">
        <v>157</v>
      </c>
      <c r="B64" s="38">
        <v>0</v>
      </c>
      <c r="C64" s="38"/>
      <c r="D64" s="38">
        <v>0</v>
      </c>
      <c r="E64" s="38"/>
      <c r="F64" s="38">
        <v>0</v>
      </c>
      <c r="G64" s="38"/>
      <c r="H64" s="38">
        <v>0</v>
      </c>
      <c r="I64" s="38"/>
      <c r="J64" s="37">
        <v>0</v>
      </c>
      <c r="K64" s="37"/>
      <c r="L64" s="38">
        <v>0</v>
      </c>
      <c r="M64" s="38"/>
      <c r="N64" s="38">
        <v>0</v>
      </c>
      <c r="O64" s="38"/>
      <c r="P64" s="38">
        <v>0</v>
      </c>
      <c r="Q64" s="38"/>
      <c r="R64" s="38">
        <v>0</v>
      </c>
      <c r="S64" s="38"/>
      <c r="T64" s="38">
        <v>0</v>
      </c>
      <c r="U64" s="38"/>
      <c r="V64" s="31">
        <v>0</v>
      </c>
      <c r="W64" s="23"/>
      <c r="X64" s="23"/>
    </row>
    <row r="65" spans="1:28" s="7" customFormat="1" ht="12" x14ac:dyDescent="0.2">
      <c r="A65" s="2"/>
      <c r="B65" s="31"/>
      <c r="C65" s="31"/>
      <c r="D65" s="31"/>
      <c r="E65" s="31"/>
      <c r="F65" s="31"/>
      <c r="G65" s="31"/>
      <c r="H65" s="31"/>
      <c r="I65" s="31"/>
      <c r="J65" s="2"/>
      <c r="K65" s="2"/>
      <c r="L65" s="56"/>
      <c r="M65" s="56"/>
      <c r="N65" s="56"/>
      <c r="O65" s="56"/>
      <c r="P65" s="56"/>
      <c r="Q65" s="56"/>
      <c r="R65" s="56"/>
      <c r="S65" s="56"/>
      <c r="T65" s="56"/>
      <c r="U65" s="56"/>
      <c r="V65" s="31"/>
      <c r="W65" s="2"/>
      <c r="X65" s="2"/>
      <c r="AB65" s="65"/>
    </row>
    <row r="66" spans="1:28" s="7" customFormat="1" ht="12" x14ac:dyDescent="0.2">
      <c r="A66" s="22" t="s">
        <v>158</v>
      </c>
      <c r="B66" s="72">
        <v>2545331240.0000005</v>
      </c>
      <c r="C66" s="72" t="s">
        <v>137</v>
      </c>
      <c r="D66" s="72">
        <v>177856722</v>
      </c>
      <c r="E66" s="72" t="s">
        <v>138</v>
      </c>
      <c r="F66" s="72">
        <v>67136222</v>
      </c>
      <c r="G66" s="72" t="s">
        <v>139</v>
      </c>
      <c r="H66" s="72">
        <v>896029000</v>
      </c>
      <c r="I66" s="72"/>
      <c r="J66" s="72">
        <v>896029000</v>
      </c>
      <c r="K66" s="72"/>
      <c r="L66" s="73">
        <v>497639500</v>
      </c>
      <c r="M66" s="73"/>
      <c r="N66" s="73">
        <v>70788195</v>
      </c>
      <c r="O66" s="73"/>
      <c r="P66" s="72">
        <v>43901198</v>
      </c>
      <c r="Q66" s="72" t="s">
        <v>134</v>
      </c>
      <c r="R66" s="72">
        <v>9257248</v>
      </c>
      <c r="S66" s="72" t="s">
        <v>135</v>
      </c>
      <c r="T66" s="72">
        <v>5401831</v>
      </c>
      <c r="U66" s="72" t="s">
        <v>136</v>
      </c>
      <c r="V66" s="42">
        <v>5209370156.0000029</v>
      </c>
      <c r="W66" s="2"/>
      <c r="X66" s="2"/>
      <c r="AB66" s="65"/>
    </row>
    <row r="67" spans="1:28" s="7" customFormat="1" ht="12" x14ac:dyDescent="0.2">
      <c r="B67" s="45"/>
      <c r="C67" s="45"/>
      <c r="D67" s="31"/>
      <c r="E67" s="31"/>
      <c r="F67" s="31"/>
      <c r="G67" s="31"/>
      <c r="H67" s="2"/>
      <c r="I67" s="2"/>
      <c r="J67" s="2"/>
      <c r="K67" s="2"/>
      <c r="L67" s="56"/>
      <c r="M67" s="56"/>
      <c r="N67" s="56"/>
      <c r="O67" s="56"/>
      <c r="P67" s="56"/>
      <c r="Q67" s="56"/>
      <c r="R67" s="56"/>
      <c r="S67" s="56"/>
      <c r="T67" s="56"/>
      <c r="U67" s="56"/>
      <c r="V67" s="31"/>
      <c r="W67" s="2"/>
      <c r="X67" s="2"/>
      <c r="AB67" s="65"/>
    </row>
    <row r="68" spans="1:28" s="7" customFormat="1" ht="12" x14ac:dyDescent="0.2">
      <c r="A68" s="22" t="s">
        <v>159</v>
      </c>
      <c r="B68" s="38">
        <v>12765204</v>
      </c>
      <c r="C68" s="38"/>
      <c r="D68" s="38">
        <v>889618</v>
      </c>
      <c r="E68" s="38"/>
      <c r="F68" s="37">
        <v>0</v>
      </c>
      <c r="G68" s="37"/>
      <c r="H68" s="38">
        <v>6771000</v>
      </c>
      <c r="I68" s="38"/>
      <c r="J68" s="38">
        <v>6771000</v>
      </c>
      <c r="K68" s="38"/>
      <c r="L68" s="38">
        <v>3760500</v>
      </c>
      <c r="M68" s="38"/>
      <c r="N68" s="38">
        <v>0</v>
      </c>
      <c r="O68" s="38"/>
      <c r="P68" s="38">
        <v>0</v>
      </c>
      <c r="Q68" s="38"/>
      <c r="R68" s="38">
        <v>0</v>
      </c>
      <c r="S68" s="38"/>
      <c r="T68" s="38">
        <v>0</v>
      </c>
      <c r="U68" s="38"/>
      <c r="V68" s="39">
        <v>30957322</v>
      </c>
      <c r="W68" s="2"/>
      <c r="X68" s="2"/>
      <c r="AB68" s="65"/>
    </row>
    <row r="69" spans="1:28" s="7" customFormat="1" ht="12" x14ac:dyDescent="0.2">
      <c r="A69" s="2"/>
      <c r="B69" s="26"/>
      <c r="C69" s="26"/>
      <c r="D69" s="26"/>
      <c r="E69" s="26"/>
      <c r="F69" s="26"/>
      <c r="G69" s="26"/>
      <c r="H69" s="26"/>
      <c r="I69" s="26"/>
      <c r="J69" s="26"/>
      <c r="K69" s="26"/>
      <c r="L69" s="54"/>
      <c r="M69" s="54"/>
      <c r="N69" s="54"/>
      <c r="O69" s="54"/>
      <c r="P69" s="54"/>
      <c r="Q69" s="54"/>
      <c r="R69" s="54"/>
      <c r="S69" s="54"/>
      <c r="T69" s="54"/>
      <c r="U69" s="54"/>
      <c r="V69" s="31"/>
      <c r="W69" s="2"/>
      <c r="X69" s="2"/>
      <c r="AB69" s="65"/>
    </row>
    <row r="70" spans="1:28" s="7" customFormat="1" thickBot="1" x14ac:dyDescent="0.25">
      <c r="A70" s="2" t="s">
        <v>142</v>
      </c>
      <c r="B70" s="74">
        <v>2558096444.0000005</v>
      </c>
      <c r="C70" s="74"/>
      <c r="D70" s="74">
        <v>178746340</v>
      </c>
      <c r="E70" s="74"/>
      <c r="F70" s="74">
        <v>67136222</v>
      </c>
      <c r="G70" s="74"/>
      <c r="H70" s="74">
        <v>902800000</v>
      </c>
      <c r="I70" s="74"/>
      <c r="J70" s="74">
        <v>902800000</v>
      </c>
      <c r="K70" s="74"/>
      <c r="L70" s="74">
        <v>501400000</v>
      </c>
      <c r="M70" s="74"/>
      <c r="N70" s="74">
        <v>70788195</v>
      </c>
      <c r="O70" s="74"/>
      <c r="P70" s="74">
        <v>43901198</v>
      </c>
      <c r="Q70" s="74"/>
      <c r="R70" s="74">
        <v>9257248</v>
      </c>
      <c r="S70" s="74"/>
      <c r="T70" s="74">
        <v>5401831</v>
      </c>
      <c r="U70" s="74"/>
      <c r="V70" s="75">
        <v>5240327478.0000029</v>
      </c>
      <c r="W70" s="2"/>
      <c r="X70" s="2"/>
      <c r="AB70" s="65"/>
    </row>
    <row r="71" spans="1:28" s="7" customFormat="1" thickTop="1" x14ac:dyDescent="0.2">
      <c r="A71" s="2"/>
      <c r="B71" s="2"/>
      <c r="C71" s="2"/>
      <c r="D71" s="2"/>
      <c r="E71" s="2"/>
      <c r="F71" s="2"/>
      <c r="G71" s="2"/>
      <c r="H71" s="2"/>
      <c r="I71" s="2"/>
      <c r="J71" s="2"/>
      <c r="K71" s="2"/>
      <c r="L71" s="56"/>
      <c r="M71" s="56"/>
      <c r="N71" s="56"/>
      <c r="O71" s="56"/>
      <c r="P71" s="56"/>
      <c r="Q71" s="56"/>
      <c r="R71" s="56"/>
      <c r="S71" s="56"/>
      <c r="T71" s="56"/>
      <c r="U71" s="56"/>
      <c r="V71" s="2"/>
      <c r="W71" s="2"/>
      <c r="X71" s="2"/>
      <c r="AB71" s="65"/>
    </row>
    <row r="72" spans="1:28" s="7" customFormat="1" ht="12" x14ac:dyDescent="0.2">
      <c r="A72" s="55" t="s">
        <v>160</v>
      </c>
      <c r="B72" s="2"/>
      <c r="C72" s="2"/>
      <c r="D72" s="2"/>
      <c r="E72" s="2"/>
      <c r="F72" s="2"/>
      <c r="G72" s="2"/>
      <c r="H72" s="2"/>
      <c r="I72" s="2"/>
      <c r="J72" s="2"/>
      <c r="K72" s="2"/>
      <c r="L72" s="56"/>
      <c r="M72" s="56"/>
      <c r="N72" s="56"/>
      <c r="O72" s="56"/>
      <c r="P72" s="56"/>
      <c r="Q72" s="56"/>
      <c r="R72" s="56"/>
      <c r="S72" s="56"/>
      <c r="T72" s="56"/>
      <c r="U72" s="56"/>
      <c r="V72" s="2"/>
      <c r="W72" s="2"/>
      <c r="X72" s="2"/>
      <c r="AB72" s="65"/>
    </row>
    <row r="73" spans="1:28" x14ac:dyDescent="0.2">
      <c r="A73" s="55" t="s">
        <v>255</v>
      </c>
      <c r="B73" s="23"/>
      <c r="C73" s="23"/>
      <c r="D73" s="23"/>
      <c r="E73" s="23"/>
      <c r="F73" s="2"/>
      <c r="G73" s="2"/>
      <c r="H73" s="23"/>
      <c r="I73" s="23"/>
      <c r="J73" s="23"/>
      <c r="K73" s="23"/>
      <c r="L73" s="76"/>
      <c r="M73" s="76"/>
      <c r="N73" s="76"/>
      <c r="O73" s="76"/>
      <c r="P73" s="76"/>
      <c r="Q73" s="76"/>
      <c r="R73" s="76"/>
      <c r="S73" s="76"/>
      <c r="T73" s="76"/>
      <c r="U73" s="76"/>
      <c r="V73" s="23"/>
      <c r="W73" s="23"/>
      <c r="X73" s="23"/>
    </row>
    <row r="74" spans="1:28" x14ac:dyDescent="0.2">
      <c r="A74" s="55" t="s">
        <v>256</v>
      </c>
      <c r="B74" s="23"/>
      <c r="C74" s="23"/>
      <c r="D74" s="23"/>
      <c r="E74" s="23"/>
      <c r="F74" s="2"/>
      <c r="G74" s="2"/>
      <c r="H74" s="23"/>
      <c r="I74" s="23"/>
      <c r="J74" s="23"/>
      <c r="K74" s="23"/>
      <c r="L74" s="76"/>
      <c r="M74" s="76"/>
      <c r="N74" s="76"/>
      <c r="O74" s="76"/>
      <c r="P74" s="76"/>
      <c r="Q74" s="76"/>
      <c r="R74" s="76"/>
      <c r="S74" s="76"/>
      <c r="T74" s="76"/>
      <c r="U74" s="76"/>
      <c r="V74" s="23"/>
      <c r="W74" s="23"/>
      <c r="X74" s="23"/>
    </row>
    <row r="75" spans="1:28" x14ac:dyDescent="0.2">
      <c r="A75" s="55" t="s">
        <v>257</v>
      </c>
      <c r="B75" s="23"/>
      <c r="C75" s="23"/>
      <c r="D75" s="23"/>
      <c r="E75" s="23"/>
      <c r="F75" s="2"/>
      <c r="G75" s="2"/>
      <c r="H75" s="23"/>
      <c r="I75" s="23"/>
      <c r="J75" s="23"/>
      <c r="K75" s="23"/>
      <c r="L75" s="76"/>
      <c r="M75" s="76"/>
      <c r="N75" s="76"/>
      <c r="O75" s="76"/>
      <c r="P75" s="76"/>
      <c r="Q75" s="76"/>
      <c r="R75" s="76"/>
      <c r="S75" s="76"/>
      <c r="T75" s="76"/>
      <c r="U75" s="76"/>
      <c r="V75" s="23"/>
      <c r="W75" s="23"/>
      <c r="X75" s="23"/>
    </row>
    <row r="76" spans="1:28" x14ac:dyDescent="0.2">
      <c r="A76" s="55" t="s">
        <v>258</v>
      </c>
      <c r="B76" s="23"/>
      <c r="C76" s="23"/>
      <c r="D76" s="23"/>
      <c r="E76" s="23"/>
      <c r="F76" s="2"/>
      <c r="G76" s="2"/>
      <c r="H76" s="23"/>
      <c r="I76" s="23"/>
      <c r="J76" s="23"/>
      <c r="K76" s="23"/>
      <c r="L76" s="76"/>
      <c r="M76" s="76"/>
      <c r="N76" s="76"/>
      <c r="O76" s="76"/>
      <c r="P76" s="76"/>
      <c r="Q76" s="76"/>
      <c r="R76" s="76"/>
      <c r="S76" s="76"/>
      <c r="T76" s="76"/>
      <c r="U76" s="76"/>
      <c r="V76" s="23"/>
      <c r="W76" s="23"/>
      <c r="X76" s="23"/>
    </row>
    <row r="77" spans="1:28" x14ac:dyDescent="0.2">
      <c r="A77" s="55" t="s">
        <v>259</v>
      </c>
      <c r="B77" s="23"/>
      <c r="C77" s="23"/>
      <c r="D77" s="23"/>
      <c r="E77" s="23"/>
      <c r="F77" s="2"/>
      <c r="G77" s="2"/>
      <c r="H77" s="23"/>
      <c r="I77" s="23"/>
      <c r="J77" s="23"/>
      <c r="K77" s="23"/>
      <c r="L77" s="76"/>
      <c r="M77" s="76"/>
      <c r="N77" s="76"/>
      <c r="O77" s="76"/>
      <c r="P77" s="76"/>
      <c r="Q77" s="76"/>
      <c r="R77" s="76"/>
      <c r="S77" s="76"/>
      <c r="T77" s="76"/>
      <c r="U77" s="76"/>
      <c r="V77" s="23"/>
      <c r="W77" s="23"/>
      <c r="X77" s="23"/>
    </row>
    <row r="78" spans="1:28" x14ac:dyDescent="0.2">
      <c r="A78" s="55" t="s">
        <v>260</v>
      </c>
      <c r="B78" s="23"/>
      <c r="C78" s="23"/>
      <c r="D78" s="23"/>
      <c r="E78" s="23"/>
      <c r="F78" s="2"/>
      <c r="G78" s="2"/>
      <c r="H78" s="23"/>
      <c r="I78" s="23"/>
      <c r="J78" s="23"/>
      <c r="K78" s="23"/>
      <c r="L78" s="76"/>
      <c r="M78" s="76"/>
      <c r="N78" s="76"/>
      <c r="O78" s="76"/>
      <c r="P78" s="76"/>
      <c r="Q78" s="76"/>
      <c r="R78" s="76"/>
      <c r="S78" s="76"/>
      <c r="T78" s="76"/>
      <c r="U78" s="76"/>
      <c r="V78" s="23"/>
      <c r="W78" s="23"/>
      <c r="X78" s="23"/>
    </row>
    <row r="79" spans="1:28" x14ac:dyDescent="0.2">
      <c r="A79" s="23"/>
      <c r="B79" s="23"/>
      <c r="C79" s="23"/>
      <c r="D79" s="23"/>
      <c r="E79" s="23"/>
      <c r="F79" s="23"/>
      <c r="G79" s="23"/>
      <c r="H79" s="23"/>
      <c r="I79" s="23"/>
      <c r="J79" s="23"/>
      <c r="K79" s="23"/>
      <c r="L79" s="76"/>
      <c r="M79" s="76"/>
      <c r="N79" s="76"/>
      <c r="O79" s="76"/>
      <c r="P79" s="76"/>
      <c r="Q79" s="76"/>
      <c r="R79" s="76"/>
      <c r="S79" s="76"/>
      <c r="T79" s="76"/>
      <c r="U79" s="76"/>
      <c r="V79" s="23"/>
      <c r="W79" s="23"/>
      <c r="X79" s="23"/>
    </row>
    <row r="80" spans="1:28" x14ac:dyDescent="0.2">
      <c r="A80" s="23"/>
      <c r="B80" s="23"/>
      <c r="C80" s="23"/>
      <c r="D80" s="23"/>
      <c r="E80" s="23"/>
      <c r="F80" s="23"/>
      <c r="G80" s="23"/>
      <c r="H80" s="23"/>
      <c r="I80" s="23"/>
      <c r="J80" s="23"/>
      <c r="K80" s="23"/>
      <c r="L80" s="76"/>
      <c r="M80" s="76"/>
      <c r="N80" s="76"/>
      <c r="O80" s="76"/>
      <c r="P80" s="76"/>
      <c r="Q80" s="76"/>
      <c r="R80" s="76"/>
      <c r="S80" s="76"/>
      <c r="T80" s="76"/>
      <c r="U80" s="76"/>
      <c r="V80" s="125"/>
      <c r="W80" s="23"/>
      <c r="X80" s="23"/>
    </row>
    <row r="81" spans="1:24" x14ac:dyDescent="0.2">
      <c r="A81" s="55"/>
      <c r="B81" s="23"/>
      <c r="C81" s="23"/>
      <c r="D81" s="23"/>
      <c r="E81" s="23"/>
      <c r="F81" s="23"/>
      <c r="G81" s="23"/>
      <c r="H81" s="23"/>
      <c r="I81" s="23"/>
      <c r="J81" s="23"/>
      <c r="K81" s="23"/>
      <c r="L81" s="76"/>
      <c r="M81" s="76"/>
      <c r="N81" s="76"/>
      <c r="O81" s="76"/>
      <c r="P81" s="76"/>
      <c r="Q81" s="76"/>
      <c r="R81" s="76"/>
      <c r="S81" s="76"/>
      <c r="T81" s="76"/>
      <c r="U81" s="76"/>
      <c r="V81" s="23"/>
      <c r="W81" s="23"/>
      <c r="X81" s="23"/>
    </row>
    <row r="82" spans="1:24" x14ac:dyDescent="0.2">
      <c r="A82" s="23"/>
      <c r="B82" s="23"/>
      <c r="C82" s="23"/>
      <c r="D82" s="23"/>
      <c r="E82" s="23"/>
      <c r="F82" s="23"/>
      <c r="G82" s="23"/>
      <c r="H82" s="23"/>
      <c r="I82" s="23"/>
      <c r="J82" s="23"/>
      <c r="K82" s="23"/>
      <c r="L82" s="76"/>
      <c r="M82" s="76"/>
      <c r="N82" s="76"/>
      <c r="O82" s="76"/>
      <c r="P82" s="76"/>
      <c r="Q82" s="76"/>
      <c r="R82" s="76"/>
      <c r="S82" s="76"/>
      <c r="T82" s="76"/>
      <c r="U82" s="76"/>
      <c r="V82" s="23"/>
      <c r="W82" s="23"/>
      <c r="X82" s="23"/>
    </row>
    <row r="83" spans="1:24" x14ac:dyDescent="0.2">
      <c r="A83" s="23"/>
      <c r="B83" s="23"/>
      <c r="C83" s="23"/>
      <c r="D83" s="23"/>
      <c r="E83" s="23"/>
      <c r="F83" s="23"/>
      <c r="G83" s="23"/>
      <c r="H83" s="23"/>
      <c r="I83" s="23"/>
      <c r="J83" s="23"/>
      <c r="K83" s="23"/>
      <c r="L83" s="76"/>
      <c r="M83" s="76"/>
      <c r="N83" s="76"/>
      <c r="O83" s="76"/>
      <c r="P83" s="76"/>
      <c r="Q83" s="76"/>
      <c r="R83" s="76"/>
      <c r="S83" s="76"/>
      <c r="T83" s="76"/>
      <c r="U83" s="76"/>
      <c r="V83" s="23"/>
      <c r="W83" s="23"/>
      <c r="X83" s="23"/>
    </row>
    <row r="84" spans="1:24" x14ac:dyDescent="0.2">
      <c r="A84" s="23"/>
      <c r="B84" s="23"/>
      <c r="C84" s="23"/>
      <c r="D84" s="23"/>
      <c r="E84" s="23"/>
      <c r="F84" s="23"/>
      <c r="G84" s="23"/>
      <c r="H84" s="23"/>
      <c r="I84" s="23"/>
      <c r="J84" s="23"/>
      <c r="K84" s="23"/>
      <c r="L84" s="76"/>
      <c r="M84" s="76"/>
      <c r="N84" s="76"/>
      <c r="O84" s="76"/>
      <c r="P84" s="76"/>
      <c r="Q84" s="76"/>
      <c r="R84" s="76"/>
      <c r="S84" s="76"/>
      <c r="T84" s="76"/>
      <c r="U84" s="76"/>
      <c r="V84" s="23"/>
      <c r="W84" s="23"/>
      <c r="X84" s="23"/>
    </row>
    <row r="85" spans="1:24" x14ac:dyDescent="0.2">
      <c r="A85" s="23"/>
      <c r="B85" s="23"/>
      <c r="C85" s="23"/>
      <c r="D85" s="23"/>
      <c r="E85" s="23"/>
      <c r="F85" s="23"/>
      <c r="G85" s="23"/>
      <c r="H85" s="23"/>
      <c r="I85" s="23"/>
      <c r="J85" s="23"/>
      <c r="K85" s="23"/>
      <c r="L85" s="76"/>
      <c r="M85" s="76"/>
      <c r="N85" s="76"/>
      <c r="O85" s="76"/>
      <c r="P85" s="76"/>
      <c r="Q85" s="76"/>
      <c r="R85" s="76"/>
      <c r="S85" s="76"/>
      <c r="T85" s="76"/>
      <c r="U85" s="76"/>
      <c r="V85" s="23"/>
      <c r="W85" s="23"/>
      <c r="X85" s="23"/>
    </row>
    <row r="86" spans="1:24" x14ac:dyDescent="0.2">
      <c r="A86" s="23"/>
      <c r="B86" s="23"/>
      <c r="C86" s="23"/>
      <c r="D86" s="23"/>
      <c r="E86" s="23"/>
      <c r="F86" s="23"/>
      <c r="G86" s="23"/>
      <c r="H86" s="23"/>
      <c r="I86" s="23"/>
      <c r="J86" s="23"/>
      <c r="K86" s="23"/>
      <c r="L86" s="76"/>
      <c r="M86" s="76"/>
      <c r="N86" s="76"/>
      <c r="O86" s="76"/>
      <c r="P86" s="76"/>
      <c r="Q86" s="76"/>
      <c r="R86" s="76"/>
      <c r="S86" s="76"/>
      <c r="T86" s="76"/>
      <c r="U86" s="76"/>
      <c r="V86" s="23"/>
      <c r="W86" s="23"/>
      <c r="X86" s="23"/>
    </row>
    <row r="87" spans="1:24" x14ac:dyDescent="0.2">
      <c r="A87" s="23"/>
      <c r="B87" s="23"/>
      <c r="C87" s="23"/>
      <c r="D87" s="23"/>
      <c r="E87" s="23"/>
      <c r="F87" s="23"/>
      <c r="G87" s="23"/>
      <c r="H87" s="23"/>
      <c r="I87" s="23"/>
      <c r="J87" s="23"/>
      <c r="K87" s="23"/>
      <c r="L87" s="76"/>
      <c r="M87" s="76"/>
      <c r="N87" s="76"/>
      <c r="O87" s="76"/>
      <c r="P87" s="76"/>
      <c r="Q87" s="76"/>
      <c r="R87" s="76"/>
      <c r="S87" s="76"/>
      <c r="T87" s="76"/>
      <c r="U87" s="76"/>
      <c r="V87" s="23"/>
      <c r="W87" s="23"/>
      <c r="X87" s="23"/>
    </row>
    <row r="88" spans="1:24" x14ac:dyDescent="0.2">
      <c r="A88" s="23"/>
      <c r="B88" s="23"/>
      <c r="C88" s="23"/>
      <c r="D88" s="23"/>
      <c r="E88" s="23"/>
      <c r="F88" s="23"/>
      <c r="G88" s="23"/>
      <c r="H88" s="23"/>
      <c r="I88" s="23"/>
      <c r="J88" s="23"/>
      <c r="K88" s="23"/>
      <c r="L88" s="76"/>
      <c r="M88" s="76"/>
      <c r="N88" s="76"/>
      <c r="O88" s="76"/>
      <c r="P88" s="76"/>
      <c r="Q88" s="76"/>
      <c r="R88" s="76"/>
      <c r="S88" s="76"/>
      <c r="T88" s="76"/>
      <c r="U88" s="76"/>
      <c r="V88" s="23"/>
      <c r="W88" s="23"/>
      <c r="X88" s="23"/>
    </row>
    <row r="89" spans="1:24" x14ac:dyDescent="0.2">
      <c r="A89" s="23"/>
      <c r="B89" s="23"/>
      <c r="C89" s="23"/>
      <c r="D89" s="23"/>
      <c r="E89" s="23"/>
      <c r="F89" s="23"/>
      <c r="G89" s="23"/>
      <c r="H89" s="23"/>
      <c r="I89" s="23"/>
      <c r="J89" s="23"/>
      <c r="K89" s="23"/>
      <c r="L89" s="76"/>
      <c r="M89" s="76"/>
      <c r="N89" s="76"/>
      <c r="O89" s="76"/>
      <c r="P89" s="76"/>
      <c r="Q89" s="76"/>
      <c r="R89" s="76"/>
      <c r="S89" s="76"/>
      <c r="T89" s="76"/>
      <c r="U89" s="76"/>
      <c r="V89" s="23"/>
      <c r="W89" s="23"/>
      <c r="X89" s="23"/>
    </row>
    <row r="90" spans="1:24" x14ac:dyDescent="0.2">
      <c r="A90" s="23"/>
      <c r="B90" s="23"/>
      <c r="C90" s="23"/>
      <c r="D90" s="23"/>
      <c r="E90" s="23"/>
      <c r="F90" s="23"/>
      <c r="G90" s="23"/>
      <c r="H90" s="23"/>
      <c r="I90" s="23"/>
      <c r="J90" s="23"/>
      <c r="K90" s="23"/>
      <c r="L90" s="76"/>
      <c r="M90" s="76"/>
      <c r="N90" s="76"/>
      <c r="O90" s="76"/>
      <c r="P90" s="76"/>
      <c r="Q90" s="76"/>
      <c r="R90" s="76"/>
      <c r="S90" s="76"/>
      <c r="T90" s="76"/>
      <c r="U90" s="76"/>
      <c r="V90" s="23"/>
      <c r="W90" s="23"/>
      <c r="X90" s="23"/>
    </row>
    <row r="91" spans="1:24" x14ac:dyDescent="0.2">
      <c r="A91" s="23"/>
      <c r="B91" s="23"/>
      <c r="C91" s="23"/>
      <c r="D91" s="23"/>
      <c r="E91" s="23"/>
      <c r="F91" s="23"/>
      <c r="G91" s="23"/>
      <c r="H91" s="23"/>
      <c r="I91" s="23"/>
      <c r="J91" s="23"/>
      <c r="K91" s="23"/>
      <c r="L91" s="76"/>
      <c r="M91" s="76"/>
      <c r="N91" s="76"/>
      <c r="O91" s="76"/>
      <c r="P91" s="76"/>
      <c r="Q91" s="76"/>
      <c r="R91" s="76"/>
      <c r="S91" s="76"/>
      <c r="T91" s="76"/>
      <c r="U91" s="76"/>
      <c r="V91" s="23"/>
      <c r="W91" s="23"/>
      <c r="X91" s="23"/>
    </row>
    <row r="92" spans="1:24" x14ac:dyDescent="0.2">
      <c r="A92" s="23"/>
      <c r="B92" s="23"/>
      <c r="C92" s="23"/>
      <c r="D92" s="23"/>
      <c r="E92" s="23"/>
      <c r="F92" s="23"/>
      <c r="G92" s="23"/>
      <c r="H92" s="23"/>
      <c r="I92" s="23"/>
      <c r="J92" s="23"/>
      <c r="K92" s="23"/>
      <c r="L92" s="76"/>
      <c r="M92" s="76"/>
      <c r="N92" s="76"/>
      <c r="O92" s="76"/>
      <c r="P92" s="76"/>
      <c r="Q92" s="76"/>
      <c r="R92" s="76"/>
      <c r="S92" s="76"/>
      <c r="T92" s="76"/>
      <c r="U92" s="76"/>
      <c r="V92" s="23"/>
      <c r="W92" s="23"/>
      <c r="X92" s="23"/>
    </row>
    <row r="93" spans="1:24" x14ac:dyDescent="0.2">
      <c r="A93" s="23"/>
      <c r="B93" s="23"/>
      <c r="C93" s="23"/>
      <c r="D93" s="23"/>
      <c r="E93" s="23"/>
      <c r="F93" s="23"/>
      <c r="G93" s="23"/>
      <c r="H93" s="23"/>
      <c r="I93" s="23"/>
      <c r="J93" s="23"/>
      <c r="K93" s="23"/>
      <c r="L93" s="76"/>
      <c r="M93" s="76"/>
      <c r="N93" s="76"/>
      <c r="O93" s="76"/>
      <c r="P93" s="76"/>
      <c r="Q93" s="76"/>
      <c r="R93" s="76"/>
      <c r="S93" s="76"/>
      <c r="T93" s="76"/>
      <c r="U93" s="76"/>
      <c r="V93" s="23"/>
      <c r="W93" s="23"/>
      <c r="X93" s="23"/>
    </row>
    <row r="94" spans="1:24" x14ac:dyDescent="0.2">
      <c r="A94" s="23"/>
      <c r="B94" s="23"/>
      <c r="C94" s="23"/>
      <c r="D94" s="23"/>
      <c r="E94" s="23"/>
      <c r="F94" s="23"/>
      <c r="G94" s="23"/>
      <c r="H94" s="23"/>
      <c r="I94" s="23"/>
      <c r="J94" s="23"/>
      <c r="K94" s="23"/>
      <c r="L94" s="76"/>
      <c r="M94" s="76"/>
      <c r="N94" s="76"/>
      <c r="O94" s="76"/>
      <c r="P94" s="76"/>
      <c r="Q94" s="76"/>
      <c r="R94" s="76"/>
      <c r="S94" s="76"/>
      <c r="T94" s="76"/>
      <c r="U94" s="76"/>
      <c r="V94" s="23"/>
      <c r="W94" s="23"/>
      <c r="X94" s="23"/>
    </row>
    <row r="95" spans="1:24" x14ac:dyDescent="0.2">
      <c r="A95" s="23"/>
      <c r="B95" s="23"/>
      <c r="C95" s="23"/>
      <c r="D95" s="23"/>
      <c r="E95" s="23"/>
      <c r="F95" s="23"/>
      <c r="G95" s="23"/>
      <c r="H95" s="23"/>
      <c r="I95" s="23"/>
      <c r="J95" s="23"/>
      <c r="K95" s="23"/>
      <c r="L95" s="76"/>
      <c r="M95" s="76"/>
      <c r="N95" s="76"/>
      <c r="O95" s="76"/>
      <c r="P95" s="76"/>
      <c r="Q95" s="76"/>
      <c r="R95" s="76"/>
      <c r="S95" s="76"/>
      <c r="T95" s="76"/>
      <c r="U95" s="76"/>
      <c r="V95" s="23"/>
      <c r="W95" s="23"/>
      <c r="X95" s="23"/>
    </row>
    <row r="96" spans="1:24" x14ac:dyDescent="0.2">
      <c r="A96" s="23"/>
      <c r="B96" s="23"/>
      <c r="C96" s="23"/>
      <c r="D96" s="23"/>
      <c r="E96" s="23"/>
      <c r="F96" s="23"/>
      <c r="G96" s="23"/>
      <c r="H96" s="23"/>
      <c r="I96" s="23"/>
      <c r="J96" s="23"/>
      <c r="K96" s="23"/>
      <c r="L96" s="76"/>
      <c r="M96" s="76"/>
      <c r="N96" s="76"/>
      <c r="O96" s="76"/>
      <c r="P96" s="76"/>
      <c r="Q96" s="76"/>
      <c r="R96" s="76"/>
      <c r="S96" s="76"/>
      <c r="T96" s="76"/>
      <c r="U96" s="76"/>
      <c r="V96" s="23"/>
      <c r="W96" s="23"/>
      <c r="X96" s="23"/>
    </row>
    <row r="97" spans="1:24" x14ac:dyDescent="0.2">
      <c r="A97" s="23"/>
      <c r="B97" s="23"/>
      <c r="C97" s="23"/>
      <c r="D97" s="23"/>
      <c r="E97" s="23"/>
      <c r="F97" s="23"/>
      <c r="G97" s="23"/>
      <c r="H97" s="23"/>
      <c r="I97" s="23"/>
      <c r="J97" s="23"/>
      <c r="K97" s="23"/>
      <c r="L97" s="76"/>
      <c r="M97" s="76"/>
      <c r="N97" s="76"/>
      <c r="O97" s="76"/>
      <c r="P97" s="76"/>
      <c r="Q97" s="76"/>
      <c r="R97" s="76"/>
      <c r="S97" s="76"/>
      <c r="T97" s="76"/>
      <c r="U97" s="76"/>
      <c r="V97" s="23"/>
      <c r="W97" s="23"/>
      <c r="X97" s="23"/>
    </row>
    <row r="98" spans="1:24" x14ac:dyDescent="0.2">
      <c r="A98" s="23"/>
      <c r="B98" s="23"/>
      <c r="C98" s="23"/>
      <c r="D98" s="23"/>
      <c r="E98" s="23"/>
      <c r="F98" s="23"/>
      <c r="G98" s="23"/>
      <c r="H98" s="23"/>
      <c r="I98" s="23"/>
      <c r="J98" s="23"/>
      <c r="K98" s="23"/>
      <c r="L98" s="76"/>
      <c r="M98" s="76"/>
      <c r="N98" s="76"/>
      <c r="O98" s="76"/>
      <c r="P98" s="76"/>
      <c r="Q98" s="76"/>
      <c r="R98" s="76"/>
      <c r="S98" s="76"/>
      <c r="T98" s="76"/>
      <c r="U98" s="76"/>
      <c r="V98" s="23"/>
      <c r="W98" s="23"/>
      <c r="X98" s="23"/>
    </row>
    <row r="99" spans="1:24" x14ac:dyDescent="0.2">
      <c r="A99" s="23"/>
      <c r="B99" s="23"/>
      <c r="C99" s="23"/>
      <c r="D99" s="23"/>
      <c r="E99" s="23"/>
      <c r="F99" s="23"/>
      <c r="G99" s="23"/>
      <c r="H99" s="23"/>
      <c r="I99" s="23"/>
      <c r="J99" s="23"/>
      <c r="K99" s="23"/>
      <c r="L99" s="76"/>
      <c r="M99" s="76"/>
      <c r="N99" s="76"/>
      <c r="O99" s="76"/>
      <c r="P99" s="76"/>
      <c r="Q99" s="76"/>
      <c r="R99" s="76"/>
      <c r="S99" s="76"/>
      <c r="T99" s="76"/>
      <c r="U99" s="76"/>
      <c r="V99" s="23"/>
      <c r="W99" s="23"/>
      <c r="X99" s="23"/>
    </row>
    <row r="100" spans="1:24" x14ac:dyDescent="0.2">
      <c r="A100" s="23"/>
      <c r="B100" s="23"/>
      <c r="C100" s="23"/>
      <c r="D100" s="23"/>
      <c r="E100" s="23"/>
      <c r="F100" s="23"/>
      <c r="G100" s="23"/>
      <c r="H100" s="23"/>
      <c r="I100" s="23"/>
      <c r="J100" s="23"/>
      <c r="K100" s="23"/>
      <c r="L100" s="76"/>
      <c r="M100" s="76"/>
      <c r="N100" s="76"/>
      <c r="O100" s="76"/>
      <c r="P100" s="76"/>
      <c r="Q100" s="76"/>
      <c r="R100" s="76"/>
      <c r="S100" s="76"/>
      <c r="T100" s="76"/>
      <c r="U100" s="76"/>
      <c r="V100" s="23"/>
      <c r="W100" s="23"/>
      <c r="X100" s="23"/>
    </row>
    <row r="101" spans="1:24" x14ac:dyDescent="0.2">
      <c r="A101" s="23"/>
      <c r="B101" s="23"/>
      <c r="C101" s="23"/>
      <c r="D101" s="23"/>
      <c r="E101" s="23"/>
      <c r="F101" s="23"/>
      <c r="G101" s="23"/>
      <c r="H101" s="23"/>
      <c r="I101" s="23"/>
      <c r="J101" s="23"/>
      <c r="K101" s="23"/>
      <c r="L101" s="76"/>
      <c r="M101" s="76"/>
      <c r="N101" s="76"/>
      <c r="O101" s="76"/>
      <c r="P101" s="76"/>
      <c r="Q101" s="76"/>
      <c r="R101" s="76"/>
      <c r="S101" s="76"/>
      <c r="T101" s="76"/>
      <c r="U101" s="76"/>
      <c r="V101" s="23"/>
      <c r="W101" s="23"/>
      <c r="X101" s="23"/>
    </row>
  </sheetData>
  <mergeCells count="2">
    <mergeCell ref="A2:V2"/>
    <mergeCell ref="A1:V1"/>
  </mergeCells>
  <phoneticPr fontId="0" type="noConversion"/>
  <pageMargins left="0.25" right="0.25" top="1" bottom="1" header="0.5" footer="0.5"/>
  <pageSetup paperSize="5" scale="6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HY94"/>
  <sheetViews>
    <sheetView showGridLines="0" workbookViewId="0">
      <pane xSplit="1" ySplit="5" topLeftCell="N6" activePane="bottomRight" state="frozen"/>
      <selection pane="topRight" activeCell="B1" sqref="B1"/>
      <selection pane="bottomLeft" activeCell="A6" sqref="A6"/>
      <selection pane="bottomRight" activeCell="K54" sqref="K54"/>
    </sheetView>
  </sheetViews>
  <sheetFormatPr defaultRowHeight="12" x14ac:dyDescent="0.2"/>
  <cols>
    <col min="1" max="1" width="31.28515625" style="345" customWidth="1"/>
    <col min="2" max="2" width="20.140625" style="345" customWidth="1"/>
    <col min="3" max="3" width="19.28515625" style="345" customWidth="1"/>
    <col min="4" max="5" width="17.140625" style="345" customWidth="1"/>
    <col min="6" max="6" width="19.5703125" style="345" bestFit="1" customWidth="1"/>
    <col min="7" max="7" width="22.5703125" style="345" customWidth="1"/>
    <col min="8" max="8" width="21" style="345" customWidth="1"/>
    <col min="9" max="9" width="17.42578125" style="345" customWidth="1"/>
    <col min="10" max="10" width="19.140625" style="345" customWidth="1"/>
    <col min="11" max="12" width="18.5703125" style="345" customWidth="1"/>
    <col min="13" max="13" width="17.42578125" style="345" customWidth="1"/>
    <col min="14" max="14" width="17.5703125" style="345" customWidth="1"/>
    <col min="15" max="15" width="18.5703125" style="345" customWidth="1"/>
    <col min="16" max="17" width="17.5703125" style="345" customWidth="1"/>
    <col min="18" max="18" width="16" style="345" customWidth="1"/>
    <col min="19" max="19" width="9.140625" style="345" customWidth="1"/>
    <col min="20" max="20" width="17.28515625" style="345" customWidth="1"/>
    <col min="21" max="21" width="16.5703125" style="345" bestFit="1" customWidth="1"/>
    <col min="22" max="22" width="10.85546875" style="345" bestFit="1" customWidth="1"/>
    <col min="23" max="16384" width="9.140625" style="345"/>
  </cols>
  <sheetData>
    <row r="1" spans="1:233" ht="18" x14ac:dyDescent="0.2">
      <c r="A1" s="496" t="s">
        <v>213</v>
      </c>
      <c r="B1" s="496"/>
      <c r="C1" s="496"/>
      <c r="D1" s="496"/>
      <c r="E1" s="496"/>
      <c r="F1" s="496"/>
      <c r="G1" s="496"/>
      <c r="H1" s="496"/>
      <c r="I1" s="496"/>
      <c r="J1" s="496"/>
      <c r="K1" s="496"/>
      <c r="L1" s="496"/>
      <c r="M1" s="496"/>
      <c r="N1" s="496"/>
      <c r="O1" s="496"/>
      <c r="P1" s="496"/>
      <c r="Q1" s="496"/>
      <c r="R1" s="496"/>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c r="HX1" s="339"/>
      <c r="HY1" s="339"/>
    </row>
    <row r="2" spans="1:233" ht="18" x14ac:dyDescent="0.2">
      <c r="A2" s="504" t="s">
        <v>444</v>
      </c>
      <c r="B2" s="504"/>
      <c r="C2" s="504"/>
      <c r="D2" s="504"/>
      <c r="E2" s="504"/>
      <c r="F2" s="504"/>
      <c r="G2" s="504"/>
      <c r="H2" s="504"/>
      <c r="I2" s="504"/>
      <c r="J2" s="504"/>
      <c r="K2" s="504"/>
      <c r="L2" s="504"/>
      <c r="M2" s="504"/>
      <c r="N2" s="504"/>
      <c r="O2" s="504"/>
      <c r="P2" s="504"/>
      <c r="Q2" s="504"/>
      <c r="R2" s="504"/>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row>
    <row r="3" spans="1:233" ht="15.75" x14ac:dyDescent="0.2">
      <c r="A3" s="497" t="s">
        <v>459</v>
      </c>
      <c r="B3" s="497"/>
      <c r="C3" s="497"/>
      <c r="D3" s="497"/>
      <c r="E3" s="497"/>
      <c r="F3" s="497"/>
      <c r="G3" s="497"/>
      <c r="H3" s="497"/>
      <c r="I3" s="497"/>
      <c r="J3" s="497"/>
      <c r="K3" s="497"/>
      <c r="L3" s="497"/>
      <c r="M3" s="497"/>
      <c r="N3" s="497"/>
      <c r="O3" s="497"/>
      <c r="P3" s="497"/>
      <c r="Q3" s="497"/>
      <c r="R3" s="497"/>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row>
    <row r="4" spans="1:233" x14ac:dyDescent="0.2">
      <c r="A4" s="507"/>
      <c r="B4" s="507"/>
      <c r="C4" s="507"/>
      <c r="D4" s="507"/>
      <c r="E4" s="507"/>
      <c r="F4" s="507"/>
      <c r="G4" s="507"/>
      <c r="H4" s="507"/>
      <c r="I4" s="507"/>
      <c r="J4" s="507"/>
      <c r="K4" s="507"/>
      <c r="L4" s="507"/>
      <c r="M4" s="507"/>
      <c r="N4" s="507"/>
      <c r="O4" s="507"/>
      <c r="P4" s="507"/>
      <c r="Q4" s="507"/>
      <c r="R4" s="507"/>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row>
    <row r="5" spans="1:233" ht="19.5" customHeight="1" x14ac:dyDescent="0.2">
      <c r="A5" s="418"/>
      <c r="B5" s="506" t="s">
        <v>458</v>
      </c>
      <c r="C5" s="509"/>
      <c r="D5" s="509"/>
      <c r="E5" s="509"/>
      <c r="F5" s="509"/>
      <c r="G5" s="509"/>
      <c r="H5" s="509"/>
      <c r="I5" s="509"/>
      <c r="J5" s="509"/>
      <c r="K5" s="509"/>
      <c r="L5" s="509"/>
      <c r="M5" s="509"/>
      <c r="N5" s="509"/>
      <c r="O5" s="509"/>
      <c r="P5" s="509"/>
      <c r="Q5" s="509"/>
      <c r="R5" s="509"/>
      <c r="S5" s="439"/>
      <c r="T5" s="439"/>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row>
    <row r="6" spans="1:233" x14ac:dyDescent="0.2">
      <c r="A6" s="418"/>
      <c r="B6" s="419" t="s">
        <v>15</v>
      </c>
      <c r="C6" s="419" t="s">
        <v>308</v>
      </c>
      <c r="D6" s="419" t="s">
        <v>407</v>
      </c>
      <c r="E6" s="419" t="s">
        <v>429</v>
      </c>
      <c r="F6" s="419" t="s">
        <v>1</v>
      </c>
      <c r="G6" s="419" t="s">
        <v>0</v>
      </c>
      <c r="H6" s="419" t="s">
        <v>408</v>
      </c>
      <c r="I6" s="419" t="s">
        <v>409</v>
      </c>
      <c r="J6" s="419" t="s">
        <v>410</v>
      </c>
      <c r="K6" s="419" t="s">
        <v>411</v>
      </c>
      <c r="L6" s="419" t="s">
        <v>430</v>
      </c>
      <c r="M6" s="419" t="s">
        <v>412</v>
      </c>
      <c r="N6" s="419" t="s">
        <v>413</v>
      </c>
      <c r="O6" s="419" t="s">
        <v>413</v>
      </c>
      <c r="P6" s="419" t="s">
        <v>413</v>
      </c>
      <c r="Q6" s="419" t="s">
        <v>446</v>
      </c>
      <c r="R6" s="42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row>
    <row r="7" spans="1:233" x14ac:dyDescent="0.2">
      <c r="A7" s="418"/>
      <c r="B7" s="421"/>
      <c r="C7" s="421"/>
      <c r="D7" s="421"/>
      <c r="E7" s="421"/>
      <c r="F7" s="421"/>
      <c r="G7" s="421"/>
      <c r="H7" s="421"/>
      <c r="I7" s="421"/>
      <c r="J7" s="421"/>
      <c r="K7" s="421"/>
      <c r="L7" s="421"/>
      <c r="M7" s="421"/>
      <c r="N7" s="421"/>
      <c r="O7" s="421"/>
      <c r="P7" s="421"/>
      <c r="Q7" s="421"/>
      <c r="R7" s="422"/>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row>
    <row r="8" spans="1:233" x14ac:dyDescent="0.2">
      <c r="A8" s="346"/>
      <c r="B8" s="347" t="s">
        <v>2</v>
      </c>
      <c r="C8" s="347" t="s">
        <v>414</v>
      </c>
      <c r="D8" s="347" t="s">
        <v>10</v>
      </c>
      <c r="E8" s="347" t="s">
        <v>431</v>
      </c>
      <c r="F8" s="347" t="s">
        <v>432</v>
      </c>
      <c r="G8" s="347" t="s">
        <v>415</v>
      </c>
      <c r="H8" s="347" t="s">
        <v>416</v>
      </c>
      <c r="I8" s="347"/>
      <c r="J8" s="347" t="s">
        <v>417</v>
      </c>
      <c r="K8" s="347" t="s">
        <v>418</v>
      </c>
      <c r="L8" s="347" t="s">
        <v>433</v>
      </c>
      <c r="M8" s="348" t="s">
        <v>419</v>
      </c>
      <c r="N8" s="348" t="s">
        <v>420</v>
      </c>
      <c r="O8" s="348" t="s">
        <v>440</v>
      </c>
      <c r="P8" s="348" t="s">
        <v>449</v>
      </c>
      <c r="Q8" s="348" t="s">
        <v>447</v>
      </c>
      <c r="R8" s="347"/>
    </row>
    <row r="9" spans="1:233" ht="12.75" thickBot="1" x14ac:dyDescent="0.25">
      <c r="A9" s="423" t="s">
        <v>73</v>
      </c>
      <c r="B9" s="423" t="s">
        <v>7</v>
      </c>
      <c r="C9" s="423" t="s">
        <v>7</v>
      </c>
      <c r="D9" s="423" t="s">
        <v>294</v>
      </c>
      <c r="E9" s="423" t="s">
        <v>434</v>
      </c>
      <c r="F9" s="423" t="s">
        <v>435</v>
      </c>
      <c r="G9" s="423" t="s">
        <v>421</v>
      </c>
      <c r="H9" s="423" t="s">
        <v>294</v>
      </c>
      <c r="I9" s="423" t="s">
        <v>301</v>
      </c>
      <c r="J9" s="423" t="s">
        <v>422</v>
      </c>
      <c r="K9" s="423" t="s">
        <v>294</v>
      </c>
      <c r="L9" s="423" t="s">
        <v>436</v>
      </c>
      <c r="M9" s="423" t="s">
        <v>423</v>
      </c>
      <c r="N9" s="423" t="s">
        <v>424</v>
      </c>
      <c r="O9" s="423" t="s">
        <v>441</v>
      </c>
      <c r="P9" s="423" t="s">
        <v>450</v>
      </c>
      <c r="Q9" s="423" t="s">
        <v>197</v>
      </c>
      <c r="R9" s="424" t="s">
        <v>9</v>
      </c>
    </row>
    <row r="10" spans="1:233" x14ac:dyDescent="0.2">
      <c r="A10" s="351" t="s">
        <v>309</v>
      </c>
      <c r="B10" s="351">
        <v>874341</v>
      </c>
      <c r="C10" s="292">
        <v>228293</v>
      </c>
      <c r="D10" s="292">
        <v>23920452</v>
      </c>
      <c r="E10" s="292">
        <v>0</v>
      </c>
      <c r="F10" s="292">
        <v>0</v>
      </c>
      <c r="G10" s="292">
        <v>4247483.7653806042</v>
      </c>
      <c r="H10" s="292">
        <v>15847087</v>
      </c>
      <c r="I10" s="292">
        <v>268693</v>
      </c>
      <c r="J10" s="292">
        <v>5000000</v>
      </c>
      <c r="K10" s="292">
        <v>10950</v>
      </c>
      <c r="L10" s="292">
        <v>0</v>
      </c>
      <c r="M10" s="292">
        <v>0</v>
      </c>
      <c r="N10" s="292">
        <v>4016519.0253111669</v>
      </c>
      <c r="O10" s="292">
        <v>3600000</v>
      </c>
      <c r="P10" s="292">
        <v>1000000</v>
      </c>
      <c r="Q10" s="292">
        <v>0</v>
      </c>
      <c r="R10" s="287">
        <f t="shared" ref="R10:R41" si="0">SUM(B10:Q10)</f>
        <v>59013818.790691771</v>
      </c>
    </row>
    <row r="11" spans="1:233" x14ac:dyDescent="0.2">
      <c r="A11" s="351" t="s">
        <v>310</v>
      </c>
      <c r="B11" s="351">
        <v>439183</v>
      </c>
      <c r="C11" s="292">
        <v>114680</v>
      </c>
      <c r="D11" s="292">
        <v>16765938</v>
      </c>
      <c r="E11" s="292">
        <v>0</v>
      </c>
      <c r="F11" s="292">
        <v>0</v>
      </c>
      <c r="G11" s="292">
        <v>395897.92355665087</v>
      </c>
      <c r="H11" s="292">
        <v>8393734</v>
      </c>
      <c r="I11" s="292">
        <v>97738</v>
      </c>
      <c r="J11" s="292">
        <v>0</v>
      </c>
      <c r="K11" s="292">
        <v>391333</v>
      </c>
      <c r="L11" s="292">
        <v>0</v>
      </c>
      <c r="M11" s="292">
        <v>22956792</v>
      </c>
      <c r="N11" s="292">
        <v>2302048.4749629358</v>
      </c>
      <c r="O11" s="292">
        <v>2225982</v>
      </c>
      <c r="P11" s="292">
        <v>408130</v>
      </c>
      <c r="Q11" s="292">
        <v>0</v>
      </c>
      <c r="R11" s="287">
        <f t="shared" si="0"/>
        <v>54491456.39851959</v>
      </c>
    </row>
    <row r="12" spans="1:233" x14ac:dyDescent="0.2">
      <c r="A12" s="351" t="s">
        <v>311</v>
      </c>
      <c r="B12" s="351">
        <v>0</v>
      </c>
      <c r="C12" s="292">
        <v>0</v>
      </c>
      <c r="D12" s="292">
        <v>0</v>
      </c>
      <c r="E12" s="292">
        <v>0</v>
      </c>
      <c r="F12" s="292">
        <v>0</v>
      </c>
      <c r="G12" s="292">
        <v>12674.086854191792</v>
      </c>
      <c r="H12" s="292">
        <v>309192</v>
      </c>
      <c r="I12" s="292">
        <v>14608</v>
      </c>
      <c r="J12" s="292">
        <v>0</v>
      </c>
      <c r="K12" s="292">
        <v>0</v>
      </c>
      <c r="L12" s="292">
        <v>0</v>
      </c>
      <c r="M12" s="292">
        <v>0</v>
      </c>
      <c r="N12" s="292">
        <v>500000</v>
      </c>
      <c r="O12" s="345">
        <v>0</v>
      </c>
      <c r="P12" s="292">
        <v>0</v>
      </c>
      <c r="Q12" s="292">
        <v>0</v>
      </c>
      <c r="R12" s="287">
        <f t="shared" si="0"/>
        <v>836474.08685419173</v>
      </c>
    </row>
    <row r="13" spans="1:233" x14ac:dyDescent="0.2">
      <c r="A13" s="351" t="s">
        <v>312</v>
      </c>
      <c r="B13" s="351">
        <v>2519362</v>
      </c>
      <c r="C13" s="292">
        <v>502453</v>
      </c>
      <c r="D13" s="292">
        <v>77597649</v>
      </c>
      <c r="E13" s="292">
        <v>0</v>
      </c>
      <c r="F13" s="292">
        <v>50000000</v>
      </c>
      <c r="G13" s="292">
        <v>5840363.9767948342</v>
      </c>
      <c r="H13" s="292">
        <v>12091258</v>
      </c>
      <c r="I13" s="292">
        <v>170749</v>
      </c>
      <c r="J13" s="292">
        <v>0</v>
      </c>
      <c r="K13" s="292">
        <v>2637188</v>
      </c>
      <c r="L13" s="292">
        <v>273675</v>
      </c>
      <c r="M13" s="292">
        <v>7030741</v>
      </c>
      <c r="N13" s="292">
        <v>9032873.8343067132</v>
      </c>
      <c r="O13" s="292">
        <v>2600000</v>
      </c>
      <c r="P13" s="292">
        <v>0</v>
      </c>
      <c r="Q13" s="292">
        <v>446373</v>
      </c>
      <c r="R13" s="287">
        <f t="shared" si="0"/>
        <v>170742685.81110156</v>
      </c>
    </row>
    <row r="14" spans="1:233" x14ac:dyDescent="0.2">
      <c r="A14" s="351" t="s">
        <v>313</v>
      </c>
      <c r="B14" s="351">
        <v>440083</v>
      </c>
      <c r="C14" s="292">
        <v>114680</v>
      </c>
      <c r="D14" s="292">
        <v>13075840</v>
      </c>
      <c r="E14" s="292">
        <v>0</v>
      </c>
      <c r="F14" s="292">
        <v>0</v>
      </c>
      <c r="G14" s="292">
        <v>2549495.5283436915</v>
      </c>
      <c r="H14" s="292">
        <v>12406638</v>
      </c>
      <c r="I14" s="292">
        <v>211318</v>
      </c>
      <c r="J14" s="292">
        <v>0</v>
      </c>
      <c r="K14" s="292">
        <v>0</v>
      </c>
      <c r="L14" s="292">
        <v>565755</v>
      </c>
      <c r="M14" s="292">
        <v>317829</v>
      </c>
      <c r="N14" s="292">
        <v>2987975.4707116019</v>
      </c>
      <c r="O14" s="292">
        <v>7170000</v>
      </c>
      <c r="P14" s="292">
        <v>0</v>
      </c>
      <c r="Q14" s="292">
        <v>227031</v>
      </c>
      <c r="R14" s="287">
        <f t="shared" si="0"/>
        <v>40066644.999055296</v>
      </c>
    </row>
    <row r="15" spans="1:233" x14ac:dyDescent="0.2">
      <c r="A15" s="351" t="s">
        <v>314</v>
      </c>
      <c r="B15" s="351">
        <v>16511087</v>
      </c>
      <c r="C15" s="292">
        <v>3296101.6224000007</v>
      </c>
      <c r="D15" s="292">
        <v>812438516</v>
      </c>
      <c r="E15" s="292">
        <v>5000000</v>
      </c>
      <c r="F15" s="292">
        <v>820000000</v>
      </c>
      <c r="G15" s="292">
        <v>29371540.746360764</v>
      </c>
      <c r="H15" s="292">
        <v>27817243</v>
      </c>
      <c r="I15" s="292">
        <v>370507</v>
      </c>
      <c r="J15" s="292">
        <v>0</v>
      </c>
      <c r="K15" s="292">
        <v>371058</v>
      </c>
      <c r="L15" s="292">
        <v>165014</v>
      </c>
      <c r="M15" s="292">
        <v>392189222</v>
      </c>
      <c r="N15" s="292">
        <v>65090790.077016398</v>
      </c>
      <c r="O15" s="292">
        <v>12999991</v>
      </c>
      <c r="P15" s="292">
        <v>4994053</v>
      </c>
      <c r="Q15" s="292">
        <v>2935303</v>
      </c>
      <c r="R15" s="287">
        <f t="shared" si="0"/>
        <v>2193550426.4457774</v>
      </c>
    </row>
    <row r="16" spans="1:233" x14ac:dyDescent="0.2">
      <c r="A16" s="351" t="s">
        <v>315</v>
      </c>
      <c r="B16" s="351">
        <v>1842728</v>
      </c>
      <c r="C16" s="292">
        <v>379504</v>
      </c>
      <c r="D16" s="292">
        <v>76724652</v>
      </c>
      <c r="E16" s="292">
        <v>0</v>
      </c>
      <c r="F16" s="292">
        <v>150000000</v>
      </c>
      <c r="G16" s="292">
        <v>3958589.525247192</v>
      </c>
      <c r="H16" s="292">
        <v>11523781</v>
      </c>
      <c r="I16" s="292">
        <v>161578</v>
      </c>
      <c r="J16" s="292">
        <v>0</v>
      </c>
      <c r="K16" s="292">
        <v>161766</v>
      </c>
      <c r="L16" s="292">
        <v>54900</v>
      </c>
      <c r="M16" s="292">
        <v>14281396</v>
      </c>
      <c r="N16" s="292">
        <v>8301057.7163190981</v>
      </c>
      <c r="O16" s="292">
        <v>2599999</v>
      </c>
      <c r="P16" s="292">
        <v>1450000</v>
      </c>
      <c r="Q16" s="292">
        <v>599671</v>
      </c>
      <c r="R16" s="287">
        <f t="shared" si="0"/>
        <v>272039622.2415663</v>
      </c>
    </row>
    <row r="17" spans="1:18" x14ac:dyDescent="0.2">
      <c r="A17" s="351" t="s">
        <v>316</v>
      </c>
      <c r="B17" s="351">
        <v>1140078</v>
      </c>
      <c r="C17" s="292">
        <v>297673</v>
      </c>
      <c r="D17" s="292">
        <v>97709815.679049194</v>
      </c>
      <c r="E17" s="292">
        <v>0</v>
      </c>
      <c r="F17" s="292">
        <v>0</v>
      </c>
      <c r="G17" s="292">
        <v>3121310.2274460243</v>
      </c>
      <c r="H17" s="292">
        <v>3007385</v>
      </c>
      <c r="I17" s="292">
        <v>109990</v>
      </c>
      <c r="J17" s="292">
        <v>0</v>
      </c>
      <c r="K17" s="292">
        <v>354373</v>
      </c>
      <c r="L17" s="292">
        <v>121680</v>
      </c>
      <c r="M17" s="292">
        <v>60250478</v>
      </c>
      <c r="N17" s="292">
        <v>5514159.5292004105</v>
      </c>
      <c r="O17" s="292">
        <v>3600000</v>
      </c>
      <c r="P17" s="292">
        <v>1450000</v>
      </c>
      <c r="Q17" s="292">
        <v>0</v>
      </c>
      <c r="R17" s="287">
        <f t="shared" si="0"/>
        <v>176676942.43569562</v>
      </c>
    </row>
    <row r="18" spans="1:18" x14ac:dyDescent="0.2">
      <c r="A18" s="351" t="s">
        <v>317</v>
      </c>
      <c r="B18" s="351">
        <v>439184</v>
      </c>
      <c r="C18" s="292">
        <v>114680</v>
      </c>
      <c r="D18" s="292">
        <v>20278292</v>
      </c>
      <c r="E18" s="292">
        <v>0</v>
      </c>
      <c r="F18" s="292">
        <v>0</v>
      </c>
      <c r="G18" s="292">
        <v>401117.62813072198</v>
      </c>
      <c r="H18" s="292">
        <v>1742381</v>
      </c>
      <c r="I18" s="292">
        <v>88316</v>
      </c>
      <c r="J18" s="292">
        <v>0</v>
      </c>
      <c r="K18" s="292">
        <v>0</v>
      </c>
      <c r="L18" s="292">
        <v>0</v>
      </c>
      <c r="M18" s="292">
        <v>0</v>
      </c>
      <c r="N18" s="292">
        <v>2625346.7697586347</v>
      </c>
      <c r="O18" s="292">
        <v>2600000</v>
      </c>
      <c r="P18" s="292">
        <v>1000000</v>
      </c>
      <c r="Q18" s="292">
        <v>0</v>
      </c>
      <c r="R18" s="287">
        <f t="shared" si="0"/>
        <v>29289317.397889357</v>
      </c>
    </row>
    <row r="19" spans="1:18" x14ac:dyDescent="0.2">
      <c r="A19" s="351" t="s">
        <v>318</v>
      </c>
      <c r="B19" s="351">
        <v>439184</v>
      </c>
      <c r="C19" s="292">
        <v>114680</v>
      </c>
      <c r="D19" s="292">
        <v>22149622</v>
      </c>
      <c r="E19" s="292">
        <v>0</v>
      </c>
      <c r="F19" s="292">
        <v>0</v>
      </c>
      <c r="G19" s="292">
        <v>3009854.1718837735</v>
      </c>
      <c r="H19" s="292">
        <v>0</v>
      </c>
      <c r="I19" s="292">
        <v>0</v>
      </c>
      <c r="J19" s="292">
        <v>0</v>
      </c>
      <c r="K19" s="292">
        <v>0</v>
      </c>
      <c r="L19" s="292">
        <v>0</v>
      </c>
      <c r="M19" s="292">
        <v>166962443</v>
      </c>
      <c r="N19" s="292">
        <v>1744713.0074593397</v>
      </c>
      <c r="O19" s="292">
        <v>3600000</v>
      </c>
      <c r="P19" s="292">
        <v>0</v>
      </c>
      <c r="Q19" s="292">
        <v>1858791</v>
      </c>
      <c r="R19" s="287">
        <f t="shared" si="0"/>
        <v>199879287.1793431</v>
      </c>
    </row>
    <row r="20" spans="1:18" x14ac:dyDescent="0.2">
      <c r="A20" s="351" t="s">
        <v>319</v>
      </c>
      <c r="B20" s="351">
        <v>7906409</v>
      </c>
      <c r="C20" s="292">
        <v>1614037</v>
      </c>
      <c r="D20" s="292">
        <v>259123949</v>
      </c>
      <c r="E20" s="292">
        <v>3356900</v>
      </c>
      <c r="F20" s="292">
        <v>44000000</v>
      </c>
      <c r="G20" s="292">
        <v>21401789.086334333</v>
      </c>
      <c r="H20" s="292">
        <v>16143551</v>
      </c>
      <c r="I20" s="292">
        <v>260971</v>
      </c>
      <c r="J20" s="292">
        <v>0</v>
      </c>
      <c r="K20" s="292">
        <v>0</v>
      </c>
      <c r="L20" s="292">
        <v>0</v>
      </c>
      <c r="M20" s="292">
        <v>44405484</v>
      </c>
      <c r="N20" s="292">
        <v>24635958.323218182</v>
      </c>
      <c r="O20" s="292">
        <v>8513000</v>
      </c>
      <c r="P20" s="292">
        <v>5000000</v>
      </c>
      <c r="Q20" s="292">
        <v>779948</v>
      </c>
      <c r="R20" s="287">
        <f t="shared" si="0"/>
        <v>437141996.40955251</v>
      </c>
    </row>
    <row r="21" spans="1:18" x14ac:dyDescent="0.2">
      <c r="A21" s="351" t="s">
        <v>320</v>
      </c>
      <c r="B21" s="351">
        <v>3122091</v>
      </c>
      <c r="C21" s="292">
        <v>621885</v>
      </c>
      <c r="D21" s="292">
        <v>94085312</v>
      </c>
      <c r="E21" s="292">
        <v>2070577</v>
      </c>
      <c r="F21" s="292">
        <v>0</v>
      </c>
      <c r="G21" s="292">
        <v>7263122.7158312323</v>
      </c>
      <c r="H21" s="292">
        <v>21857873</v>
      </c>
      <c r="I21" s="292">
        <v>343297</v>
      </c>
      <c r="J21" s="292">
        <v>592000</v>
      </c>
      <c r="K21" s="292">
        <v>0</v>
      </c>
      <c r="L21" s="292">
        <v>0</v>
      </c>
      <c r="M21" s="292">
        <v>53215545</v>
      </c>
      <c r="N21" s="292">
        <v>8929016.4919049814</v>
      </c>
      <c r="O21" s="292">
        <v>7200000</v>
      </c>
      <c r="P21" s="292">
        <v>1750000</v>
      </c>
      <c r="Q21" s="292">
        <v>877598</v>
      </c>
      <c r="R21" s="287">
        <f t="shared" si="0"/>
        <v>201928317.20773619</v>
      </c>
    </row>
    <row r="22" spans="1:18" x14ac:dyDescent="0.2">
      <c r="A22" s="351" t="s">
        <v>321</v>
      </c>
      <c r="B22" s="351">
        <v>0</v>
      </c>
      <c r="C22" s="292">
        <v>0</v>
      </c>
      <c r="D22" s="292">
        <v>0</v>
      </c>
      <c r="E22" s="292">
        <v>0</v>
      </c>
      <c r="F22" s="292">
        <v>0</v>
      </c>
      <c r="G22" s="292">
        <v>47983.208888415691</v>
      </c>
      <c r="H22" s="292">
        <v>846278</v>
      </c>
      <c r="I22" s="292">
        <v>23225</v>
      </c>
      <c r="J22" s="292">
        <v>0</v>
      </c>
      <c r="K22" s="292">
        <v>0</v>
      </c>
      <c r="L22" s="292">
        <v>0</v>
      </c>
      <c r="M22" s="292">
        <v>0</v>
      </c>
      <c r="N22" s="292">
        <v>500000</v>
      </c>
      <c r="O22" s="292">
        <v>0</v>
      </c>
      <c r="P22" s="292">
        <v>0</v>
      </c>
      <c r="Q22" s="292">
        <v>0</v>
      </c>
      <c r="R22" s="287">
        <f t="shared" si="0"/>
        <v>1417486.2088884157</v>
      </c>
    </row>
    <row r="23" spans="1:18" x14ac:dyDescent="0.2">
      <c r="A23" s="351" t="s">
        <v>322</v>
      </c>
      <c r="B23" s="351">
        <v>439183</v>
      </c>
      <c r="C23" s="292">
        <v>114680</v>
      </c>
      <c r="D23" s="292">
        <v>31423784</v>
      </c>
      <c r="E23" s="292">
        <v>0</v>
      </c>
      <c r="F23" s="292">
        <v>243730000</v>
      </c>
      <c r="G23" s="292">
        <v>1176268.0447750937</v>
      </c>
      <c r="H23" s="292">
        <v>2682200</v>
      </c>
      <c r="I23" s="292">
        <v>97219</v>
      </c>
      <c r="J23" s="292">
        <v>0</v>
      </c>
      <c r="K23" s="292">
        <v>0</v>
      </c>
      <c r="L23" s="292">
        <v>0</v>
      </c>
      <c r="M23" s="292">
        <v>1403983</v>
      </c>
      <c r="N23" s="292">
        <v>5002334.3526502224</v>
      </c>
      <c r="O23" s="292">
        <v>576000</v>
      </c>
      <c r="P23" s="292">
        <v>1450000</v>
      </c>
      <c r="Q23" s="292">
        <v>217743</v>
      </c>
      <c r="R23" s="287">
        <f t="shared" si="0"/>
        <v>288313394.39742529</v>
      </c>
    </row>
    <row r="24" spans="1:18" x14ac:dyDescent="0.2">
      <c r="A24" s="351" t="s">
        <v>323</v>
      </c>
      <c r="B24" s="351">
        <v>439183</v>
      </c>
      <c r="C24" s="292">
        <v>114680</v>
      </c>
      <c r="D24" s="292">
        <v>10224788</v>
      </c>
      <c r="E24" s="292">
        <v>0</v>
      </c>
      <c r="F24" s="292">
        <v>0</v>
      </c>
      <c r="G24" s="292">
        <v>1432744.9765370346</v>
      </c>
      <c r="H24" s="292">
        <v>7949011</v>
      </c>
      <c r="I24" s="292">
        <v>129379</v>
      </c>
      <c r="J24" s="292">
        <v>0</v>
      </c>
      <c r="K24" s="292">
        <v>1242460</v>
      </c>
      <c r="L24" s="292">
        <v>216612</v>
      </c>
      <c r="M24" s="292">
        <v>0</v>
      </c>
      <c r="N24" s="292">
        <v>2746183.5320234918</v>
      </c>
      <c r="O24" s="292">
        <v>1031200</v>
      </c>
      <c r="P24" s="292">
        <v>500000</v>
      </c>
      <c r="Q24" s="292">
        <v>0</v>
      </c>
      <c r="R24" s="287">
        <f t="shared" si="0"/>
        <v>26026241.508560527</v>
      </c>
    </row>
    <row r="25" spans="1:18" x14ac:dyDescent="0.2">
      <c r="A25" s="351" t="s">
        <v>324</v>
      </c>
      <c r="B25" s="351">
        <v>5233990</v>
      </c>
      <c r="C25" s="292">
        <v>1007370</v>
      </c>
      <c r="D25" s="292">
        <v>273046606</v>
      </c>
      <c r="E25" s="292">
        <v>1986500</v>
      </c>
      <c r="F25" s="292">
        <v>100000000</v>
      </c>
      <c r="G25" s="292">
        <v>10008788.484376831</v>
      </c>
      <c r="H25" s="292">
        <v>16780192</v>
      </c>
      <c r="I25" s="292">
        <v>278281</v>
      </c>
      <c r="J25" s="292">
        <v>0</v>
      </c>
      <c r="K25" s="292">
        <v>0</v>
      </c>
      <c r="L25" s="292">
        <v>0</v>
      </c>
      <c r="M25" s="292">
        <v>254541966</v>
      </c>
      <c r="N25" s="292">
        <v>16968107.157726496</v>
      </c>
      <c r="O25" s="292">
        <v>12566724</v>
      </c>
      <c r="P25" s="292">
        <v>2900000</v>
      </c>
      <c r="Q25" s="292">
        <v>1738847</v>
      </c>
      <c r="R25" s="287">
        <f t="shared" si="0"/>
        <v>697057371.64210343</v>
      </c>
    </row>
    <row r="26" spans="1:18" x14ac:dyDescent="0.2">
      <c r="A26" s="351" t="s">
        <v>325</v>
      </c>
      <c r="B26" s="351">
        <v>1784810</v>
      </c>
      <c r="C26" s="292">
        <v>376667</v>
      </c>
      <c r="D26" s="292">
        <v>57398326</v>
      </c>
      <c r="E26" s="292">
        <v>0</v>
      </c>
      <c r="F26" s="292">
        <v>50000000</v>
      </c>
      <c r="G26" s="292">
        <v>5011642.4884534311</v>
      </c>
      <c r="H26" s="292">
        <v>16304516</v>
      </c>
      <c r="I26" s="292">
        <v>284693</v>
      </c>
      <c r="J26" s="292">
        <v>0</v>
      </c>
      <c r="K26" s="292">
        <v>0</v>
      </c>
      <c r="L26" s="292">
        <v>0</v>
      </c>
      <c r="M26" s="292">
        <v>2676245</v>
      </c>
      <c r="N26" s="292">
        <v>6238414.5306794113</v>
      </c>
      <c r="O26" s="292">
        <v>3707788</v>
      </c>
      <c r="P26" s="292">
        <v>1450000</v>
      </c>
      <c r="Q26" s="292">
        <v>0</v>
      </c>
      <c r="R26" s="287">
        <f t="shared" si="0"/>
        <v>145233102.01913285</v>
      </c>
    </row>
    <row r="27" spans="1:18" x14ac:dyDescent="0.2">
      <c r="A27" s="351" t="s">
        <v>326</v>
      </c>
      <c r="B27" s="351">
        <v>477145</v>
      </c>
      <c r="C27" s="292">
        <v>124584</v>
      </c>
      <c r="D27" s="292">
        <v>21045947</v>
      </c>
      <c r="E27" s="292">
        <v>0</v>
      </c>
      <c r="F27" s="292">
        <v>0</v>
      </c>
      <c r="G27" s="292">
        <v>2548767.9340268355</v>
      </c>
      <c r="H27" s="292">
        <v>12526305</v>
      </c>
      <c r="I27" s="292">
        <v>212506</v>
      </c>
      <c r="J27" s="292">
        <v>0</v>
      </c>
      <c r="K27" s="292">
        <v>0</v>
      </c>
      <c r="L27" s="292">
        <v>0</v>
      </c>
      <c r="M27" s="292">
        <v>0</v>
      </c>
      <c r="N27" s="292">
        <v>3649959.0782013047</v>
      </c>
      <c r="O27" s="292">
        <v>3600000</v>
      </c>
      <c r="P27" s="292">
        <v>1450000</v>
      </c>
      <c r="Q27" s="292">
        <v>0</v>
      </c>
      <c r="R27" s="287">
        <f t="shared" si="0"/>
        <v>45635214.012228139</v>
      </c>
    </row>
    <row r="28" spans="1:18" x14ac:dyDescent="0.2">
      <c r="A28" s="351" t="s">
        <v>327</v>
      </c>
      <c r="B28" s="351">
        <v>647018</v>
      </c>
      <c r="C28" s="292">
        <v>140534</v>
      </c>
      <c r="D28" s="292">
        <v>17696918</v>
      </c>
      <c r="E28" s="292">
        <v>0</v>
      </c>
      <c r="F28" s="292">
        <v>0</v>
      </c>
      <c r="G28" s="292">
        <v>1639266.3494517766</v>
      </c>
      <c r="H28" s="292">
        <v>11314119</v>
      </c>
      <c r="I28" s="292">
        <v>182986</v>
      </c>
      <c r="J28" s="292">
        <v>0</v>
      </c>
      <c r="K28" s="292">
        <v>99697</v>
      </c>
      <c r="L28" s="292">
        <v>0</v>
      </c>
      <c r="M28" s="292">
        <v>0</v>
      </c>
      <c r="N28" s="292">
        <v>3417020.0259658149</v>
      </c>
      <c r="O28" s="292">
        <v>2600000</v>
      </c>
      <c r="P28" s="292">
        <v>0</v>
      </c>
      <c r="Q28" s="292">
        <v>0</v>
      </c>
      <c r="R28" s="287">
        <f t="shared" si="0"/>
        <v>37737558.37541759</v>
      </c>
    </row>
    <row r="29" spans="1:18" x14ac:dyDescent="0.2">
      <c r="A29" s="351" t="s">
        <v>328</v>
      </c>
      <c r="B29" s="351">
        <v>722535</v>
      </c>
      <c r="C29" s="292">
        <v>174612</v>
      </c>
      <c r="D29" s="292">
        <v>25890567</v>
      </c>
      <c r="E29" s="292">
        <v>0</v>
      </c>
      <c r="F29" s="292">
        <v>0</v>
      </c>
      <c r="G29" s="292">
        <v>3337589.1986660282</v>
      </c>
      <c r="H29" s="292">
        <v>17169989</v>
      </c>
      <c r="I29" s="292">
        <v>277524</v>
      </c>
      <c r="J29" s="292">
        <v>1764000</v>
      </c>
      <c r="K29" s="292">
        <v>0</v>
      </c>
      <c r="L29" s="292">
        <v>0</v>
      </c>
      <c r="M29" s="292">
        <v>0</v>
      </c>
      <c r="N29" s="292">
        <v>4302674.6107751001</v>
      </c>
      <c r="O29" s="292">
        <v>7877406</v>
      </c>
      <c r="P29" s="292">
        <v>1000000</v>
      </c>
      <c r="Q29" s="292">
        <v>0</v>
      </c>
      <c r="R29" s="287">
        <f t="shared" si="0"/>
        <v>62516896.809441127</v>
      </c>
    </row>
    <row r="30" spans="1:18" x14ac:dyDescent="0.2">
      <c r="A30" s="351" t="s">
        <v>329</v>
      </c>
      <c r="B30" s="351">
        <v>1045465</v>
      </c>
      <c r="C30" s="292">
        <v>272974</v>
      </c>
      <c r="D30" s="292">
        <v>35590453</v>
      </c>
      <c r="E30" s="292">
        <v>2437067</v>
      </c>
      <c r="F30" s="292">
        <v>0</v>
      </c>
      <c r="G30" s="292">
        <v>4170139.8962821322</v>
      </c>
      <c r="H30" s="292">
        <v>11712838</v>
      </c>
      <c r="I30" s="292">
        <v>210479</v>
      </c>
      <c r="J30" s="292">
        <v>0</v>
      </c>
      <c r="K30" s="292">
        <v>0</v>
      </c>
      <c r="L30" s="292">
        <v>0</v>
      </c>
      <c r="M30" s="292">
        <v>4392509</v>
      </c>
      <c r="N30" s="292">
        <v>5068163.6437034328</v>
      </c>
      <c r="O30" s="292">
        <v>2600000</v>
      </c>
      <c r="P30" s="292">
        <v>1000000</v>
      </c>
      <c r="Q30" s="292">
        <v>293157</v>
      </c>
      <c r="R30" s="287">
        <f t="shared" si="0"/>
        <v>68793245.539985567</v>
      </c>
    </row>
    <row r="31" spans="1:18" x14ac:dyDescent="0.2">
      <c r="A31" s="351" t="s">
        <v>330</v>
      </c>
      <c r="B31" s="351">
        <v>439183</v>
      </c>
      <c r="C31" s="292">
        <v>114680</v>
      </c>
      <c r="D31" s="292">
        <v>12482343</v>
      </c>
      <c r="E31" s="292">
        <v>6000000</v>
      </c>
      <c r="F31" s="292">
        <v>0</v>
      </c>
      <c r="G31" s="292">
        <v>1159014.2199843735</v>
      </c>
      <c r="H31" s="292">
        <v>7112669</v>
      </c>
      <c r="I31" s="292">
        <v>146349</v>
      </c>
      <c r="J31" s="292">
        <v>0</v>
      </c>
      <c r="K31" s="292">
        <v>35202</v>
      </c>
      <c r="L31" s="292">
        <v>0</v>
      </c>
      <c r="M31" s="292">
        <v>7681853</v>
      </c>
      <c r="N31" s="292">
        <v>2149259.6988280457</v>
      </c>
      <c r="O31" s="292">
        <v>1944540</v>
      </c>
      <c r="P31" s="292">
        <v>0</v>
      </c>
      <c r="Q31" s="292">
        <v>0</v>
      </c>
      <c r="R31" s="287">
        <f>SUM(B31:Q31)</f>
        <v>39265092.918812424</v>
      </c>
    </row>
    <row r="32" spans="1:18" x14ac:dyDescent="0.2">
      <c r="A32" s="351" t="s">
        <v>331</v>
      </c>
      <c r="B32" s="351">
        <v>2469529</v>
      </c>
      <c r="C32" s="292">
        <v>473499</v>
      </c>
      <c r="D32" s="292">
        <v>165417134</v>
      </c>
      <c r="E32" s="292">
        <v>0</v>
      </c>
      <c r="F32" s="292">
        <v>125000000</v>
      </c>
      <c r="G32" s="292">
        <v>3496294.6960227792</v>
      </c>
      <c r="H32" s="292">
        <v>5655654</v>
      </c>
      <c r="I32" s="292">
        <v>143897</v>
      </c>
      <c r="J32" s="292">
        <v>636000</v>
      </c>
      <c r="K32" s="292">
        <v>0</v>
      </c>
      <c r="L32" s="292">
        <v>0</v>
      </c>
      <c r="M32" s="292">
        <v>59963685</v>
      </c>
      <c r="N32" s="292">
        <v>10167439.265335476</v>
      </c>
      <c r="O32" s="292">
        <v>2600000</v>
      </c>
      <c r="P32" s="292">
        <v>1750000</v>
      </c>
      <c r="Q32" s="292">
        <v>595400</v>
      </c>
      <c r="R32" s="287">
        <f>SUM(B32:Q32)</f>
        <v>378368531.96135831</v>
      </c>
    </row>
    <row r="33" spans="1:18" x14ac:dyDescent="0.2">
      <c r="A33" s="351" t="s">
        <v>332</v>
      </c>
      <c r="B33" s="351">
        <v>2936124</v>
      </c>
      <c r="C33" s="292">
        <v>580496</v>
      </c>
      <c r="D33" s="292">
        <v>205444989</v>
      </c>
      <c r="E33" s="292">
        <v>9450000</v>
      </c>
      <c r="F33" s="292">
        <v>150000000</v>
      </c>
      <c r="G33" s="292">
        <v>5828977.3454710385</v>
      </c>
      <c r="H33" s="292">
        <v>3713588</v>
      </c>
      <c r="I33" s="292">
        <v>117693</v>
      </c>
      <c r="J33" s="292">
        <v>0</v>
      </c>
      <c r="K33" s="292">
        <v>37679</v>
      </c>
      <c r="L33" s="292">
        <v>250000</v>
      </c>
      <c r="M33" s="292">
        <v>140075263</v>
      </c>
      <c r="N33" s="292">
        <v>9806448.401240306</v>
      </c>
      <c r="O33" s="292">
        <v>6660721</v>
      </c>
      <c r="P33" s="292">
        <v>1200000</v>
      </c>
      <c r="Q33" s="292">
        <v>1101641</v>
      </c>
      <c r="R33" s="287">
        <f>SUM(B33:Q33)</f>
        <v>537203619.74671125</v>
      </c>
    </row>
    <row r="34" spans="1:18" x14ac:dyDescent="0.2">
      <c r="A34" s="351" t="s">
        <v>333</v>
      </c>
      <c r="B34" s="351">
        <v>3078925</v>
      </c>
      <c r="C34" s="292">
        <v>644062</v>
      </c>
      <c r="D34" s="292">
        <v>87358764</v>
      </c>
      <c r="E34" s="292">
        <v>0</v>
      </c>
      <c r="F34" s="292">
        <v>56810000</v>
      </c>
      <c r="G34" s="292">
        <v>8981556.0386617687</v>
      </c>
      <c r="H34" s="292">
        <v>21398485</v>
      </c>
      <c r="I34" s="292">
        <v>340816</v>
      </c>
      <c r="J34" s="292">
        <v>0</v>
      </c>
      <c r="K34" s="292">
        <v>70460</v>
      </c>
      <c r="L34" s="292">
        <v>0</v>
      </c>
      <c r="M34" s="292">
        <v>1221304</v>
      </c>
      <c r="N34" s="292">
        <v>10273988.691340184</v>
      </c>
      <c r="O34" s="292">
        <v>7200000</v>
      </c>
      <c r="P34" s="292">
        <v>500000</v>
      </c>
      <c r="Q34" s="292">
        <v>293982</v>
      </c>
      <c r="R34" s="287">
        <f t="shared" si="0"/>
        <v>198172342.73000196</v>
      </c>
    </row>
    <row r="35" spans="1:18" x14ac:dyDescent="0.2">
      <c r="A35" s="351" t="s">
        <v>334</v>
      </c>
      <c r="B35" s="351">
        <v>1591209</v>
      </c>
      <c r="C35" s="292">
        <v>301998</v>
      </c>
      <c r="D35" s="292">
        <v>63242633</v>
      </c>
      <c r="E35" s="292">
        <v>0</v>
      </c>
      <c r="F35" s="292">
        <v>10000000</v>
      </c>
      <c r="G35" s="292">
        <v>3846675.242887876</v>
      </c>
      <c r="H35" s="292">
        <v>15863833</v>
      </c>
      <c r="I35" s="292">
        <v>249893</v>
      </c>
      <c r="J35" s="292">
        <v>0</v>
      </c>
      <c r="K35" s="292">
        <v>2044800</v>
      </c>
      <c r="L35" s="292">
        <v>144000</v>
      </c>
      <c r="M35" s="292">
        <v>15313475</v>
      </c>
      <c r="N35" s="292">
        <v>7067602.032452222</v>
      </c>
      <c r="O35" s="292">
        <v>1800320</v>
      </c>
      <c r="P35" s="292">
        <v>1750000</v>
      </c>
      <c r="Q35" s="292">
        <v>404920</v>
      </c>
      <c r="R35" s="287">
        <f t="shared" si="0"/>
        <v>123621358.2753401</v>
      </c>
    </row>
    <row r="36" spans="1:18" x14ac:dyDescent="0.2">
      <c r="A36" s="351" t="s">
        <v>335</v>
      </c>
      <c r="B36" s="351">
        <v>439183</v>
      </c>
      <c r="C36" s="292">
        <v>114680</v>
      </c>
      <c r="D36" s="292">
        <v>8343724</v>
      </c>
      <c r="E36" s="292">
        <v>0</v>
      </c>
      <c r="F36" s="292">
        <v>0</v>
      </c>
      <c r="G36" s="292">
        <v>2066767.4295967701</v>
      </c>
      <c r="H36" s="292">
        <v>14373528</v>
      </c>
      <c r="I36" s="292">
        <v>243244</v>
      </c>
      <c r="J36" s="292">
        <v>254000</v>
      </c>
      <c r="K36" s="292">
        <v>912321</v>
      </c>
      <c r="L36" s="292">
        <v>200000</v>
      </c>
      <c r="M36" s="292">
        <v>0</v>
      </c>
      <c r="N36" s="292">
        <v>2500230.7821161728</v>
      </c>
      <c r="O36" s="292">
        <v>2600000</v>
      </c>
      <c r="P36" s="292">
        <v>0</v>
      </c>
      <c r="Q36" s="292">
        <v>0</v>
      </c>
      <c r="R36" s="287">
        <f t="shared" si="0"/>
        <v>32047678.211712942</v>
      </c>
    </row>
    <row r="37" spans="1:18" x14ac:dyDescent="0.2">
      <c r="A37" s="351" t="s">
        <v>336</v>
      </c>
      <c r="B37" s="351">
        <v>1706518</v>
      </c>
      <c r="C37" s="292">
        <v>332829</v>
      </c>
      <c r="D37" s="292">
        <v>49018561</v>
      </c>
      <c r="E37" s="292">
        <v>0</v>
      </c>
      <c r="F37" s="292">
        <v>29890000</v>
      </c>
      <c r="G37" s="292">
        <v>5933219.8259214992</v>
      </c>
      <c r="H37" s="292">
        <v>17987854</v>
      </c>
      <c r="I37" s="292">
        <v>280680</v>
      </c>
      <c r="J37" s="292">
        <v>0</v>
      </c>
      <c r="K37" s="292">
        <v>0</v>
      </c>
      <c r="L37" s="292">
        <v>0</v>
      </c>
      <c r="M37" s="292">
        <v>17251229</v>
      </c>
      <c r="N37" s="292">
        <v>5916148.4880244061</v>
      </c>
      <c r="O37" s="292">
        <v>8325000</v>
      </c>
      <c r="P37" s="292">
        <v>1450000</v>
      </c>
      <c r="Q37" s="292">
        <v>660953</v>
      </c>
      <c r="R37" s="287">
        <f t="shared" si="0"/>
        <v>138752992.31394592</v>
      </c>
    </row>
    <row r="38" spans="1:18" x14ac:dyDescent="0.2">
      <c r="A38" s="351" t="s">
        <v>337</v>
      </c>
      <c r="B38" s="351">
        <v>439183</v>
      </c>
      <c r="C38" s="292">
        <v>114680</v>
      </c>
      <c r="D38" s="292">
        <v>4377283</v>
      </c>
      <c r="E38" s="292">
        <v>0</v>
      </c>
      <c r="F38" s="292">
        <v>0</v>
      </c>
      <c r="G38" s="292">
        <v>884344.87717981695</v>
      </c>
      <c r="H38" s="292">
        <v>10325360</v>
      </c>
      <c r="I38" s="292">
        <v>125357</v>
      </c>
      <c r="J38" s="292">
        <v>0</v>
      </c>
      <c r="K38" s="292">
        <v>2600289</v>
      </c>
      <c r="L38" s="292">
        <v>40644</v>
      </c>
      <c r="M38" s="292">
        <v>0</v>
      </c>
      <c r="N38" s="292">
        <v>2145187.4310629778</v>
      </c>
      <c r="O38" s="292">
        <v>3306888</v>
      </c>
      <c r="P38" s="292">
        <v>500000</v>
      </c>
      <c r="Q38" s="292">
        <v>0</v>
      </c>
      <c r="R38" s="287">
        <f t="shared" si="0"/>
        <v>24859216.308242794</v>
      </c>
    </row>
    <row r="39" spans="1:18" x14ac:dyDescent="0.2">
      <c r="A39" s="351" t="s">
        <v>338</v>
      </c>
      <c r="B39" s="351">
        <v>0</v>
      </c>
      <c r="C39" s="292">
        <v>0</v>
      </c>
      <c r="D39" s="292">
        <v>0</v>
      </c>
      <c r="E39" s="292">
        <v>0</v>
      </c>
      <c r="F39" s="292">
        <v>0</v>
      </c>
      <c r="G39" s="292">
        <v>10014.597957756869</v>
      </c>
      <c r="H39" s="292">
        <v>301258</v>
      </c>
      <c r="I39" s="292">
        <v>14472</v>
      </c>
      <c r="J39" s="292">
        <v>0</v>
      </c>
      <c r="K39" s="292">
        <v>0</v>
      </c>
      <c r="L39" s="292">
        <v>0</v>
      </c>
      <c r="M39" s="292">
        <v>0</v>
      </c>
      <c r="N39" s="292">
        <v>500000</v>
      </c>
      <c r="O39" s="292">
        <v>0</v>
      </c>
      <c r="P39" s="292">
        <v>0</v>
      </c>
      <c r="Q39" s="292">
        <v>0</v>
      </c>
      <c r="R39" s="287">
        <f t="shared" si="0"/>
        <v>825744.59795775684</v>
      </c>
    </row>
    <row r="40" spans="1:18" x14ac:dyDescent="0.2">
      <c r="A40" s="351" t="s">
        <v>339</v>
      </c>
      <c r="B40" s="351">
        <v>439183</v>
      </c>
      <c r="C40" s="292">
        <v>114680</v>
      </c>
      <c r="D40" s="292">
        <v>11410880</v>
      </c>
      <c r="E40" s="292">
        <v>0</v>
      </c>
      <c r="F40" s="292">
        <v>0</v>
      </c>
      <c r="G40" s="292">
        <v>1336718.0052013497</v>
      </c>
      <c r="H40" s="292">
        <v>7892343</v>
      </c>
      <c r="I40" s="292">
        <v>135056</v>
      </c>
      <c r="J40" s="292">
        <v>0</v>
      </c>
      <c r="K40" s="292">
        <v>1112118</v>
      </c>
      <c r="L40" s="292">
        <v>135000</v>
      </c>
      <c r="M40" s="292">
        <v>0</v>
      </c>
      <c r="N40" s="292">
        <v>2882532.5765868933</v>
      </c>
      <c r="O40" s="292">
        <v>2600000</v>
      </c>
      <c r="P40" s="292">
        <v>1450000</v>
      </c>
      <c r="Q40" s="292">
        <v>0</v>
      </c>
      <c r="R40" s="287">
        <f t="shared" si="0"/>
        <v>29508510.581788242</v>
      </c>
    </row>
    <row r="41" spans="1:18" x14ac:dyDescent="0.2">
      <c r="A41" s="351" t="s">
        <v>340</v>
      </c>
      <c r="B41" s="351">
        <v>1212111</v>
      </c>
      <c r="C41" s="292">
        <v>235747</v>
      </c>
      <c r="D41" s="292">
        <v>42925297</v>
      </c>
      <c r="E41" s="292">
        <v>0</v>
      </c>
      <c r="F41" s="292">
        <v>0</v>
      </c>
      <c r="G41" s="292">
        <v>2217643.6773866899</v>
      </c>
      <c r="H41" s="292">
        <v>6324214</v>
      </c>
      <c r="I41" s="292">
        <v>89841</v>
      </c>
      <c r="J41" s="292">
        <v>0</v>
      </c>
      <c r="K41" s="292">
        <v>171300</v>
      </c>
      <c r="L41" s="292">
        <v>200000</v>
      </c>
      <c r="M41" s="292">
        <v>2135927</v>
      </c>
      <c r="N41" s="292">
        <v>5645715.8282344462</v>
      </c>
      <c r="O41" s="292">
        <v>6536246</v>
      </c>
      <c r="P41" s="292">
        <v>850000</v>
      </c>
      <c r="Q41" s="292">
        <v>0</v>
      </c>
      <c r="R41" s="287">
        <f t="shared" si="0"/>
        <v>68544042.505621135</v>
      </c>
    </row>
    <row r="42" spans="1:18" x14ac:dyDescent="0.2">
      <c r="A42" s="351" t="s">
        <v>341</v>
      </c>
      <c r="B42" s="351">
        <v>439183</v>
      </c>
      <c r="C42" s="292">
        <v>114680</v>
      </c>
      <c r="D42" s="292">
        <v>8496595</v>
      </c>
      <c r="E42" s="292">
        <v>0</v>
      </c>
      <c r="F42" s="292">
        <v>0</v>
      </c>
      <c r="G42" s="292">
        <v>1089985.4959182036</v>
      </c>
      <c r="H42" s="292">
        <v>4051348</v>
      </c>
      <c r="I42" s="292">
        <v>122537</v>
      </c>
      <c r="J42" s="292">
        <v>0</v>
      </c>
      <c r="K42" s="292">
        <v>0</v>
      </c>
      <c r="L42" s="292">
        <v>0</v>
      </c>
      <c r="M42" s="292">
        <v>0</v>
      </c>
      <c r="N42" s="292">
        <v>2427138.9437360829</v>
      </c>
      <c r="O42" s="292">
        <v>2600000</v>
      </c>
      <c r="P42" s="292">
        <v>0</v>
      </c>
      <c r="Q42" s="292">
        <v>0</v>
      </c>
      <c r="R42" s="287">
        <f t="shared" ref="R42:R65" si="1">SUM(B42:Q42)</f>
        <v>19341467.439654287</v>
      </c>
    </row>
    <row r="43" spans="1:18" x14ac:dyDescent="0.2">
      <c r="A43" s="351" t="s">
        <v>342</v>
      </c>
      <c r="B43" s="351">
        <v>4247995</v>
      </c>
      <c r="C43" s="292">
        <v>796213</v>
      </c>
      <c r="D43" s="292">
        <v>401242940</v>
      </c>
      <c r="E43" s="292">
        <v>6656800</v>
      </c>
      <c r="F43" s="292">
        <v>0</v>
      </c>
      <c r="G43" s="292">
        <v>1190859.4442845657</v>
      </c>
      <c r="H43" s="292">
        <v>3911849</v>
      </c>
      <c r="I43" s="292">
        <v>121598</v>
      </c>
      <c r="J43" s="292">
        <v>0</v>
      </c>
      <c r="K43" s="292">
        <v>0</v>
      </c>
      <c r="L43" s="292">
        <v>0</v>
      </c>
      <c r="M43" s="292">
        <v>179125814</v>
      </c>
      <c r="N43" s="292">
        <v>16902997.274718594</v>
      </c>
      <c r="O43" s="292">
        <v>3800000</v>
      </c>
      <c r="P43" s="292">
        <v>500000</v>
      </c>
      <c r="Q43" s="292">
        <v>892610</v>
      </c>
      <c r="R43" s="287">
        <f t="shared" si="1"/>
        <v>619389675.7190032</v>
      </c>
    </row>
    <row r="44" spans="1:18" x14ac:dyDescent="0.2">
      <c r="A44" s="351" t="s">
        <v>343</v>
      </c>
      <c r="B44" s="351">
        <v>439183</v>
      </c>
      <c r="C44" s="292">
        <v>114680</v>
      </c>
      <c r="D44" s="292">
        <v>24289255</v>
      </c>
      <c r="E44" s="292">
        <v>0</v>
      </c>
      <c r="F44" s="292">
        <v>50000000</v>
      </c>
      <c r="G44" s="292">
        <v>1801778.7860413191</v>
      </c>
      <c r="H44" s="292">
        <v>10614206</v>
      </c>
      <c r="I44" s="292">
        <v>144045</v>
      </c>
      <c r="J44" s="292">
        <v>0</v>
      </c>
      <c r="K44" s="292">
        <v>612798</v>
      </c>
      <c r="L44" s="292">
        <v>209306</v>
      </c>
      <c r="M44" s="292">
        <v>8738549</v>
      </c>
      <c r="N44" s="292">
        <v>3315727.4797515189</v>
      </c>
      <c r="O44" s="292">
        <v>5636562</v>
      </c>
      <c r="P44" s="292">
        <v>1450000</v>
      </c>
      <c r="Q44" s="292">
        <v>0</v>
      </c>
      <c r="R44" s="287">
        <f t="shared" si="1"/>
        <v>107366090.26579283</v>
      </c>
    </row>
    <row r="45" spans="1:18" x14ac:dyDescent="0.2">
      <c r="A45" s="351" t="s">
        <v>344</v>
      </c>
      <c r="B45" s="351">
        <v>8021918</v>
      </c>
      <c r="C45" s="292">
        <v>1572626</v>
      </c>
      <c r="D45" s="292">
        <v>656964175</v>
      </c>
      <c r="E45" s="292">
        <v>8783200</v>
      </c>
      <c r="F45" s="292">
        <v>83680000</v>
      </c>
      <c r="G45" s="292">
        <v>20869896.576743852</v>
      </c>
      <c r="H45" s="292">
        <v>20989254</v>
      </c>
      <c r="I45" s="292">
        <v>343843</v>
      </c>
      <c r="J45" s="292">
        <v>200000</v>
      </c>
      <c r="K45" s="292">
        <v>219978</v>
      </c>
      <c r="L45" s="292">
        <v>0</v>
      </c>
      <c r="M45" s="292">
        <v>706452340</v>
      </c>
      <c r="N45" s="292">
        <v>31179225.455361906</v>
      </c>
      <c r="O45" s="292">
        <v>5699500</v>
      </c>
      <c r="P45" s="292">
        <v>1000000</v>
      </c>
      <c r="Q45" s="292">
        <v>2427940</v>
      </c>
      <c r="R45" s="287">
        <f t="shared" si="1"/>
        <v>1548403896.0321057</v>
      </c>
    </row>
    <row r="46" spans="1:18" x14ac:dyDescent="0.2">
      <c r="A46" s="351" t="s">
        <v>345</v>
      </c>
      <c r="B46" s="351">
        <v>2161141</v>
      </c>
      <c r="C46" s="292">
        <v>513745</v>
      </c>
      <c r="D46" s="292">
        <v>70929406</v>
      </c>
      <c r="E46" s="292">
        <v>0</v>
      </c>
      <c r="F46" s="292">
        <v>100000000</v>
      </c>
      <c r="G46" s="292">
        <v>7672493.7873191163</v>
      </c>
      <c r="H46" s="292">
        <v>27340459</v>
      </c>
      <c r="I46" s="292">
        <v>422080</v>
      </c>
      <c r="J46" s="292">
        <v>1450000</v>
      </c>
      <c r="K46" s="292">
        <v>631910</v>
      </c>
      <c r="L46" s="292">
        <v>0</v>
      </c>
      <c r="M46" s="292">
        <v>2534799</v>
      </c>
      <c r="N46" s="292">
        <v>8557860.5475177579</v>
      </c>
      <c r="O46" s="292">
        <v>8100000</v>
      </c>
      <c r="P46" s="292">
        <v>633333</v>
      </c>
      <c r="Q46" s="292">
        <v>342620</v>
      </c>
      <c r="R46" s="287">
        <f t="shared" si="1"/>
        <v>231289847.33483687</v>
      </c>
    </row>
    <row r="47" spans="1:18" x14ac:dyDescent="0.2">
      <c r="A47" s="351" t="s">
        <v>346</v>
      </c>
      <c r="B47" s="351">
        <v>439183</v>
      </c>
      <c r="C47" s="292">
        <v>114680</v>
      </c>
      <c r="D47" s="292">
        <v>5089572</v>
      </c>
      <c r="E47" s="292">
        <v>0</v>
      </c>
      <c r="F47" s="292">
        <v>0</v>
      </c>
      <c r="G47" s="292">
        <v>612306.25968606013</v>
      </c>
      <c r="H47" s="292">
        <v>5262850</v>
      </c>
      <c r="I47" s="292">
        <v>98489</v>
      </c>
      <c r="J47" s="292">
        <v>0</v>
      </c>
      <c r="K47" s="292">
        <v>791353</v>
      </c>
      <c r="L47" s="292">
        <v>0</v>
      </c>
      <c r="M47" s="292">
        <v>0</v>
      </c>
      <c r="N47" s="292">
        <v>2191211.4561776943</v>
      </c>
      <c r="O47" s="292">
        <v>3600000</v>
      </c>
      <c r="P47" s="345">
        <v>0</v>
      </c>
      <c r="Q47" s="292">
        <v>0</v>
      </c>
      <c r="R47" s="287">
        <f t="shared" si="1"/>
        <v>18199644.715863757</v>
      </c>
    </row>
    <row r="48" spans="1:18" x14ac:dyDescent="0.2">
      <c r="A48" s="351" t="s">
        <v>347</v>
      </c>
      <c r="B48" s="351">
        <v>3560317</v>
      </c>
      <c r="C48" s="292">
        <v>739739</v>
      </c>
      <c r="D48" s="292">
        <v>106555741</v>
      </c>
      <c r="E48" s="292">
        <v>0</v>
      </c>
      <c r="F48" s="292">
        <v>0</v>
      </c>
      <c r="G48" s="292">
        <v>10444592.85242426</v>
      </c>
      <c r="H48" s="292">
        <v>23664872</v>
      </c>
      <c r="I48" s="292">
        <v>397111</v>
      </c>
      <c r="J48" s="292">
        <v>964000</v>
      </c>
      <c r="K48" s="292">
        <v>0</v>
      </c>
      <c r="L48" s="292">
        <v>0</v>
      </c>
      <c r="M48" s="292">
        <v>27298500</v>
      </c>
      <c r="N48" s="292">
        <v>11320385.599133575</v>
      </c>
      <c r="O48" s="292">
        <v>13000000</v>
      </c>
      <c r="P48" s="292">
        <v>1750000</v>
      </c>
      <c r="Q48" s="292">
        <v>554057</v>
      </c>
      <c r="R48" s="287">
        <f t="shared" si="1"/>
        <v>200249315.45155784</v>
      </c>
    </row>
    <row r="49" spans="1:18" x14ac:dyDescent="0.2">
      <c r="A49" s="351" t="s">
        <v>348</v>
      </c>
      <c r="B49" s="351">
        <v>645827</v>
      </c>
      <c r="C49" s="292">
        <v>168627</v>
      </c>
      <c r="D49" s="292">
        <v>18142812</v>
      </c>
      <c r="E49" s="292">
        <v>1190560</v>
      </c>
      <c r="F49" s="292">
        <v>0</v>
      </c>
      <c r="G49" s="292">
        <v>3012016.2461814657</v>
      </c>
      <c r="H49" s="292">
        <v>15159111</v>
      </c>
      <c r="I49" s="292">
        <v>233783</v>
      </c>
      <c r="J49" s="292">
        <v>0</v>
      </c>
      <c r="K49" s="292">
        <v>7489981</v>
      </c>
      <c r="L49" s="292">
        <v>224728</v>
      </c>
      <c r="M49" s="292">
        <v>347364</v>
      </c>
      <c r="N49" s="292">
        <v>3470630.7695780657</v>
      </c>
      <c r="O49" s="292">
        <v>10202870</v>
      </c>
      <c r="P49" s="292">
        <v>797550</v>
      </c>
      <c r="Q49" s="292">
        <v>217744</v>
      </c>
      <c r="R49" s="287">
        <f t="shared" si="1"/>
        <v>61303604.015759528</v>
      </c>
    </row>
    <row r="50" spans="1:18" x14ac:dyDescent="0.2">
      <c r="A50" s="351" t="s">
        <v>349</v>
      </c>
      <c r="B50" s="351">
        <v>1144294</v>
      </c>
      <c r="C50" s="292">
        <v>234978</v>
      </c>
      <c r="D50" s="292">
        <v>56920851</v>
      </c>
      <c r="E50" s="292">
        <v>0</v>
      </c>
      <c r="F50" s="292">
        <v>100000000</v>
      </c>
      <c r="G50" s="292">
        <v>3793684.3889980833</v>
      </c>
      <c r="H50" s="292">
        <v>12422368</v>
      </c>
      <c r="I50" s="292">
        <v>184313</v>
      </c>
      <c r="J50" s="292">
        <v>0</v>
      </c>
      <c r="K50" s="292">
        <v>863977</v>
      </c>
      <c r="L50" s="292">
        <v>200000</v>
      </c>
      <c r="M50" s="292">
        <v>23485164</v>
      </c>
      <c r="N50" s="292">
        <v>6463487.5337965572</v>
      </c>
      <c r="O50" s="292">
        <v>6513764</v>
      </c>
      <c r="P50" s="292">
        <v>1450000</v>
      </c>
      <c r="Q50" s="292">
        <v>707623</v>
      </c>
      <c r="R50" s="287">
        <f t="shared" si="1"/>
        <v>214384503.92279464</v>
      </c>
    </row>
    <row r="51" spans="1:18" x14ac:dyDescent="0.2">
      <c r="A51" s="351" t="s">
        <v>350</v>
      </c>
      <c r="B51" s="351">
        <v>4276474</v>
      </c>
      <c r="C51" s="292">
        <v>881395</v>
      </c>
      <c r="D51" s="292">
        <v>182681897</v>
      </c>
      <c r="E51" s="292">
        <v>0</v>
      </c>
      <c r="F51" s="292">
        <v>0</v>
      </c>
      <c r="G51" s="292">
        <v>13577717.459563805</v>
      </c>
      <c r="H51" s="292">
        <v>22133522</v>
      </c>
      <c r="I51" s="292">
        <v>374125</v>
      </c>
      <c r="J51" s="292">
        <v>4788000</v>
      </c>
      <c r="K51" s="292">
        <v>0</v>
      </c>
      <c r="L51" s="292">
        <v>0</v>
      </c>
      <c r="M51" s="292">
        <v>173548697</v>
      </c>
      <c r="N51" s="292">
        <v>14419901.404113885</v>
      </c>
      <c r="O51" s="292">
        <v>9739499</v>
      </c>
      <c r="P51" s="292">
        <v>500000</v>
      </c>
      <c r="Q51" s="292">
        <v>1354068</v>
      </c>
      <c r="R51" s="287">
        <f t="shared" si="1"/>
        <v>428275295.86367768</v>
      </c>
    </row>
    <row r="52" spans="1:18" x14ac:dyDescent="0.2">
      <c r="A52" s="351" t="s">
        <v>351</v>
      </c>
      <c r="B52" s="351">
        <v>1623146</v>
      </c>
      <c r="C52" s="292">
        <v>331839</v>
      </c>
      <c r="D52" s="292">
        <v>45739633</v>
      </c>
      <c r="E52" s="292">
        <v>0</v>
      </c>
      <c r="F52" s="292">
        <v>0</v>
      </c>
      <c r="G52" s="292">
        <v>5105839.2023693686</v>
      </c>
      <c r="H52" s="292">
        <v>1967691</v>
      </c>
      <c r="I52" s="292">
        <v>93699</v>
      </c>
      <c r="J52" s="292">
        <v>0</v>
      </c>
      <c r="K52" s="292">
        <v>0</v>
      </c>
      <c r="L52" s="292">
        <v>0</v>
      </c>
      <c r="M52" s="292">
        <v>10398622</v>
      </c>
      <c r="N52" s="292">
        <v>4517639.0399487149</v>
      </c>
      <c r="O52" s="292">
        <v>2600000</v>
      </c>
      <c r="P52" s="292">
        <v>0</v>
      </c>
      <c r="Q52" s="292">
        <v>298570</v>
      </c>
      <c r="R52" s="287">
        <f t="shared" si="1"/>
        <v>72676678.242318079</v>
      </c>
    </row>
    <row r="53" spans="1:18" x14ac:dyDescent="0.2">
      <c r="A53" s="351" t="s">
        <v>352</v>
      </c>
      <c r="B53" s="351">
        <v>525970</v>
      </c>
      <c r="C53" s="292">
        <v>114680</v>
      </c>
      <c r="D53" s="292">
        <v>28154106</v>
      </c>
      <c r="E53" s="292">
        <v>1663240</v>
      </c>
      <c r="F53" s="292">
        <v>0</v>
      </c>
      <c r="G53" s="292">
        <v>1199825.9516028683</v>
      </c>
      <c r="H53" s="292">
        <v>563364</v>
      </c>
      <c r="I53" s="292">
        <v>73338</v>
      </c>
      <c r="J53" s="292">
        <v>0</v>
      </c>
      <c r="K53" s="292">
        <v>0</v>
      </c>
      <c r="L53" s="292">
        <v>0</v>
      </c>
      <c r="M53" s="292">
        <v>4310785</v>
      </c>
      <c r="N53" s="292">
        <v>2875223.1837975192</v>
      </c>
      <c r="O53" s="292">
        <v>903870</v>
      </c>
      <c r="P53" s="292">
        <v>0</v>
      </c>
      <c r="Q53" s="292">
        <v>0</v>
      </c>
      <c r="R53" s="287">
        <f t="shared" si="1"/>
        <v>40384402.135400385</v>
      </c>
    </row>
    <row r="54" spans="1:18" x14ac:dyDescent="0.2">
      <c r="A54" s="351" t="s">
        <v>353</v>
      </c>
      <c r="B54" s="351">
        <v>981433</v>
      </c>
      <c r="C54" s="292">
        <v>253303</v>
      </c>
      <c r="D54" s="292">
        <v>25833861</v>
      </c>
      <c r="E54" s="292">
        <v>0</v>
      </c>
      <c r="F54" s="292">
        <v>0</v>
      </c>
      <c r="G54" s="292">
        <v>4111059.170435647</v>
      </c>
      <c r="H54" s="292">
        <v>13112024</v>
      </c>
      <c r="I54" s="292">
        <v>234741</v>
      </c>
      <c r="J54" s="292">
        <v>200000</v>
      </c>
      <c r="K54" s="292">
        <v>376319</v>
      </c>
      <c r="L54" s="292">
        <v>0</v>
      </c>
      <c r="M54" s="292">
        <v>0</v>
      </c>
      <c r="N54" s="292">
        <v>4186435.82253971</v>
      </c>
      <c r="O54" s="292">
        <v>4500000</v>
      </c>
      <c r="P54" s="292">
        <v>2900000</v>
      </c>
      <c r="Q54" s="292">
        <v>0</v>
      </c>
      <c r="R54" s="287">
        <f t="shared" si="1"/>
        <v>56689175.992975362</v>
      </c>
    </row>
    <row r="55" spans="1:18" x14ac:dyDescent="0.2">
      <c r="A55" s="351" t="s">
        <v>354</v>
      </c>
      <c r="B55" s="351">
        <v>439183</v>
      </c>
      <c r="C55" s="292">
        <v>114680</v>
      </c>
      <c r="D55" s="292">
        <v>4052531</v>
      </c>
      <c r="E55" s="292">
        <v>0</v>
      </c>
      <c r="F55" s="292">
        <v>0</v>
      </c>
      <c r="G55" s="292">
        <v>697404.03719021217</v>
      </c>
      <c r="H55" s="292">
        <v>6545318</v>
      </c>
      <c r="I55" s="292">
        <v>112354</v>
      </c>
      <c r="J55" s="292">
        <v>0</v>
      </c>
      <c r="K55" s="292">
        <v>2245460</v>
      </c>
      <c r="L55" s="292">
        <v>500000</v>
      </c>
      <c r="M55" s="292">
        <v>0</v>
      </c>
      <c r="N55" s="292">
        <v>2137294.8277791999</v>
      </c>
      <c r="O55" s="292">
        <v>1874400</v>
      </c>
      <c r="P55" s="292">
        <v>0</v>
      </c>
      <c r="Q55" s="292">
        <v>0</v>
      </c>
      <c r="R55" s="287">
        <f t="shared" si="1"/>
        <v>18718624.86496941</v>
      </c>
    </row>
    <row r="56" spans="1:18" x14ac:dyDescent="0.2">
      <c r="A56" s="351" t="s">
        <v>355</v>
      </c>
      <c r="B56" s="351">
        <v>1443673</v>
      </c>
      <c r="C56" s="292">
        <v>338784</v>
      </c>
      <c r="D56" s="292">
        <v>50161679</v>
      </c>
      <c r="E56" s="292">
        <v>0</v>
      </c>
      <c r="F56" s="292">
        <v>0</v>
      </c>
      <c r="G56" s="292">
        <v>5845382.2685880233</v>
      </c>
      <c r="H56" s="292">
        <v>19006154</v>
      </c>
      <c r="I56" s="292">
        <v>305289</v>
      </c>
      <c r="J56" s="292">
        <v>1110000</v>
      </c>
      <c r="K56" s="292">
        <v>0</v>
      </c>
      <c r="L56" s="292">
        <v>0</v>
      </c>
      <c r="M56" s="292">
        <v>4007998</v>
      </c>
      <c r="N56" s="292">
        <v>5630510.4013218461</v>
      </c>
      <c r="O56" s="292">
        <v>9600000</v>
      </c>
      <c r="P56" s="292">
        <v>500000</v>
      </c>
      <c r="Q56" s="292">
        <v>309151</v>
      </c>
      <c r="R56" s="287">
        <f t="shared" si="1"/>
        <v>98258620.669909865</v>
      </c>
    </row>
    <row r="57" spans="1:18" x14ac:dyDescent="0.2">
      <c r="A57" s="351" t="s">
        <v>356</v>
      </c>
      <c r="B57" s="351">
        <v>9286721</v>
      </c>
      <c r="C57" s="292">
        <v>1860269</v>
      </c>
      <c r="D57" s="292">
        <v>297760021</v>
      </c>
      <c r="E57" s="292">
        <v>0</v>
      </c>
      <c r="F57" s="292">
        <v>149170000</v>
      </c>
      <c r="G57" s="292">
        <v>18861898.16748739</v>
      </c>
      <c r="H57" s="292">
        <v>42258251</v>
      </c>
      <c r="I57" s="292">
        <v>579340</v>
      </c>
      <c r="J57" s="292">
        <v>0</v>
      </c>
      <c r="K57" s="292">
        <v>0</v>
      </c>
      <c r="L57" s="292">
        <v>0</v>
      </c>
      <c r="M57" s="292">
        <v>30189135</v>
      </c>
      <c r="N57" s="292">
        <v>28159672.974266984</v>
      </c>
      <c r="O57" s="292">
        <v>10448867</v>
      </c>
      <c r="P57" s="292">
        <v>3500000</v>
      </c>
      <c r="Q57" s="292">
        <v>1140741</v>
      </c>
      <c r="R57" s="287">
        <f t="shared" si="1"/>
        <v>593214916.14175439</v>
      </c>
    </row>
    <row r="58" spans="1:18" x14ac:dyDescent="0.2">
      <c r="A58" s="351" t="s">
        <v>357</v>
      </c>
      <c r="B58" s="351">
        <v>1010999</v>
      </c>
      <c r="C58" s="292">
        <v>220256</v>
      </c>
      <c r="D58" s="292">
        <v>49948774</v>
      </c>
      <c r="E58" s="292">
        <v>0</v>
      </c>
      <c r="F58" s="292">
        <v>0</v>
      </c>
      <c r="G58" s="292">
        <v>1794465.9080457781</v>
      </c>
      <c r="H58" s="292">
        <v>6461309</v>
      </c>
      <c r="I58" s="292">
        <v>108192</v>
      </c>
      <c r="J58" s="292">
        <v>0</v>
      </c>
      <c r="K58" s="292">
        <v>137359</v>
      </c>
      <c r="L58" s="292">
        <v>0</v>
      </c>
      <c r="M58" s="292">
        <v>12973066</v>
      </c>
      <c r="N58" s="292">
        <v>4900276.4777946807</v>
      </c>
      <c r="O58" s="292">
        <v>2600000</v>
      </c>
      <c r="P58" s="292">
        <v>500000</v>
      </c>
      <c r="Q58" s="292">
        <v>529082</v>
      </c>
      <c r="R58" s="287">
        <f t="shared" si="1"/>
        <v>81183779.385840446</v>
      </c>
    </row>
    <row r="59" spans="1:18" x14ac:dyDescent="0.2">
      <c r="A59" s="351" t="s">
        <v>358</v>
      </c>
      <c r="B59" s="351">
        <v>439183</v>
      </c>
      <c r="C59" s="292">
        <v>114680</v>
      </c>
      <c r="D59" s="292">
        <v>2473300</v>
      </c>
      <c r="E59" s="292">
        <v>0</v>
      </c>
      <c r="F59" s="292">
        <v>0</v>
      </c>
      <c r="G59" s="292">
        <v>480788.15895706508</v>
      </c>
      <c r="H59" s="292">
        <v>3813217</v>
      </c>
      <c r="I59" s="292">
        <v>107906</v>
      </c>
      <c r="J59" s="292">
        <v>0</v>
      </c>
      <c r="K59" s="292">
        <v>0</v>
      </c>
      <c r="L59" s="292">
        <v>0</v>
      </c>
      <c r="M59" s="292">
        <v>0</v>
      </c>
      <c r="N59" s="292">
        <v>1902510.8781211281</v>
      </c>
      <c r="O59" s="292">
        <v>2600000</v>
      </c>
      <c r="P59" s="292">
        <v>480000</v>
      </c>
      <c r="Q59" s="292">
        <v>0</v>
      </c>
      <c r="R59" s="287">
        <f t="shared" si="1"/>
        <v>12411585.037078192</v>
      </c>
    </row>
    <row r="60" spans="1:18" x14ac:dyDescent="0.2">
      <c r="A60" s="351" t="s">
        <v>359</v>
      </c>
      <c r="B60" s="351">
        <v>0</v>
      </c>
      <c r="C60" s="292">
        <v>0</v>
      </c>
      <c r="D60" s="292">
        <v>1104838</v>
      </c>
      <c r="E60" s="292">
        <v>0</v>
      </c>
      <c r="F60" s="292">
        <v>0</v>
      </c>
      <c r="G60" s="292">
        <v>154771.08543322509</v>
      </c>
      <c r="H60" s="292">
        <v>0</v>
      </c>
      <c r="I60" s="292">
        <v>0</v>
      </c>
      <c r="J60" s="292">
        <v>0</v>
      </c>
      <c r="K60" s="292">
        <v>0</v>
      </c>
      <c r="L60" s="292">
        <v>0</v>
      </c>
      <c r="M60" s="292">
        <v>0</v>
      </c>
      <c r="N60" s="292">
        <v>610426.12451431539</v>
      </c>
      <c r="O60" s="292">
        <v>445640</v>
      </c>
      <c r="P60" s="292">
        <v>0</v>
      </c>
      <c r="Q60" s="292">
        <v>0</v>
      </c>
      <c r="R60" s="287">
        <f t="shared" si="1"/>
        <v>2315675.2099475404</v>
      </c>
    </row>
    <row r="61" spans="1:18" x14ac:dyDescent="0.2">
      <c r="A61" s="351" t="s">
        <v>360</v>
      </c>
      <c r="B61" s="351">
        <v>2702293</v>
      </c>
      <c r="C61" s="292">
        <v>548229</v>
      </c>
      <c r="D61" s="292">
        <v>131274485</v>
      </c>
      <c r="E61" s="292">
        <v>0</v>
      </c>
      <c r="F61" s="292">
        <v>0</v>
      </c>
      <c r="G61" s="292">
        <v>4696113.6261469536</v>
      </c>
      <c r="H61" s="292">
        <v>15042791</v>
      </c>
      <c r="I61" s="292">
        <v>265586</v>
      </c>
      <c r="J61" s="292">
        <v>1150000</v>
      </c>
      <c r="K61" s="292">
        <v>0</v>
      </c>
      <c r="L61" s="292">
        <v>0</v>
      </c>
      <c r="M61" s="292">
        <v>2131061</v>
      </c>
      <c r="N61" s="292">
        <v>10616071.993623206</v>
      </c>
      <c r="O61" s="292">
        <v>5040000</v>
      </c>
      <c r="P61" s="292">
        <v>500000</v>
      </c>
      <c r="Q61" s="292">
        <v>257439</v>
      </c>
      <c r="R61" s="287">
        <f t="shared" si="1"/>
        <v>174224069.61977014</v>
      </c>
    </row>
    <row r="62" spans="1:18" x14ac:dyDescent="0.2">
      <c r="A62" s="351" t="s">
        <v>361</v>
      </c>
      <c r="B62" s="351">
        <v>2456213</v>
      </c>
      <c r="C62" s="292">
        <v>494961</v>
      </c>
      <c r="D62" s="292">
        <v>145286004</v>
      </c>
      <c r="E62" s="292">
        <v>9648000</v>
      </c>
      <c r="F62" s="292">
        <v>193190000</v>
      </c>
      <c r="G62" s="292">
        <v>5732645.9814009182</v>
      </c>
      <c r="H62" s="292">
        <v>12847503</v>
      </c>
      <c r="I62" s="292">
        <v>204678</v>
      </c>
      <c r="J62" s="292">
        <v>0</v>
      </c>
      <c r="K62" s="292">
        <v>1923689</v>
      </c>
      <c r="L62" s="292">
        <v>974214</v>
      </c>
      <c r="M62" s="292">
        <v>68034451</v>
      </c>
      <c r="N62" s="292">
        <v>13669201.953055171</v>
      </c>
      <c r="O62" s="292">
        <v>13000000</v>
      </c>
      <c r="P62" s="292">
        <v>1000000</v>
      </c>
      <c r="Q62" s="292">
        <v>559445</v>
      </c>
      <c r="R62" s="287">
        <f t="shared" si="1"/>
        <v>469021005.93445605</v>
      </c>
    </row>
    <row r="63" spans="1:18" x14ac:dyDescent="0.2">
      <c r="A63" s="351" t="s">
        <v>362</v>
      </c>
      <c r="B63" s="351">
        <v>439183</v>
      </c>
      <c r="C63" s="292">
        <v>114680</v>
      </c>
      <c r="D63" s="292">
        <v>9293581</v>
      </c>
      <c r="E63" s="292">
        <v>0</v>
      </c>
      <c r="F63" s="292">
        <v>0</v>
      </c>
      <c r="G63" s="292">
        <v>2190844.7087391061</v>
      </c>
      <c r="H63" s="292">
        <v>7906014</v>
      </c>
      <c r="I63" s="292">
        <v>167720</v>
      </c>
      <c r="J63" s="292">
        <v>1892000</v>
      </c>
      <c r="K63" s="292">
        <v>0</v>
      </c>
      <c r="L63" s="292">
        <v>0</v>
      </c>
      <c r="M63" s="292">
        <v>927797</v>
      </c>
      <c r="N63" s="292">
        <v>2528143.8525999351</v>
      </c>
      <c r="O63" s="292">
        <v>4500000</v>
      </c>
      <c r="P63" s="292">
        <v>0</v>
      </c>
      <c r="Q63" s="292">
        <v>240257</v>
      </c>
      <c r="R63" s="287">
        <f t="shared" si="1"/>
        <v>30200220.561339039</v>
      </c>
    </row>
    <row r="64" spans="1:18" x14ac:dyDescent="0.2">
      <c r="A64" s="351" t="s">
        <v>363</v>
      </c>
      <c r="B64" s="351">
        <v>1418956</v>
      </c>
      <c r="C64" s="292">
        <v>311556</v>
      </c>
      <c r="D64" s="292">
        <v>50102921</v>
      </c>
      <c r="E64" s="292">
        <v>0</v>
      </c>
      <c r="F64" s="292">
        <v>0</v>
      </c>
      <c r="G64" s="292">
        <v>4781208.3985727895</v>
      </c>
      <c r="H64" s="292">
        <v>16078542</v>
      </c>
      <c r="I64" s="292">
        <v>273604</v>
      </c>
      <c r="J64" s="292">
        <v>0</v>
      </c>
      <c r="K64" s="292">
        <v>2264842</v>
      </c>
      <c r="L64" s="292">
        <v>250000</v>
      </c>
      <c r="M64" s="292">
        <v>1401789</v>
      </c>
      <c r="N64" s="292">
        <v>6511589.601312818</v>
      </c>
      <c r="O64" s="292">
        <v>2599998</v>
      </c>
      <c r="P64" s="292">
        <v>1278950</v>
      </c>
      <c r="Q64" s="292">
        <v>285714</v>
      </c>
      <c r="R64" s="287">
        <f t="shared" si="1"/>
        <v>87559669.999885604</v>
      </c>
    </row>
    <row r="65" spans="1:18" x14ac:dyDescent="0.2">
      <c r="A65" s="351" t="s">
        <v>364</v>
      </c>
      <c r="B65" s="351">
        <v>439184</v>
      </c>
      <c r="C65" s="292">
        <v>114680</v>
      </c>
      <c r="D65" s="292">
        <v>2099777</v>
      </c>
      <c r="E65" s="292">
        <v>0</v>
      </c>
      <c r="F65" s="292">
        <v>0</v>
      </c>
      <c r="G65" s="292">
        <v>442112.11797660397</v>
      </c>
      <c r="H65" s="292">
        <v>6458633</v>
      </c>
      <c r="I65" s="292">
        <v>100311</v>
      </c>
      <c r="J65" s="292">
        <v>0</v>
      </c>
      <c r="K65" s="292">
        <v>189340</v>
      </c>
      <c r="L65" s="292">
        <v>250000</v>
      </c>
      <c r="M65" s="292">
        <v>0</v>
      </c>
      <c r="N65" s="292">
        <v>1961897.5583232788</v>
      </c>
      <c r="O65" s="345">
        <v>0</v>
      </c>
      <c r="P65" s="292">
        <v>0</v>
      </c>
      <c r="Q65" s="292">
        <v>0</v>
      </c>
      <c r="R65" s="287">
        <f t="shared" si="1"/>
        <v>12055934.676299883</v>
      </c>
    </row>
    <row r="66" spans="1:18" x14ac:dyDescent="0.2">
      <c r="A66" s="351" t="s">
        <v>365</v>
      </c>
      <c r="B66" s="351"/>
      <c r="C66" s="292"/>
      <c r="D66" s="292"/>
      <c r="E66" s="292"/>
      <c r="F66" s="292"/>
      <c r="G66" s="425"/>
      <c r="H66" s="425">
        <v>0</v>
      </c>
      <c r="I66" s="425"/>
      <c r="J66" s="425"/>
      <c r="K66" s="425"/>
      <c r="L66" s="425"/>
      <c r="M66" s="425"/>
      <c r="N66" s="425"/>
      <c r="O66" s="292"/>
      <c r="P66" s="292"/>
      <c r="Q66" s="425"/>
      <c r="R66" s="425"/>
    </row>
    <row r="67" spans="1:18" ht="12.75" thickBot="1" x14ac:dyDescent="0.25">
      <c r="A67" s="426" t="s">
        <v>196</v>
      </c>
      <c r="B67" s="358">
        <f t="shared" ref="B67:M67" si="2">SUM(B10:B66)</f>
        <v>109795859</v>
      </c>
      <c r="C67" s="358">
        <f t="shared" si="2"/>
        <v>22936078.622400001</v>
      </c>
      <c r="D67" s="358">
        <f t="shared" si="2"/>
        <v>5010807789.6790495</v>
      </c>
      <c r="E67" s="358">
        <f t="shared" si="2"/>
        <v>58242844</v>
      </c>
      <c r="F67" s="358">
        <f t="shared" si="2"/>
        <v>2505470000</v>
      </c>
      <c r="G67" s="358">
        <f t="shared" si="2"/>
        <v>266867345.99999997</v>
      </c>
      <c r="H67" s="358">
        <f t="shared" si="2"/>
        <v>636985007</v>
      </c>
      <c r="I67" s="358">
        <f t="shared" si="2"/>
        <v>10750037</v>
      </c>
      <c r="J67" s="358">
        <f t="shared" si="2"/>
        <v>20000000</v>
      </c>
      <c r="K67" s="358">
        <f t="shared" si="2"/>
        <v>30000000</v>
      </c>
      <c r="L67" s="358">
        <f t="shared" si="2"/>
        <v>4975528</v>
      </c>
      <c r="M67" s="358">
        <f t="shared" si="2"/>
        <v>2524173300</v>
      </c>
      <c r="N67" s="358">
        <f>SUM(N10:N65)</f>
        <v>433083329.99999994</v>
      </c>
      <c r="O67" s="358">
        <f>SUM(O10:O65)</f>
        <v>264446775</v>
      </c>
      <c r="P67" s="358">
        <f>SUM(P10:P65)</f>
        <v>54992016</v>
      </c>
      <c r="Q67" s="358">
        <f>SUM(Q10:Q65)</f>
        <v>23148419</v>
      </c>
      <c r="R67" s="427">
        <f>SUM(B67:Q67)</f>
        <v>11976674329.301449</v>
      </c>
    </row>
    <row r="68" spans="1:18" ht="12.75" thickTop="1" x14ac:dyDescent="0.2">
      <c r="A68" s="352" t="s">
        <v>197</v>
      </c>
      <c r="B68" s="356">
        <v>551738</v>
      </c>
      <c r="C68" s="356">
        <v>115257</v>
      </c>
      <c r="D68" s="356">
        <v>34722629</v>
      </c>
      <c r="E68" s="356">
        <v>0</v>
      </c>
      <c r="F68" s="356">
        <v>0</v>
      </c>
      <c r="G68" s="356">
        <v>1341042</v>
      </c>
      <c r="H68" s="356">
        <v>3161776</v>
      </c>
      <c r="I68" s="356">
        <v>0</v>
      </c>
      <c r="J68" s="356">
        <v>0</v>
      </c>
      <c r="K68" s="356">
        <v>0</v>
      </c>
      <c r="L68" s="356"/>
      <c r="M68" s="356">
        <v>25496700</v>
      </c>
      <c r="N68" s="356">
        <v>3272670</v>
      </c>
      <c r="O68" s="356">
        <v>0</v>
      </c>
      <c r="P68" s="356">
        <v>0</v>
      </c>
      <c r="Q68" s="356">
        <v>0</v>
      </c>
      <c r="R68" s="287">
        <f>SUM(B68:Q68)</f>
        <v>68661812</v>
      </c>
    </row>
    <row r="69" spans="1:18" x14ac:dyDescent="0.2">
      <c r="A69" s="352"/>
      <c r="B69" s="356">
        <v>0</v>
      </c>
      <c r="C69" s="356">
        <v>0</v>
      </c>
      <c r="D69" s="356">
        <v>0</v>
      </c>
      <c r="E69" s="356">
        <v>0</v>
      </c>
      <c r="F69" s="356">
        <v>0</v>
      </c>
      <c r="G69" s="356">
        <v>0</v>
      </c>
      <c r="H69" s="356">
        <v>0</v>
      </c>
      <c r="I69" s="356">
        <v>0</v>
      </c>
      <c r="J69" s="356">
        <v>0</v>
      </c>
      <c r="K69" s="356">
        <v>0</v>
      </c>
      <c r="L69" s="356"/>
      <c r="M69" s="356">
        <v>0</v>
      </c>
      <c r="N69" s="356">
        <v>0</v>
      </c>
      <c r="O69" s="356">
        <v>0</v>
      </c>
      <c r="P69" s="356">
        <v>0</v>
      </c>
      <c r="Q69" s="356">
        <v>0</v>
      </c>
      <c r="R69" s="287">
        <f>SUM(G69:Q69)</f>
        <v>0</v>
      </c>
    </row>
    <row r="70" spans="1:18" ht="12.75" thickBot="1" x14ac:dyDescent="0.25">
      <c r="A70" s="428" t="s">
        <v>196</v>
      </c>
      <c r="B70" s="358">
        <f t="shared" ref="B70:Q70" si="3">+B67+B68+B69</f>
        <v>110347597</v>
      </c>
      <c r="C70" s="358">
        <f t="shared" si="3"/>
        <v>23051335.622400001</v>
      </c>
      <c r="D70" s="358">
        <f t="shared" si="3"/>
        <v>5045530418.6790495</v>
      </c>
      <c r="E70" s="358">
        <f t="shared" si="3"/>
        <v>58242844</v>
      </c>
      <c r="F70" s="358">
        <f t="shared" si="3"/>
        <v>2505470000</v>
      </c>
      <c r="G70" s="358">
        <f t="shared" si="3"/>
        <v>268208387.99999997</v>
      </c>
      <c r="H70" s="358">
        <f t="shared" si="3"/>
        <v>640146783</v>
      </c>
      <c r="I70" s="358">
        <f t="shared" si="3"/>
        <v>10750037</v>
      </c>
      <c r="J70" s="358">
        <f t="shared" si="3"/>
        <v>20000000</v>
      </c>
      <c r="K70" s="358">
        <f t="shared" si="3"/>
        <v>30000000</v>
      </c>
      <c r="L70" s="358">
        <f t="shared" si="3"/>
        <v>4975528</v>
      </c>
      <c r="M70" s="358">
        <f t="shared" si="3"/>
        <v>2549670000</v>
      </c>
      <c r="N70" s="358">
        <f t="shared" si="3"/>
        <v>436355999.99999994</v>
      </c>
      <c r="O70" s="358">
        <f t="shared" si="3"/>
        <v>264446775</v>
      </c>
      <c r="P70" s="358">
        <f t="shared" si="3"/>
        <v>54992016</v>
      </c>
      <c r="Q70" s="358">
        <f t="shared" si="3"/>
        <v>23148419</v>
      </c>
      <c r="R70" s="358">
        <f>SUM(B70:Q70)</f>
        <v>12045336141.301449</v>
      </c>
    </row>
    <row r="71" spans="1:18" ht="12.75" thickTop="1" x14ac:dyDescent="0.2">
      <c r="A71" s="352" t="s">
        <v>425</v>
      </c>
      <c r="B71" s="425">
        <v>0</v>
      </c>
      <c r="C71" s="425">
        <v>0</v>
      </c>
      <c r="D71" s="425">
        <v>30000000</v>
      </c>
      <c r="E71" s="425">
        <v>0</v>
      </c>
      <c r="F71" s="425">
        <v>0</v>
      </c>
      <c r="G71" s="425">
        <v>0</v>
      </c>
      <c r="H71" s="425">
        <v>0</v>
      </c>
      <c r="I71" s="425">
        <v>0</v>
      </c>
      <c r="J71" s="425">
        <v>0</v>
      </c>
      <c r="K71" s="425">
        <v>0</v>
      </c>
      <c r="L71" s="425">
        <v>0</v>
      </c>
      <c r="M71" s="425">
        <v>0</v>
      </c>
      <c r="N71" s="425">
        <v>0</v>
      </c>
      <c r="O71" s="425">
        <v>0</v>
      </c>
      <c r="P71" s="425">
        <v>0</v>
      </c>
      <c r="Q71" s="425">
        <v>0</v>
      </c>
      <c r="R71" s="293">
        <f>SUM(B71:Q71)</f>
        <v>30000000</v>
      </c>
    </row>
    <row r="72" spans="1:18" x14ac:dyDescent="0.2">
      <c r="A72" s="352" t="s">
        <v>445</v>
      </c>
      <c r="B72" s="425">
        <v>0</v>
      </c>
      <c r="C72" s="425">
        <v>0</v>
      </c>
      <c r="D72" s="425">
        <v>0</v>
      </c>
      <c r="E72" s="425">
        <v>0</v>
      </c>
      <c r="F72" s="425">
        <v>0</v>
      </c>
      <c r="G72" s="425">
        <v>3000000</v>
      </c>
      <c r="H72" s="425">
        <v>0</v>
      </c>
      <c r="I72" s="425">
        <v>0</v>
      </c>
      <c r="J72" s="425">
        <v>0</v>
      </c>
      <c r="K72" s="425">
        <v>0</v>
      </c>
      <c r="L72" s="425">
        <v>0</v>
      </c>
      <c r="M72" s="425">
        <v>0</v>
      </c>
      <c r="N72" s="425">
        <v>0</v>
      </c>
      <c r="O72" s="425">
        <v>0</v>
      </c>
      <c r="P72" s="425">
        <v>0</v>
      </c>
      <c r="Q72" s="425">
        <v>0</v>
      </c>
      <c r="R72" s="293">
        <f>SUM(B72:Q72)</f>
        <v>3000000</v>
      </c>
    </row>
    <row r="73" spans="1:18" x14ac:dyDescent="0.2">
      <c r="A73" s="345" t="s">
        <v>426</v>
      </c>
      <c r="B73" s="345">
        <v>0</v>
      </c>
      <c r="C73" s="345">
        <v>0</v>
      </c>
      <c r="D73" s="345">
        <v>0</v>
      </c>
      <c r="E73" s="345">
        <v>0</v>
      </c>
      <c r="F73" s="345">
        <v>0</v>
      </c>
      <c r="G73" s="345">
        <v>0</v>
      </c>
      <c r="H73" s="345">
        <v>0</v>
      </c>
      <c r="I73" s="345">
        <v>0</v>
      </c>
      <c r="J73" s="345">
        <v>0</v>
      </c>
      <c r="K73" s="345">
        <v>5000000</v>
      </c>
      <c r="L73" s="345">
        <v>0</v>
      </c>
      <c r="M73" s="345">
        <v>0</v>
      </c>
      <c r="N73" s="345">
        <v>0</v>
      </c>
      <c r="O73" s="345">
        <v>0</v>
      </c>
      <c r="P73" s="345">
        <v>0</v>
      </c>
      <c r="Q73" s="345">
        <v>0</v>
      </c>
      <c r="R73" s="293">
        <f>SUM(B73:Q73)</f>
        <v>5000000</v>
      </c>
    </row>
    <row r="74" spans="1:18" x14ac:dyDescent="0.2">
      <c r="A74" s="345" t="s">
        <v>427</v>
      </c>
      <c r="B74" s="345">
        <v>0</v>
      </c>
      <c r="C74" s="345">
        <v>0</v>
      </c>
      <c r="D74" s="345">
        <v>0</v>
      </c>
      <c r="E74" s="345">
        <v>0</v>
      </c>
      <c r="F74" s="345">
        <v>0</v>
      </c>
      <c r="G74" s="345">
        <v>0</v>
      </c>
      <c r="H74" s="345">
        <v>0</v>
      </c>
      <c r="I74" s="345">
        <v>1897065</v>
      </c>
      <c r="J74" s="345">
        <v>0</v>
      </c>
      <c r="K74" s="345">
        <v>0</v>
      </c>
      <c r="L74" s="345">
        <v>0</v>
      </c>
      <c r="M74" s="345">
        <v>0</v>
      </c>
      <c r="N74" s="345">
        <v>0</v>
      </c>
      <c r="O74" s="345">
        <v>0</v>
      </c>
      <c r="P74" s="345">
        <v>0</v>
      </c>
      <c r="Q74" s="345">
        <v>0</v>
      </c>
      <c r="R74" s="293">
        <f>SUM(B74:Q74)</f>
        <v>1897065</v>
      </c>
    </row>
    <row r="75" spans="1:18" ht="12.75" thickBot="1" x14ac:dyDescent="0.25">
      <c r="A75" s="359" t="s">
        <v>366</v>
      </c>
      <c r="B75" s="359">
        <f>SUM(B70:B74)</f>
        <v>110347597</v>
      </c>
      <c r="C75" s="359">
        <f>SUM(C70:C74)</f>
        <v>23051335.622400001</v>
      </c>
      <c r="D75" s="359">
        <f>SUM(D70:D74)</f>
        <v>5075530418.6790495</v>
      </c>
      <c r="E75" s="359">
        <f>SUM(E70:E74)</f>
        <v>58242844</v>
      </c>
      <c r="F75" s="359">
        <f>SUM(F70:F74)</f>
        <v>2505470000</v>
      </c>
      <c r="G75" s="359">
        <f t="shared" ref="G75:Q75" si="4">SUM(G70:G74)</f>
        <v>271208388</v>
      </c>
      <c r="H75" s="359">
        <f t="shared" si="4"/>
        <v>640146783</v>
      </c>
      <c r="I75" s="359">
        <f t="shared" si="4"/>
        <v>12647102</v>
      </c>
      <c r="J75" s="359">
        <f t="shared" si="4"/>
        <v>20000000</v>
      </c>
      <c r="K75" s="359">
        <f t="shared" si="4"/>
        <v>35000000</v>
      </c>
      <c r="L75" s="359">
        <f t="shared" si="4"/>
        <v>4975528</v>
      </c>
      <c r="M75" s="359">
        <f t="shared" si="4"/>
        <v>2549670000</v>
      </c>
      <c r="N75" s="359">
        <f t="shared" si="4"/>
        <v>436355999.99999994</v>
      </c>
      <c r="O75" s="359">
        <f t="shared" si="4"/>
        <v>264446775</v>
      </c>
      <c r="P75" s="359">
        <f t="shared" si="4"/>
        <v>54992016</v>
      </c>
      <c r="Q75" s="359">
        <f t="shared" si="4"/>
        <v>23148419</v>
      </c>
      <c r="R75" s="359">
        <f>R70+R71+R72+R73+R74</f>
        <v>12085233206.301449</v>
      </c>
    </row>
    <row r="76" spans="1:18" ht="12.75" thickTop="1" x14ac:dyDescent="0.2"/>
    <row r="78" spans="1:18" x14ac:dyDescent="0.2">
      <c r="A78" s="345" t="s">
        <v>386</v>
      </c>
    </row>
    <row r="88" spans="14:17" x14ac:dyDescent="0.2">
      <c r="N88" s="285"/>
      <c r="O88" s="285"/>
      <c r="P88" s="285"/>
      <c r="Q88" s="285"/>
    </row>
    <row r="94" spans="14:17" x14ac:dyDescent="0.2">
      <c r="N94" s="285"/>
      <c r="O94" s="285"/>
      <c r="P94" s="285"/>
      <c r="Q94" s="285"/>
    </row>
  </sheetData>
  <mergeCells count="5">
    <mergeCell ref="A1:R1"/>
    <mergeCell ref="A2:R2"/>
    <mergeCell ref="A3:R3"/>
    <mergeCell ref="A4:R4"/>
    <mergeCell ref="B5:R5"/>
  </mergeCells>
  <pageMargins left="0.7" right="0.7" top="0.75" bottom="0.75" header="0.3" footer="0.3"/>
  <pageSetup orientation="portrait" r:id="rId1"/>
  <ignoredErrors>
    <ignoredError sqref="R68" formula="1"/>
    <ignoredError sqref="R69" formula="1"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dimension ref="A1:HU94"/>
  <sheetViews>
    <sheetView showGridLines="0" workbookViewId="0">
      <pane xSplit="1" ySplit="5" topLeftCell="B6" activePane="bottomRight" state="frozen"/>
      <selection pane="topRight" activeCell="B1" sqref="B1"/>
      <selection pane="bottomLeft" activeCell="A6" sqref="A6"/>
      <selection pane="bottomRight" activeCell="S69" sqref="S69"/>
    </sheetView>
  </sheetViews>
  <sheetFormatPr defaultRowHeight="12" x14ac:dyDescent="0.2"/>
  <cols>
    <col min="1" max="1" width="31.28515625" style="345" customWidth="1"/>
    <col min="2" max="2" width="20.140625" style="345" customWidth="1"/>
    <col min="3" max="4" width="19.28515625" style="345" customWidth="1"/>
    <col min="5" max="5" width="17.140625" style="345" customWidth="1"/>
    <col min="6" max="6" width="19.5703125" style="345" bestFit="1" customWidth="1"/>
    <col min="7" max="7" width="22.5703125" style="345" customWidth="1"/>
    <col min="8" max="8" width="21" style="345" customWidth="1"/>
    <col min="9" max="9" width="17.42578125" style="345" customWidth="1"/>
    <col min="10" max="10" width="19.140625" style="345" customWidth="1"/>
    <col min="11" max="12" width="18.5703125" style="345" customWidth="1"/>
    <col min="13" max="13" width="17.42578125" style="345" customWidth="1"/>
    <col min="14" max="17" width="17.5703125" style="345" customWidth="1"/>
    <col min="18" max="18" width="16" style="345" customWidth="1"/>
    <col min="19" max="16384" width="9.140625" style="345"/>
  </cols>
  <sheetData>
    <row r="1" spans="1:229" ht="18" x14ac:dyDescent="0.2">
      <c r="A1" s="496" t="s">
        <v>213</v>
      </c>
      <c r="B1" s="496"/>
      <c r="C1" s="496"/>
      <c r="D1" s="496"/>
      <c r="E1" s="496"/>
      <c r="F1" s="496"/>
      <c r="G1" s="496"/>
      <c r="H1" s="496"/>
      <c r="I1" s="496"/>
      <c r="J1" s="496"/>
      <c r="K1" s="496"/>
      <c r="L1" s="496"/>
      <c r="M1" s="496"/>
      <c r="N1" s="496"/>
      <c r="O1" s="496"/>
      <c r="P1" s="496"/>
      <c r="Q1" s="496"/>
      <c r="R1" s="496"/>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row>
    <row r="2" spans="1:229" ht="18" x14ac:dyDescent="0.2">
      <c r="A2" s="504" t="s">
        <v>444</v>
      </c>
      <c r="B2" s="504"/>
      <c r="C2" s="504"/>
      <c r="D2" s="504"/>
      <c r="E2" s="504"/>
      <c r="F2" s="504"/>
      <c r="G2" s="504"/>
      <c r="H2" s="504"/>
      <c r="I2" s="504"/>
      <c r="J2" s="504"/>
      <c r="K2" s="504"/>
      <c r="L2" s="504"/>
      <c r="M2" s="504"/>
      <c r="N2" s="504"/>
      <c r="O2" s="504"/>
      <c r="P2" s="504"/>
      <c r="Q2" s="504"/>
      <c r="R2" s="504"/>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row>
    <row r="3" spans="1:229" ht="15.75" x14ac:dyDescent="0.2">
      <c r="A3" s="497" t="s">
        <v>460</v>
      </c>
      <c r="B3" s="497"/>
      <c r="C3" s="497"/>
      <c r="D3" s="497"/>
      <c r="E3" s="497"/>
      <c r="F3" s="497"/>
      <c r="G3" s="497"/>
      <c r="H3" s="497"/>
      <c r="I3" s="497"/>
      <c r="J3" s="497"/>
      <c r="K3" s="497"/>
      <c r="L3" s="497"/>
      <c r="M3" s="497"/>
      <c r="N3" s="497"/>
      <c r="O3" s="497"/>
      <c r="P3" s="497"/>
      <c r="Q3" s="497"/>
      <c r="R3" s="497"/>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row>
    <row r="4" spans="1:229" x14ac:dyDescent="0.2">
      <c r="A4" s="507"/>
      <c r="B4" s="507"/>
      <c r="C4" s="507"/>
      <c r="D4" s="507"/>
      <c r="E4" s="507"/>
      <c r="F4" s="507"/>
      <c r="G4" s="507"/>
      <c r="H4" s="507"/>
      <c r="I4" s="507"/>
      <c r="J4" s="507"/>
      <c r="K4" s="507"/>
      <c r="L4" s="507"/>
      <c r="M4" s="507"/>
      <c r="N4" s="507"/>
      <c r="O4" s="507"/>
      <c r="P4" s="507"/>
      <c r="Q4" s="507"/>
      <c r="R4" s="507"/>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row>
    <row r="5" spans="1:229" ht="34.5" customHeight="1" x14ac:dyDescent="0.2">
      <c r="A5" s="418"/>
      <c r="B5" s="506" t="s">
        <v>461</v>
      </c>
      <c r="C5" s="509"/>
      <c r="D5" s="509"/>
      <c r="E5" s="509"/>
      <c r="F5" s="509"/>
      <c r="G5" s="509"/>
      <c r="H5" s="509"/>
      <c r="I5" s="509"/>
      <c r="J5" s="509"/>
      <c r="K5" s="509"/>
      <c r="L5" s="509"/>
      <c r="M5" s="509"/>
      <c r="N5" s="509"/>
      <c r="O5" s="509"/>
      <c r="P5" s="509"/>
      <c r="Q5" s="509"/>
      <c r="R5" s="509"/>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row>
    <row r="6" spans="1:229" x14ac:dyDescent="0.2">
      <c r="A6" s="418"/>
      <c r="B6" s="419" t="s">
        <v>15</v>
      </c>
      <c r="C6" s="419" t="s">
        <v>308</v>
      </c>
      <c r="D6" s="419"/>
      <c r="E6" s="419" t="s">
        <v>407</v>
      </c>
      <c r="F6" s="419" t="s">
        <v>1</v>
      </c>
      <c r="G6" s="419" t="s">
        <v>0</v>
      </c>
      <c r="H6" s="419" t="s">
        <v>408</v>
      </c>
      <c r="I6" s="419" t="s">
        <v>409</v>
      </c>
      <c r="J6" s="419" t="s">
        <v>410</v>
      </c>
      <c r="K6" s="419" t="s">
        <v>411</v>
      </c>
      <c r="L6" s="419" t="s">
        <v>430</v>
      </c>
      <c r="M6" s="419" t="s">
        <v>412</v>
      </c>
      <c r="N6" s="419" t="s">
        <v>413</v>
      </c>
      <c r="O6" s="419" t="s">
        <v>413</v>
      </c>
      <c r="P6" s="419" t="s">
        <v>413</v>
      </c>
      <c r="Q6" s="419" t="s">
        <v>446</v>
      </c>
      <c r="R6" s="42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row>
    <row r="7" spans="1:229" x14ac:dyDescent="0.2">
      <c r="A7" s="418"/>
      <c r="B7" s="421"/>
      <c r="C7" s="421"/>
      <c r="D7" s="421"/>
      <c r="E7" s="421"/>
      <c r="F7" s="421"/>
      <c r="G7" s="421"/>
      <c r="H7" s="421"/>
      <c r="I7" s="421"/>
      <c r="J7" s="421"/>
      <c r="K7" s="421"/>
      <c r="L7" s="421"/>
      <c r="M7" s="421"/>
      <c r="N7" s="421"/>
      <c r="O7" s="421"/>
      <c r="P7" s="421"/>
      <c r="Q7" s="421"/>
      <c r="R7" s="422"/>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row>
    <row r="8" spans="1:229" x14ac:dyDescent="0.2">
      <c r="A8" s="346"/>
      <c r="B8" s="347" t="s">
        <v>2</v>
      </c>
      <c r="C8" s="347" t="s">
        <v>414</v>
      </c>
      <c r="D8" s="347" t="s">
        <v>453</v>
      </c>
      <c r="E8" s="347" t="s">
        <v>10</v>
      </c>
      <c r="F8" s="347" t="s">
        <v>432</v>
      </c>
      <c r="G8" s="347" t="s">
        <v>415</v>
      </c>
      <c r="H8" s="347" t="s">
        <v>416</v>
      </c>
      <c r="I8" s="347"/>
      <c r="J8" s="347" t="s">
        <v>417</v>
      </c>
      <c r="K8" s="347" t="s">
        <v>418</v>
      </c>
      <c r="L8" s="347" t="s">
        <v>433</v>
      </c>
      <c r="M8" s="348" t="s">
        <v>419</v>
      </c>
      <c r="N8" s="348" t="s">
        <v>420</v>
      </c>
      <c r="O8" s="348" t="s">
        <v>440</v>
      </c>
      <c r="P8" s="348" t="s">
        <v>449</v>
      </c>
      <c r="Q8" s="348" t="s">
        <v>447</v>
      </c>
      <c r="R8" s="347"/>
    </row>
    <row r="9" spans="1:229" ht="12.75" thickBot="1" x14ac:dyDescent="0.25">
      <c r="A9" s="423" t="s">
        <v>73</v>
      </c>
      <c r="B9" s="423" t="s">
        <v>7</v>
      </c>
      <c r="C9" s="423" t="s">
        <v>7</v>
      </c>
      <c r="D9" s="423" t="s">
        <v>454</v>
      </c>
      <c r="E9" s="423" t="s">
        <v>294</v>
      </c>
      <c r="F9" s="423" t="s">
        <v>435</v>
      </c>
      <c r="G9" s="423" t="s">
        <v>421</v>
      </c>
      <c r="H9" s="423" t="s">
        <v>294</v>
      </c>
      <c r="I9" s="423" t="s">
        <v>301</v>
      </c>
      <c r="J9" s="423" t="s">
        <v>422</v>
      </c>
      <c r="K9" s="423" t="s">
        <v>294</v>
      </c>
      <c r="L9" s="423" t="s">
        <v>436</v>
      </c>
      <c r="M9" s="423" t="s">
        <v>423</v>
      </c>
      <c r="N9" s="423" t="s">
        <v>424</v>
      </c>
      <c r="O9" s="423" t="s">
        <v>441</v>
      </c>
      <c r="P9" s="423" t="s">
        <v>450</v>
      </c>
      <c r="Q9" s="423" t="s">
        <v>197</v>
      </c>
      <c r="R9" s="424" t="s">
        <v>9</v>
      </c>
    </row>
    <row r="10" spans="1:229" x14ac:dyDescent="0.2">
      <c r="A10" s="351" t="s">
        <v>309</v>
      </c>
      <c r="B10" s="351">
        <v>892702</v>
      </c>
      <c r="C10" s="292">
        <v>233087</v>
      </c>
      <c r="D10" s="292">
        <v>0</v>
      </c>
      <c r="E10" s="292">
        <v>25098104</v>
      </c>
      <c r="F10" s="292"/>
      <c r="G10" s="292">
        <v>4269458</v>
      </c>
      <c r="H10" s="292">
        <v>16409876.194001663</v>
      </c>
      <c r="I10" s="292">
        <v>275032</v>
      </c>
      <c r="J10" s="292">
        <v>5000000</v>
      </c>
      <c r="K10" s="292">
        <v>23931</v>
      </c>
      <c r="L10" s="292">
        <v>0</v>
      </c>
      <c r="M10" s="292">
        <v>0</v>
      </c>
      <c r="N10" s="292">
        <v>6610473.4749201778</v>
      </c>
      <c r="O10" s="292">
        <v>3761033</v>
      </c>
      <c r="P10" s="292">
        <v>1500000</v>
      </c>
      <c r="Q10" s="292">
        <v>0</v>
      </c>
      <c r="R10" s="287">
        <f t="shared" ref="R10:R41" si="0">SUM(B10:Q10)</f>
        <v>64073696.668921836</v>
      </c>
    </row>
    <row r="11" spans="1:229" x14ac:dyDescent="0.2">
      <c r="A11" s="351" t="s">
        <v>310</v>
      </c>
      <c r="B11" s="351">
        <v>448406</v>
      </c>
      <c r="C11" s="292">
        <v>117089</v>
      </c>
      <c r="D11" s="292">
        <v>0</v>
      </c>
      <c r="E11" s="292">
        <v>16930873</v>
      </c>
      <c r="F11" s="292"/>
      <c r="G11" s="292">
        <v>407189</v>
      </c>
      <c r="H11" s="292">
        <v>8618040.1478788201</v>
      </c>
      <c r="I11" s="292">
        <v>98756</v>
      </c>
      <c r="J11" s="292">
        <v>0</v>
      </c>
      <c r="K11" s="292">
        <v>402555</v>
      </c>
      <c r="L11" s="292">
        <v>1794125</v>
      </c>
      <c r="M11" s="292">
        <v>26767860</v>
      </c>
      <c r="N11" s="292">
        <v>4231445.239540833</v>
      </c>
      <c r="O11" s="292">
        <v>4250000</v>
      </c>
      <c r="P11" s="292">
        <v>1500000</v>
      </c>
      <c r="Q11" s="292">
        <v>0</v>
      </c>
      <c r="R11" s="287">
        <f t="shared" si="0"/>
        <v>65566338.387419648</v>
      </c>
    </row>
    <row r="12" spans="1:229" x14ac:dyDescent="0.2">
      <c r="A12" s="351" t="s">
        <v>311</v>
      </c>
      <c r="B12" s="351">
        <v>0</v>
      </c>
      <c r="C12" s="292">
        <v>0</v>
      </c>
      <c r="D12" s="292">
        <v>0</v>
      </c>
      <c r="E12" s="292">
        <v>0</v>
      </c>
      <c r="F12" s="292"/>
      <c r="G12" s="292">
        <v>11904</v>
      </c>
      <c r="H12" s="292">
        <v>319970.68654572038</v>
      </c>
      <c r="I12" s="292">
        <v>14751</v>
      </c>
      <c r="J12" s="292">
        <v>0</v>
      </c>
      <c r="K12" s="292">
        <v>0</v>
      </c>
      <c r="L12" s="292">
        <v>0</v>
      </c>
      <c r="M12" s="292">
        <v>0</v>
      </c>
      <c r="N12" s="292">
        <v>1000000</v>
      </c>
      <c r="O12" s="345">
        <v>0</v>
      </c>
      <c r="Q12" s="292">
        <v>0</v>
      </c>
      <c r="R12" s="287">
        <f t="shared" si="0"/>
        <v>1346625.6865457203</v>
      </c>
    </row>
    <row r="13" spans="1:229" x14ac:dyDescent="0.2">
      <c r="A13" s="351" t="s">
        <v>312</v>
      </c>
      <c r="B13" s="351">
        <v>2572269</v>
      </c>
      <c r="C13" s="292">
        <v>513004</v>
      </c>
      <c r="D13" s="292">
        <v>0</v>
      </c>
      <c r="E13" s="292">
        <v>79601984</v>
      </c>
      <c r="F13" s="292">
        <v>25000000</v>
      </c>
      <c r="G13" s="292">
        <v>6096602</v>
      </c>
      <c r="H13" s="292">
        <v>12511752.651733488</v>
      </c>
      <c r="I13" s="292">
        <v>174040</v>
      </c>
      <c r="J13" s="292">
        <v>0</v>
      </c>
      <c r="K13" s="292">
        <v>2519522</v>
      </c>
      <c r="L13" s="292">
        <v>403250</v>
      </c>
      <c r="M13" s="292">
        <v>8283263</v>
      </c>
      <c r="N13" s="292">
        <v>13355277.491845602</v>
      </c>
      <c r="O13" s="292">
        <v>6393630</v>
      </c>
      <c r="Q13" s="292">
        <v>527539</v>
      </c>
      <c r="R13" s="287">
        <f t="shared" si="0"/>
        <v>157952133.1435791</v>
      </c>
    </row>
    <row r="14" spans="1:229" x14ac:dyDescent="0.2">
      <c r="A14" s="351" t="s">
        <v>313</v>
      </c>
      <c r="B14" s="351">
        <v>449324</v>
      </c>
      <c r="C14" s="292">
        <v>117089</v>
      </c>
      <c r="D14" s="292">
        <v>0</v>
      </c>
      <c r="E14" s="292">
        <v>13455423</v>
      </c>
      <c r="F14" s="292"/>
      <c r="G14" s="292">
        <v>2548844</v>
      </c>
      <c r="H14" s="292">
        <v>12897604.61931573</v>
      </c>
      <c r="I14" s="292">
        <v>215872</v>
      </c>
      <c r="J14" s="292">
        <v>0</v>
      </c>
      <c r="K14" s="292">
        <v>0</v>
      </c>
      <c r="L14" s="292">
        <v>0</v>
      </c>
      <c r="M14" s="292">
        <v>369283</v>
      </c>
      <c r="N14" s="292">
        <v>5191429.1102369549</v>
      </c>
      <c r="O14" s="292">
        <v>2900000</v>
      </c>
      <c r="Q14" s="292">
        <v>227426</v>
      </c>
      <c r="R14" s="287">
        <f t="shared" si="0"/>
        <v>38372294.729552686</v>
      </c>
    </row>
    <row r="15" spans="1:229" x14ac:dyDescent="0.2">
      <c r="A15" s="351" t="s">
        <v>314</v>
      </c>
      <c r="B15" s="351">
        <v>16857819</v>
      </c>
      <c r="C15" s="292">
        <v>3365307</v>
      </c>
      <c r="D15" s="292">
        <v>0</v>
      </c>
      <c r="E15" s="292">
        <v>830716314</v>
      </c>
      <c r="F15" s="292">
        <v>1299412827</v>
      </c>
      <c r="G15" s="292">
        <v>30433742</v>
      </c>
      <c r="H15" s="292">
        <v>28824375.723765545</v>
      </c>
      <c r="I15" s="292">
        <v>380016</v>
      </c>
      <c r="J15" s="292">
        <v>0</v>
      </c>
      <c r="K15" s="292">
        <v>401403</v>
      </c>
      <c r="L15" s="292">
        <v>0</v>
      </c>
      <c r="M15" s="292">
        <v>464064528</v>
      </c>
      <c r="N15" s="292">
        <v>89426522.888944626</v>
      </c>
      <c r="O15" s="292">
        <v>29303453</v>
      </c>
      <c r="P15" s="292">
        <v>2290000</v>
      </c>
      <c r="Q15" s="292">
        <v>3072489</v>
      </c>
      <c r="R15" s="287">
        <f t="shared" si="0"/>
        <v>2798548796.61271</v>
      </c>
    </row>
    <row r="16" spans="1:229" x14ac:dyDescent="0.2">
      <c r="A16" s="351" t="s">
        <v>315</v>
      </c>
      <c r="B16" s="351">
        <v>1881425</v>
      </c>
      <c r="C16" s="292">
        <v>387473</v>
      </c>
      <c r="D16" s="292">
        <v>0</v>
      </c>
      <c r="E16" s="292">
        <v>79999233</v>
      </c>
      <c r="F16" s="292">
        <v>63262585</v>
      </c>
      <c r="G16" s="292">
        <v>4115397</v>
      </c>
      <c r="H16" s="292">
        <v>11954930.787479106</v>
      </c>
      <c r="I16" s="292">
        <v>164583</v>
      </c>
      <c r="J16" s="292">
        <v>0</v>
      </c>
      <c r="K16" s="292">
        <v>130621</v>
      </c>
      <c r="L16" s="292">
        <v>0</v>
      </c>
      <c r="M16" s="292">
        <v>16809391</v>
      </c>
      <c r="N16" s="292">
        <v>12263899.897730902</v>
      </c>
      <c r="O16" s="292">
        <v>15891044</v>
      </c>
      <c r="P16" s="292">
        <v>3903266</v>
      </c>
      <c r="Q16" s="292">
        <v>611150</v>
      </c>
      <c r="R16" s="287">
        <f t="shared" si="0"/>
        <v>211374998.68520999</v>
      </c>
    </row>
    <row r="17" spans="1:18" x14ac:dyDescent="0.2">
      <c r="A17" s="351" t="s">
        <v>316</v>
      </c>
      <c r="B17" s="351">
        <v>1164020</v>
      </c>
      <c r="C17" s="292">
        <v>303924</v>
      </c>
      <c r="D17" s="292">
        <v>0</v>
      </c>
      <c r="E17" s="292">
        <v>102161487</v>
      </c>
      <c r="F17" s="292"/>
      <c r="G17" s="292">
        <v>3165917</v>
      </c>
      <c r="H17" s="292">
        <v>3119678.1260179444</v>
      </c>
      <c r="I17" s="292">
        <v>111390</v>
      </c>
      <c r="J17" s="292">
        <v>0</v>
      </c>
      <c r="K17" s="292">
        <v>335068</v>
      </c>
      <c r="L17" s="292">
        <v>0</v>
      </c>
      <c r="M17" s="292">
        <v>70397217</v>
      </c>
      <c r="N17" s="292">
        <v>8826932.3109051958</v>
      </c>
      <c r="O17" s="292">
        <v>7000000</v>
      </c>
      <c r="P17" s="292"/>
      <c r="Q17" s="292">
        <v>0</v>
      </c>
      <c r="R17" s="287">
        <f t="shared" si="0"/>
        <v>196585633.43692312</v>
      </c>
    </row>
    <row r="18" spans="1:18" x14ac:dyDescent="0.2">
      <c r="A18" s="351" t="s">
        <v>317</v>
      </c>
      <c r="B18" s="351">
        <v>448406</v>
      </c>
      <c r="C18" s="292">
        <v>117089</v>
      </c>
      <c r="D18" s="292">
        <v>0</v>
      </c>
      <c r="E18" s="292">
        <v>20570424</v>
      </c>
      <c r="F18" s="292"/>
      <c r="G18" s="292">
        <v>417943</v>
      </c>
      <c r="H18" s="292">
        <v>1811770.0253295512</v>
      </c>
      <c r="I18" s="292">
        <v>89042</v>
      </c>
      <c r="J18" s="292">
        <v>0</v>
      </c>
      <c r="K18" s="292">
        <v>0</v>
      </c>
      <c r="L18" s="292">
        <v>0</v>
      </c>
      <c r="M18" s="292">
        <v>0</v>
      </c>
      <c r="N18" s="292">
        <v>4716990.6658770656</v>
      </c>
      <c r="O18" s="292">
        <v>3385600</v>
      </c>
      <c r="P18" s="292"/>
      <c r="Q18" s="292">
        <v>0</v>
      </c>
      <c r="R18" s="287">
        <f t="shared" si="0"/>
        <v>31557264.691206619</v>
      </c>
    </row>
    <row r="19" spans="1:18" x14ac:dyDescent="0.2">
      <c r="A19" s="351" t="s">
        <v>318</v>
      </c>
      <c r="B19" s="351">
        <v>448406</v>
      </c>
      <c r="C19" s="292">
        <v>117089</v>
      </c>
      <c r="D19" s="292">
        <v>0</v>
      </c>
      <c r="E19" s="292">
        <v>22121551</v>
      </c>
      <c r="F19" s="292"/>
      <c r="G19" s="292">
        <v>3111386</v>
      </c>
      <c r="H19" s="292">
        <v>0</v>
      </c>
      <c r="I19" s="292">
        <v>0</v>
      </c>
      <c r="J19" s="292">
        <v>0</v>
      </c>
      <c r="K19" s="292">
        <v>0</v>
      </c>
      <c r="L19" s="292">
        <v>0</v>
      </c>
      <c r="M19" s="292">
        <v>188167202</v>
      </c>
      <c r="N19" s="292">
        <v>2706025.2239785828</v>
      </c>
      <c r="O19" s="292">
        <v>4250000</v>
      </c>
      <c r="P19" s="292"/>
      <c r="Q19" s="292">
        <v>1883672</v>
      </c>
      <c r="R19" s="287">
        <f t="shared" si="0"/>
        <v>222805331.22397858</v>
      </c>
    </row>
    <row r="20" spans="1:18" x14ac:dyDescent="0.2">
      <c r="A20" s="351" t="s">
        <v>319</v>
      </c>
      <c r="B20" s="351">
        <v>8072444</v>
      </c>
      <c r="C20" s="292">
        <v>1647932</v>
      </c>
      <c r="D20" s="292">
        <v>3015280</v>
      </c>
      <c r="E20" s="292">
        <v>263217465</v>
      </c>
      <c r="F20" s="292">
        <v>16600000</v>
      </c>
      <c r="G20" s="292">
        <v>22121920</v>
      </c>
      <c r="H20" s="292">
        <v>16733668.731119575</v>
      </c>
      <c r="I20" s="292">
        <v>267069</v>
      </c>
      <c r="J20" s="292">
        <v>0</v>
      </c>
      <c r="K20" s="292">
        <v>0</v>
      </c>
      <c r="L20" s="292">
        <v>0</v>
      </c>
      <c r="M20" s="292">
        <v>53125614</v>
      </c>
      <c r="N20" s="292">
        <v>34306179.732419416</v>
      </c>
      <c r="O20" s="292">
        <v>11000000</v>
      </c>
      <c r="P20" s="292">
        <v>4225000</v>
      </c>
      <c r="Q20" s="292">
        <v>764477</v>
      </c>
      <c r="R20" s="287">
        <f t="shared" si="0"/>
        <v>435097049.463539</v>
      </c>
    </row>
    <row r="21" spans="1:18" x14ac:dyDescent="0.2">
      <c r="A21" s="351" t="s">
        <v>320</v>
      </c>
      <c r="B21" s="351">
        <v>3187655</v>
      </c>
      <c r="C21" s="292">
        <v>634945</v>
      </c>
      <c r="D21" s="292">
        <v>0</v>
      </c>
      <c r="E21" s="292">
        <v>97693085</v>
      </c>
      <c r="F21" s="292"/>
      <c r="G21" s="292">
        <v>7873700</v>
      </c>
      <c r="H21" s="292">
        <v>22681097.588248316</v>
      </c>
      <c r="I21" s="292">
        <v>351958</v>
      </c>
      <c r="J21" s="292">
        <v>592000</v>
      </c>
      <c r="K21" s="292">
        <v>0</v>
      </c>
      <c r="L21" s="292">
        <v>0</v>
      </c>
      <c r="M21" s="292">
        <v>62181058</v>
      </c>
      <c r="N21" s="292">
        <v>13508480.031812958</v>
      </c>
      <c r="O21" s="292">
        <v>4250000</v>
      </c>
      <c r="P21" s="292">
        <v>1500000</v>
      </c>
      <c r="Q21" s="292">
        <v>875574</v>
      </c>
      <c r="R21" s="287">
        <f t="shared" si="0"/>
        <v>215329552.62006128</v>
      </c>
    </row>
    <row r="22" spans="1:18" x14ac:dyDescent="0.2">
      <c r="A22" s="351" t="s">
        <v>321</v>
      </c>
      <c r="B22" s="351">
        <v>0</v>
      </c>
      <c r="C22" s="292">
        <v>0</v>
      </c>
      <c r="D22" s="292">
        <v>0</v>
      </c>
      <c r="E22" s="292">
        <v>0</v>
      </c>
      <c r="F22" s="292"/>
      <c r="G22" s="292">
        <v>45068</v>
      </c>
      <c r="H22" s="292">
        <v>849487.10236288013</v>
      </c>
      <c r="I22" s="292">
        <v>23637</v>
      </c>
      <c r="J22" s="292">
        <v>0</v>
      </c>
      <c r="K22" s="292">
        <v>0</v>
      </c>
      <c r="L22" s="292">
        <v>0</v>
      </c>
      <c r="M22" s="292">
        <v>0</v>
      </c>
      <c r="N22" s="292">
        <v>1000000</v>
      </c>
      <c r="O22" s="292">
        <v>0</v>
      </c>
      <c r="P22" s="292">
        <v>1500000</v>
      </c>
      <c r="Q22" s="292">
        <v>0</v>
      </c>
      <c r="R22" s="287">
        <f t="shared" si="0"/>
        <v>3418192.10236288</v>
      </c>
    </row>
    <row r="23" spans="1:18" x14ac:dyDescent="0.2">
      <c r="A23" s="351" t="s">
        <v>322</v>
      </c>
      <c r="B23" s="351">
        <v>448406</v>
      </c>
      <c r="C23" s="292">
        <v>117089</v>
      </c>
      <c r="D23" s="292">
        <v>0</v>
      </c>
      <c r="E23" s="292">
        <v>32447076</v>
      </c>
      <c r="F23" s="292"/>
      <c r="G23" s="292">
        <v>1202197</v>
      </c>
      <c r="H23" s="292">
        <v>2767894.0386287747</v>
      </c>
      <c r="I23" s="292">
        <v>98222</v>
      </c>
      <c r="J23" s="292">
        <v>0</v>
      </c>
      <c r="K23" s="292">
        <v>0</v>
      </c>
      <c r="L23" s="292">
        <v>0</v>
      </c>
      <c r="M23" s="292">
        <v>1696342</v>
      </c>
      <c r="N23" s="292">
        <v>8045786.4253247324</v>
      </c>
      <c r="O23" s="292">
        <v>0</v>
      </c>
      <c r="P23" s="292"/>
      <c r="Q23" s="292">
        <v>218164</v>
      </c>
      <c r="R23" s="287">
        <f t="shared" si="0"/>
        <v>47041176.463953502</v>
      </c>
    </row>
    <row r="24" spans="1:18" x14ac:dyDescent="0.2">
      <c r="A24" s="351" t="s">
        <v>323</v>
      </c>
      <c r="B24" s="351">
        <v>448406</v>
      </c>
      <c r="C24" s="292">
        <v>117089</v>
      </c>
      <c r="D24" s="292">
        <v>0</v>
      </c>
      <c r="E24" s="292">
        <v>10546876</v>
      </c>
      <c r="F24" s="292"/>
      <c r="G24" s="292">
        <v>1476933</v>
      </c>
      <c r="H24" s="292">
        <v>8217113.6798269274</v>
      </c>
      <c r="I24" s="292">
        <v>131382</v>
      </c>
      <c r="J24" s="292">
        <v>0</v>
      </c>
      <c r="K24" s="292">
        <v>1227667</v>
      </c>
      <c r="L24" s="292">
        <v>489000</v>
      </c>
      <c r="M24" s="292">
        <v>0</v>
      </c>
      <c r="N24" s="292">
        <v>4865821.3941033278</v>
      </c>
      <c r="O24" s="292">
        <v>288300</v>
      </c>
      <c r="P24" s="292">
        <v>1500000</v>
      </c>
      <c r="Q24" s="292">
        <v>0</v>
      </c>
      <c r="R24" s="287">
        <f t="shared" si="0"/>
        <v>29308588.073930256</v>
      </c>
    </row>
    <row r="25" spans="1:18" x14ac:dyDescent="0.2">
      <c r="A25" s="351" t="s">
        <v>324</v>
      </c>
      <c r="B25" s="351">
        <v>5343904</v>
      </c>
      <c r="C25" s="292">
        <v>1028525</v>
      </c>
      <c r="D25" s="292">
        <v>1480000</v>
      </c>
      <c r="E25" s="292">
        <v>276637427</v>
      </c>
      <c r="F25" s="292">
        <v>200000000</v>
      </c>
      <c r="G25" s="292">
        <v>10158916</v>
      </c>
      <c r="H25" s="292">
        <v>17384049.139936753</v>
      </c>
      <c r="I25" s="292">
        <v>284918</v>
      </c>
      <c r="J25" s="292">
        <v>0</v>
      </c>
      <c r="K25" s="292">
        <v>0</v>
      </c>
      <c r="L25" s="292">
        <v>0</v>
      </c>
      <c r="M25" s="292">
        <v>298335280</v>
      </c>
      <c r="N25" s="292">
        <v>23939580.257083207</v>
      </c>
      <c r="O25" s="292">
        <v>12947000</v>
      </c>
      <c r="P25" s="292">
        <v>2290000</v>
      </c>
      <c r="Q25" s="292">
        <v>1762048</v>
      </c>
      <c r="R25" s="287">
        <f t="shared" si="0"/>
        <v>851591647.39701986</v>
      </c>
    </row>
    <row r="26" spans="1:18" x14ac:dyDescent="0.2">
      <c r="A26" s="351" t="s">
        <v>325</v>
      </c>
      <c r="B26" s="351">
        <v>1822291</v>
      </c>
      <c r="C26" s="292">
        <v>384577</v>
      </c>
      <c r="D26" s="292">
        <v>320000</v>
      </c>
      <c r="E26" s="292">
        <v>58124276</v>
      </c>
      <c r="F26" s="292">
        <v>24989685</v>
      </c>
      <c r="G26" s="292">
        <v>5055353</v>
      </c>
      <c r="H26" s="292">
        <v>16925274.117030751</v>
      </c>
      <c r="I26" s="292">
        <v>291529</v>
      </c>
      <c r="J26" s="292">
        <v>0</v>
      </c>
      <c r="K26" s="292">
        <v>0</v>
      </c>
      <c r="L26" s="292">
        <v>0</v>
      </c>
      <c r="M26" s="292">
        <v>3175797</v>
      </c>
      <c r="N26" s="292">
        <v>9603694.5863639042</v>
      </c>
      <c r="O26" s="292">
        <v>5268272</v>
      </c>
      <c r="P26" s="292">
        <v>980000</v>
      </c>
      <c r="Q26" s="292">
        <v>0</v>
      </c>
      <c r="R26" s="287">
        <f t="shared" si="0"/>
        <v>126940748.70339465</v>
      </c>
    </row>
    <row r="27" spans="1:18" x14ac:dyDescent="0.2">
      <c r="A27" s="351" t="s">
        <v>326</v>
      </c>
      <c r="B27" s="351">
        <v>487165</v>
      </c>
      <c r="C27" s="292">
        <v>127200</v>
      </c>
      <c r="D27" s="292">
        <v>0</v>
      </c>
      <c r="E27" s="292">
        <v>21235750</v>
      </c>
      <c r="F27" s="292"/>
      <c r="G27" s="292">
        <v>2550335</v>
      </c>
      <c r="H27" s="292">
        <v>12970543.001786737</v>
      </c>
      <c r="I27" s="292">
        <v>217096</v>
      </c>
      <c r="J27" s="292">
        <v>0</v>
      </c>
      <c r="K27" s="292">
        <v>0</v>
      </c>
      <c r="L27" s="292">
        <v>25000</v>
      </c>
      <c r="M27" s="292">
        <v>0</v>
      </c>
      <c r="N27" s="292">
        <v>6057656.2961159153</v>
      </c>
      <c r="O27" s="292">
        <v>8939672</v>
      </c>
      <c r="P27" s="292"/>
      <c r="Q27" s="292">
        <v>0</v>
      </c>
      <c r="R27" s="287">
        <f t="shared" si="0"/>
        <v>52610417.297902651</v>
      </c>
    </row>
    <row r="28" spans="1:18" x14ac:dyDescent="0.2">
      <c r="A28" s="351" t="s">
        <v>327</v>
      </c>
      <c r="B28" s="351">
        <v>660606</v>
      </c>
      <c r="C28" s="292">
        <v>143485</v>
      </c>
      <c r="D28" s="292">
        <v>0</v>
      </c>
      <c r="E28" s="292">
        <v>17947938</v>
      </c>
      <c r="F28" s="292"/>
      <c r="G28" s="292">
        <v>1635439</v>
      </c>
      <c r="H28" s="292">
        <v>11736556.284453193</v>
      </c>
      <c r="I28" s="292">
        <v>186658</v>
      </c>
      <c r="J28" s="292">
        <v>0</v>
      </c>
      <c r="K28" s="292">
        <v>117751</v>
      </c>
      <c r="L28" s="292">
        <v>0</v>
      </c>
      <c r="M28" s="292">
        <v>0</v>
      </c>
      <c r="N28" s="292">
        <v>5742463.0278138295</v>
      </c>
      <c r="O28" s="292">
        <v>503120</v>
      </c>
      <c r="P28" s="292">
        <v>2290000</v>
      </c>
      <c r="Q28" s="292">
        <v>0</v>
      </c>
      <c r="R28" s="287">
        <f t="shared" si="0"/>
        <v>40964016.31226702</v>
      </c>
    </row>
    <row r="29" spans="1:18" x14ac:dyDescent="0.2">
      <c r="A29" s="351" t="s">
        <v>328</v>
      </c>
      <c r="B29" s="351">
        <v>737708</v>
      </c>
      <c r="C29" s="292">
        <v>178279</v>
      </c>
      <c r="D29" s="292">
        <v>0</v>
      </c>
      <c r="E29" s="292">
        <v>26209174</v>
      </c>
      <c r="F29" s="292"/>
      <c r="G29" s="292">
        <v>3319174</v>
      </c>
      <c r="H29" s="292">
        <v>17771943.632080521</v>
      </c>
      <c r="I29" s="292">
        <v>284138</v>
      </c>
      <c r="J29" s="292">
        <v>1764000</v>
      </c>
      <c r="K29" s="292">
        <v>0</v>
      </c>
      <c r="L29" s="292">
        <v>0</v>
      </c>
      <c r="M29" s="292">
        <v>0</v>
      </c>
      <c r="N29" s="292">
        <v>6928088.806980785</v>
      </c>
      <c r="O29" s="292">
        <v>7000000</v>
      </c>
      <c r="P29" s="292">
        <v>2290000</v>
      </c>
      <c r="Q29" s="292">
        <v>0</v>
      </c>
      <c r="R29" s="287">
        <f t="shared" si="0"/>
        <v>66482505.439061314</v>
      </c>
    </row>
    <row r="30" spans="1:18" x14ac:dyDescent="0.2">
      <c r="A30" s="351" t="s">
        <v>329</v>
      </c>
      <c r="B30" s="351">
        <v>1067419</v>
      </c>
      <c r="C30" s="292">
        <v>278707</v>
      </c>
      <c r="D30" s="292">
        <v>0</v>
      </c>
      <c r="E30" s="292">
        <v>36868627</v>
      </c>
      <c r="F30" s="292"/>
      <c r="G30" s="292">
        <v>4201113</v>
      </c>
      <c r="H30" s="292">
        <v>12131395.150728274</v>
      </c>
      <c r="I30" s="292">
        <v>215006</v>
      </c>
      <c r="J30" s="292">
        <v>0</v>
      </c>
      <c r="K30" s="292">
        <v>0</v>
      </c>
      <c r="L30" s="292">
        <v>0</v>
      </c>
      <c r="M30" s="292">
        <v>5338720</v>
      </c>
      <c r="N30" s="292">
        <v>8063196.75785839</v>
      </c>
      <c r="O30" s="292">
        <v>6392000</v>
      </c>
      <c r="P30" s="292">
        <v>1500000</v>
      </c>
      <c r="Q30" s="292">
        <v>296226</v>
      </c>
      <c r="R30" s="287">
        <f t="shared" si="0"/>
        <v>76352409.908586666</v>
      </c>
    </row>
    <row r="31" spans="1:18" x14ac:dyDescent="0.2">
      <c r="A31" s="351" t="s">
        <v>330</v>
      </c>
      <c r="B31" s="351">
        <v>448406</v>
      </c>
      <c r="C31" s="292">
        <v>117089</v>
      </c>
      <c r="D31" s="292">
        <v>0</v>
      </c>
      <c r="E31" s="292">
        <v>12663841</v>
      </c>
      <c r="F31" s="292"/>
      <c r="G31" s="292">
        <v>1158611</v>
      </c>
      <c r="H31" s="292">
        <v>7411913.045566679</v>
      </c>
      <c r="I31" s="292">
        <v>148880</v>
      </c>
      <c r="J31" s="292">
        <v>0</v>
      </c>
      <c r="K31" s="292">
        <v>35361</v>
      </c>
      <c r="L31" s="292">
        <v>0</v>
      </c>
      <c r="M31" s="292">
        <v>9019885</v>
      </c>
      <c r="N31" s="292">
        <v>4044673.7075875225</v>
      </c>
      <c r="O31" s="292">
        <v>5091370</v>
      </c>
      <c r="P31" s="292">
        <v>2290000</v>
      </c>
      <c r="Q31" s="292">
        <v>0</v>
      </c>
      <c r="R31" s="287">
        <f t="shared" si="0"/>
        <v>42430029.753154203</v>
      </c>
    </row>
    <row r="32" spans="1:18" x14ac:dyDescent="0.2">
      <c r="A32" s="351" t="s">
        <v>331</v>
      </c>
      <c r="B32" s="351">
        <v>2521389</v>
      </c>
      <c r="C32" s="292">
        <v>483442</v>
      </c>
      <c r="D32" s="292">
        <v>2000000</v>
      </c>
      <c r="E32" s="292">
        <v>168802482</v>
      </c>
      <c r="F32" s="292">
        <v>120000000</v>
      </c>
      <c r="G32" s="292">
        <v>3594050</v>
      </c>
      <c r="H32" s="292">
        <v>5863445.8263096102</v>
      </c>
      <c r="I32" s="292">
        <v>146352</v>
      </c>
      <c r="J32" s="292">
        <v>636000</v>
      </c>
      <c r="K32" s="292">
        <v>0</v>
      </c>
      <c r="L32" s="292">
        <v>0</v>
      </c>
      <c r="M32" s="292">
        <v>70338709</v>
      </c>
      <c r="N32" s="292">
        <v>15217301.157660088</v>
      </c>
      <c r="O32" s="292">
        <v>4365000</v>
      </c>
      <c r="P32" s="292">
        <v>1500000</v>
      </c>
      <c r="Q32" s="292">
        <v>649773</v>
      </c>
      <c r="R32" s="287">
        <f t="shared" si="0"/>
        <v>396117943.98396969</v>
      </c>
    </row>
    <row r="33" spans="1:18" x14ac:dyDescent="0.2">
      <c r="A33" s="351" t="s">
        <v>332</v>
      </c>
      <c r="B33" s="351">
        <v>2997783</v>
      </c>
      <c r="C33" s="292">
        <v>592686</v>
      </c>
      <c r="D33" s="292">
        <v>0</v>
      </c>
      <c r="E33" s="292">
        <v>208709635</v>
      </c>
      <c r="F33" s="292">
        <v>150000000</v>
      </c>
      <c r="G33" s="292">
        <v>5984274</v>
      </c>
      <c r="H33" s="292">
        <v>3864374.6830172106</v>
      </c>
      <c r="I33" s="292">
        <v>119333</v>
      </c>
      <c r="J33" s="292">
        <v>0</v>
      </c>
      <c r="K33" s="292">
        <v>45134</v>
      </c>
      <c r="L33" s="292">
        <v>135000</v>
      </c>
      <c r="M33" s="292">
        <v>166232414</v>
      </c>
      <c r="N33" s="292">
        <v>14410578.803241529</v>
      </c>
      <c r="O33" s="292">
        <v>2400000</v>
      </c>
      <c r="P33" s="292">
        <v>1750000</v>
      </c>
      <c r="Q33" s="292">
        <v>1120001</v>
      </c>
      <c r="R33" s="287">
        <f t="shared" si="0"/>
        <v>558361213.48625875</v>
      </c>
    </row>
    <row r="34" spans="1:18" x14ac:dyDescent="0.2">
      <c r="A34" s="351" t="s">
        <v>333</v>
      </c>
      <c r="B34" s="351">
        <v>3143583</v>
      </c>
      <c r="C34" s="292">
        <v>657588</v>
      </c>
      <c r="D34" s="292">
        <v>696000</v>
      </c>
      <c r="E34" s="292">
        <v>90413549</v>
      </c>
      <c r="F34" s="292"/>
      <c r="G34" s="292">
        <v>9078865</v>
      </c>
      <c r="H34" s="292">
        <v>22180916.225360326</v>
      </c>
      <c r="I34" s="292">
        <v>349399</v>
      </c>
      <c r="J34" s="292">
        <v>0</v>
      </c>
      <c r="K34" s="292">
        <v>76139</v>
      </c>
      <c r="L34" s="292">
        <v>0</v>
      </c>
      <c r="M34" s="292">
        <v>1425556</v>
      </c>
      <c r="N34" s="292">
        <v>15229928.34061368</v>
      </c>
      <c r="O34" s="292">
        <v>29303452</v>
      </c>
      <c r="P34" s="292">
        <v>1500000</v>
      </c>
      <c r="Q34" s="292">
        <v>291233</v>
      </c>
      <c r="R34" s="287">
        <f t="shared" si="0"/>
        <v>174346208.56597403</v>
      </c>
    </row>
    <row r="35" spans="1:18" x14ac:dyDescent="0.2">
      <c r="A35" s="351" t="s">
        <v>334</v>
      </c>
      <c r="B35" s="351">
        <v>1624624</v>
      </c>
      <c r="C35" s="292">
        <v>308340</v>
      </c>
      <c r="D35" s="292">
        <v>765000</v>
      </c>
      <c r="E35" s="292">
        <v>65084051</v>
      </c>
      <c r="F35" s="292">
        <v>74078782</v>
      </c>
      <c r="G35" s="292">
        <v>3924151</v>
      </c>
      <c r="H35" s="292">
        <v>16465889.923136937</v>
      </c>
      <c r="I35" s="292">
        <v>255647</v>
      </c>
      <c r="J35" s="292">
        <v>0</v>
      </c>
      <c r="K35" s="292">
        <v>2017562</v>
      </c>
      <c r="L35" s="292">
        <v>0</v>
      </c>
      <c r="M35" s="292">
        <v>22357849</v>
      </c>
      <c r="N35" s="292">
        <v>10846479.194474623</v>
      </c>
      <c r="O35" s="292">
        <v>11000000</v>
      </c>
      <c r="P35" s="292">
        <v>2290000</v>
      </c>
      <c r="Q35" s="292">
        <v>399867</v>
      </c>
      <c r="R35" s="287">
        <f t="shared" si="0"/>
        <v>211418242.11761159</v>
      </c>
    </row>
    <row r="36" spans="1:18" x14ac:dyDescent="0.2">
      <c r="A36" s="351" t="s">
        <v>335</v>
      </c>
      <c r="B36" s="351">
        <v>448406</v>
      </c>
      <c r="C36" s="292">
        <v>117089</v>
      </c>
      <c r="D36" s="292">
        <v>1000000</v>
      </c>
      <c r="E36" s="292">
        <v>8570711</v>
      </c>
      <c r="F36" s="292"/>
      <c r="G36" s="292">
        <v>2033999</v>
      </c>
      <c r="H36" s="292">
        <v>14930103.632391088</v>
      </c>
      <c r="I36" s="292">
        <v>248791</v>
      </c>
      <c r="J36" s="292">
        <v>254000</v>
      </c>
      <c r="K36" s="292">
        <v>715733</v>
      </c>
      <c r="L36" s="292">
        <v>0</v>
      </c>
      <c r="M36" s="292">
        <v>0</v>
      </c>
      <c r="N36" s="292">
        <v>4518597.0462868689</v>
      </c>
      <c r="O36" s="292">
        <v>857700</v>
      </c>
      <c r="P36" s="292">
        <v>1500000</v>
      </c>
      <c r="Q36" s="292">
        <v>0</v>
      </c>
      <c r="R36" s="287">
        <f t="shared" si="0"/>
        <v>35195129.678677961</v>
      </c>
    </row>
    <row r="37" spans="1:18" x14ac:dyDescent="0.2">
      <c r="A37" s="351" t="s">
        <v>336</v>
      </c>
      <c r="B37" s="351">
        <v>1742355</v>
      </c>
      <c r="C37" s="292">
        <v>339818</v>
      </c>
      <c r="D37" s="292">
        <v>250000</v>
      </c>
      <c r="E37" s="292">
        <v>49656528</v>
      </c>
      <c r="F37" s="292"/>
      <c r="G37" s="292">
        <v>5980556</v>
      </c>
      <c r="H37" s="292">
        <v>18683157.305186376</v>
      </c>
      <c r="I37" s="292">
        <v>287392</v>
      </c>
      <c r="J37" s="292">
        <v>0</v>
      </c>
      <c r="K37" s="292">
        <v>0</v>
      </c>
      <c r="L37" s="292">
        <v>0</v>
      </c>
      <c r="M37" s="292">
        <v>20174683</v>
      </c>
      <c r="N37" s="292">
        <v>9134944.6720843278</v>
      </c>
      <c r="O37" s="292">
        <v>5630565</v>
      </c>
      <c r="P37" s="292">
        <v>1500000</v>
      </c>
      <c r="Q37" s="292">
        <v>651397</v>
      </c>
      <c r="R37" s="287">
        <f t="shared" si="0"/>
        <v>114031395.97727071</v>
      </c>
    </row>
    <row r="38" spans="1:18" x14ac:dyDescent="0.2">
      <c r="A38" s="351" t="s">
        <v>337</v>
      </c>
      <c r="B38" s="351">
        <v>448406</v>
      </c>
      <c r="C38" s="292">
        <v>117089</v>
      </c>
      <c r="D38" s="292">
        <v>0</v>
      </c>
      <c r="E38" s="292">
        <v>4697727</v>
      </c>
      <c r="F38" s="292"/>
      <c r="G38" s="292">
        <v>894363</v>
      </c>
      <c r="H38" s="292">
        <v>10624465.917454518</v>
      </c>
      <c r="I38" s="292">
        <v>127235</v>
      </c>
      <c r="J38" s="292">
        <v>0</v>
      </c>
      <c r="K38" s="292">
        <v>2223771</v>
      </c>
      <c r="L38" s="292">
        <v>88465</v>
      </c>
      <c r="M38" s="292">
        <v>0</v>
      </c>
      <c r="N38" s="292">
        <v>4039096</v>
      </c>
      <c r="O38" s="292">
        <v>4453704</v>
      </c>
      <c r="P38" s="292">
        <v>1500000</v>
      </c>
      <c r="Q38" s="292">
        <v>0</v>
      </c>
      <c r="R38" s="287">
        <f t="shared" si="0"/>
        <v>29214321.917454518</v>
      </c>
    </row>
    <row r="39" spans="1:18" x14ac:dyDescent="0.2">
      <c r="A39" s="351" t="s">
        <v>338</v>
      </c>
      <c r="B39" s="351"/>
      <c r="C39" s="292"/>
      <c r="D39" s="292">
        <v>0</v>
      </c>
      <c r="E39" s="292">
        <v>0</v>
      </c>
      <c r="F39" s="292"/>
      <c r="G39" s="292">
        <v>9406</v>
      </c>
      <c r="H39" s="292">
        <v>308844.29967208486</v>
      </c>
      <c r="I39" s="292">
        <v>14611</v>
      </c>
      <c r="J39" s="292">
        <v>0</v>
      </c>
      <c r="K39" s="292">
        <v>0</v>
      </c>
      <c r="L39" s="292">
        <v>0</v>
      </c>
      <c r="M39" s="292">
        <v>0</v>
      </c>
      <c r="N39" s="292">
        <v>1000000</v>
      </c>
      <c r="O39" s="292">
        <v>6387346</v>
      </c>
      <c r="P39" s="292"/>
      <c r="Q39" s="292">
        <v>0</v>
      </c>
      <c r="R39" s="287">
        <f t="shared" si="0"/>
        <v>7720207.2996720849</v>
      </c>
    </row>
    <row r="40" spans="1:18" x14ac:dyDescent="0.2">
      <c r="A40" s="351" t="s">
        <v>339</v>
      </c>
      <c r="B40" s="351">
        <v>448406</v>
      </c>
      <c r="C40" s="292">
        <v>117089</v>
      </c>
      <c r="D40" s="292">
        <v>0</v>
      </c>
      <c r="E40" s="292">
        <v>11743873</v>
      </c>
      <c r="F40" s="292"/>
      <c r="G40" s="292">
        <v>1340454</v>
      </c>
      <c r="H40" s="292">
        <v>8155684.7934759138</v>
      </c>
      <c r="I40" s="292">
        <v>137236</v>
      </c>
      <c r="J40" s="292">
        <v>0</v>
      </c>
      <c r="K40" s="292">
        <v>1128592</v>
      </c>
      <c r="L40" s="292">
        <v>0</v>
      </c>
      <c r="M40" s="292">
        <v>0</v>
      </c>
      <c r="N40" s="292">
        <v>5049780.6935648276</v>
      </c>
      <c r="O40" s="292">
        <v>6685000</v>
      </c>
      <c r="P40" s="292"/>
      <c r="Q40" s="292">
        <v>0</v>
      </c>
      <c r="R40" s="287">
        <f t="shared" si="0"/>
        <v>34806115.487040743</v>
      </c>
    </row>
    <row r="41" spans="1:18" x14ac:dyDescent="0.2">
      <c r="A41" s="351" t="s">
        <v>340</v>
      </c>
      <c r="B41" s="351">
        <v>1237565</v>
      </c>
      <c r="C41" s="292">
        <v>240697</v>
      </c>
      <c r="D41" s="292">
        <v>300000</v>
      </c>
      <c r="E41" s="292">
        <v>44636228</v>
      </c>
      <c r="F41" s="292">
        <v>40387863</v>
      </c>
      <c r="G41" s="292">
        <v>2365408</v>
      </c>
      <c r="H41" s="292">
        <v>6513051.474771006</v>
      </c>
      <c r="I41" s="292">
        <v>90614</v>
      </c>
      <c r="J41" s="292">
        <v>0</v>
      </c>
      <c r="K41" s="292">
        <v>197541</v>
      </c>
      <c r="L41" s="292">
        <v>115534</v>
      </c>
      <c r="M41" s="292">
        <v>3148588</v>
      </c>
      <c r="N41" s="292">
        <v>8882765.2639357932</v>
      </c>
      <c r="O41" s="292">
        <v>188760</v>
      </c>
      <c r="P41" s="292">
        <v>1500000</v>
      </c>
      <c r="Q41" s="292">
        <v>0</v>
      </c>
      <c r="R41" s="287">
        <f t="shared" si="0"/>
        <v>109804614.7387068</v>
      </c>
    </row>
    <row r="42" spans="1:18" x14ac:dyDescent="0.2">
      <c r="A42" s="351" t="s">
        <v>341</v>
      </c>
      <c r="B42" s="351">
        <v>448406</v>
      </c>
      <c r="C42" s="292">
        <v>117089</v>
      </c>
      <c r="D42" s="292">
        <v>0</v>
      </c>
      <c r="E42" s="292">
        <v>8746322</v>
      </c>
      <c r="F42" s="292"/>
      <c r="G42" s="292">
        <v>1113527</v>
      </c>
      <c r="H42" s="292">
        <v>4210813.5032202723</v>
      </c>
      <c r="I42" s="292">
        <v>124328</v>
      </c>
      <c r="J42" s="292">
        <v>0</v>
      </c>
      <c r="K42" s="292">
        <v>0</v>
      </c>
      <c r="L42" s="292">
        <v>0</v>
      </c>
      <c r="M42" s="292">
        <v>0</v>
      </c>
      <c r="N42" s="292">
        <v>4422606.9259754708</v>
      </c>
      <c r="O42" s="292">
        <v>934723</v>
      </c>
      <c r="P42" s="292">
        <v>1105000</v>
      </c>
      <c r="Q42" s="292">
        <v>0</v>
      </c>
      <c r="R42" s="287">
        <f t="shared" ref="R42:R65" si="1">SUM(B42:Q42)</f>
        <v>21222815.429195743</v>
      </c>
    </row>
    <row r="43" spans="1:18" x14ac:dyDescent="0.2">
      <c r="A43" s="351" t="s">
        <v>342</v>
      </c>
      <c r="B43" s="351">
        <v>4337203</v>
      </c>
      <c r="C43" s="292">
        <v>812934</v>
      </c>
      <c r="D43" s="292">
        <v>0</v>
      </c>
      <c r="E43" s="292">
        <v>411672723</v>
      </c>
      <c r="F43" s="292"/>
      <c r="G43" s="292">
        <v>1255712</v>
      </c>
      <c r="H43" s="292">
        <v>4062742.6698725824</v>
      </c>
      <c r="I43" s="292">
        <v>123359</v>
      </c>
      <c r="J43" s="292">
        <v>0</v>
      </c>
      <c r="K43" s="292">
        <v>0</v>
      </c>
      <c r="L43" s="292">
        <v>0</v>
      </c>
      <c r="M43" s="292">
        <v>208247854</v>
      </c>
      <c r="N43" s="292">
        <v>24691393.701152701</v>
      </c>
      <c r="O43" s="292">
        <v>7000000</v>
      </c>
      <c r="P43" s="292">
        <v>1500000</v>
      </c>
      <c r="Q43" s="292">
        <v>889588</v>
      </c>
      <c r="R43" s="287">
        <f t="shared" si="1"/>
        <v>664593509.3710252</v>
      </c>
    </row>
    <row r="44" spans="1:18" x14ac:dyDescent="0.2">
      <c r="A44" s="351" t="s">
        <v>343</v>
      </c>
      <c r="B44" s="351">
        <v>448406</v>
      </c>
      <c r="C44" s="292">
        <v>117089</v>
      </c>
      <c r="D44" s="292">
        <v>0</v>
      </c>
      <c r="E44" s="292">
        <v>24709449</v>
      </c>
      <c r="F44" s="292">
        <v>25035549</v>
      </c>
      <c r="G44" s="292">
        <v>1844862</v>
      </c>
      <c r="H44" s="292">
        <v>10925909.360571569</v>
      </c>
      <c r="I44" s="292">
        <v>146504</v>
      </c>
      <c r="J44" s="292">
        <v>0</v>
      </c>
      <c r="K44" s="292">
        <v>655083</v>
      </c>
      <c r="L44" s="292">
        <v>0</v>
      </c>
      <c r="M44" s="292">
        <v>10136587</v>
      </c>
      <c r="N44" s="292">
        <v>5620797.9780748524</v>
      </c>
      <c r="O44" s="292">
        <v>11000000</v>
      </c>
      <c r="P44" s="292">
        <v>1485000</v>
      </c>
      <c r="Q44" s="292">
        <v>0</v>
      </c>
      <c r="R44" s="287">
        <f t="shared" si="1"/>
        <v>92125236.338646412</v>
      </c>
    </row>
    <row r="45" spans="1:18" x14ac:dyDescent="0.2">
      <c r="A45" s="351" t="s">
        <v>344</v>
      </c>
      <c r="B45" s="351">
        <v>8190378</v>
      </c>
      <c r="C45" s="292">
        <v>1605652</v>
      </c>
      <c r="D45" s="292">
        <v>777943</v>
      </c>
      <c r="E45" s="292">
        <v>680301050</v>
      </c>
      <c r="F45" s="292">
        <v>26922248</v>
      </c>
      <c r="G45" s="292">
        <v>21174143</v>
      </c>
      <c r="H45" s="292">
        <v>21786947.320751783</v>
      </c>
      <c r="I45" s="292">
        <v>352520</v>
      </c>
      <c r="J45" s="292">
        <v>200000</v>
      </c>
      <c r="K45" s="292">
        <v>442171</v>
      </c>
      <c r="L45" s="292">
        <v>270000</v>
      </c>
      <c r="M45" s="292">
        <v>826839742</v>
      </c>
      <c r="N45" s="292">
        <v>45193795.760115385</v>
      </c>
      <c r="O45" s="292">
        <v>18000000</v>
      </c>
      <c r="P45" s="292">
        <v>2290000</v>
      </c>
      <c r="Q45" s="292">
        <v>2466476</v>
      </c>
      <c r="R45" s="287">
        <f t="shared" si="1"/>
        <v>1656813066.0808671</v>
      </c>
    </row>
    <row r="46" spans="1:18" x14ac:dyDescent="0.2">
      <c r="A46" s="351" t="s">
        <v>345</v>
      </c>
      <c r="B46" s="351">
        <v>2206525</v>
      </c>
      <c r="C46" s="292">
        <v>524533</v>
      </c>
      <c r="D46" s="292">
        <v>1920000</v>
      </c>
      <c r="E46" s="292">
        <v>73035510</v>
      </c>
      <c r="F46" s="292">
        <v>74234588</v>
      </c>
      <c r="G46" s="292">
        <v>7837649</v>
      </c>
      <c r="H46" s="292">
        <v>28425163.823039576</v>
      </c>
      <c r="I46" s="292">
        <v>433192</v>
      </c>
      <c r="J46" s="292">
        <v>1450000</v>
      </c>
      <c r="K46" s="292">
        <v>569264</v>
      </c>
      <c r="L46" s="292">
        <v>0</v>
      </c>
      <c r="M46" s="292">
        <v>2949334</v>
      </c>
      <c r="N46" s="292">
        <v>12804419.372474244</v>
      </c>
      <c r="O46" s="292">
        <v>8057800</v>
      </c>
      <c r="P46" s="292">
        <v>4225000</v>
      </c>
      <c r="Q46" s="292">
        <v>345504</v>
      </c>
      <c r="R46" s="287">
        <f t="shared" si="1"/>
        <v>219018482.19551384</v>
      </c>
    </row>
    <row r="47" spans="1:18" x14ac:dyDescent="0.2">
      <c r="A47" s="351" t="s">
        <v>346</v>
      </c>
      <c r="B47" s="351">
        <v>448406</v>
      </c>
      <c r="C47" s="292">
        <v>117089</v>
      </c>
      <c r="D47" s="292">
        <v>0</v>
      </c>
      <c r="E47" s="292">
        <v>5025094</v>
      </c>
      <c r="F47" s="292"/>
      <c r="G47" s="292">
        <v>620005</v>
      </c>
      <c r="H47" s="292">
        <v>5419702.9210122079</v>
      </c>
      <c r="I47" s="292">
        <v>99532</v>
      </c>
      <c r="J47" s="292">
        <v>0</v>
      </c>
      <c r="K47" s="292">
        <v>840756</v>
      </c>
      <c r="L47" s="292">
        <v>144000</v>
      </c>
      <c r="M47" s="292">
        <v>0</v>
      </c>
      <c r="N47" s="292">
        <v>4101825</v>
      </c>
      <c r="O47" s="292">
        <v>3868000</v>
      </c>
      <c r="Q47" s="292">
        <v>0</v>
      </c>
      <c r="R47" s="287">
        <f t="shared" si="1"/>
        <v>20684409.921012208</v>
      </c>
    </row>
    <row r="48" spans="1:18" x14ac:dyDescent="0.2">
      <c r="A48" s="351" t="s">
        <v>347</v>
      </c>
      <c r="B48" s="351">
        <v>3635084</v>
      </c>
      <c r="C48" s="292">
        <v>755274</v>
      </c>
      <c r="D48" s="292">
        <v>336000</v>
      </c>
      <c r="E48" s="292">
        <v>108724627</v>
      </c>
      <c r="F48" s="292"/>
      <c r="G48" s="292">
        <v>10531904</v>
      </c>
      <c r="H48" s="292">
        <v>24549689.224792149</v>
      </c>
      <c r="I48" s="292">
        <v>407446</v>
      </c>
      <c r="J48" s="292">
        <v>964000</v>
      </c>
      <c r="K48" s="292">
        <v>0</v>
      </c>
      <c r="L48" s="292">
        <v>0</v>
      </c>
      <c r="M48" s="292">
        <v>31968892</v>
      </c>
      <c r="N48" s="292">
        <v>16539291.019046081</v>
      </c>
      <c r="O48" s="292">
        <v>6070330</v>
      </c>
      <c r="P48" s="292">
        <v>2290000</v>
      </c>
      <c r="Q48" s="292">
        <v>547828</v>
      </c>
      <c r="R48" s="287">
        <f t="shared" si="1"/>
        <v>207320365.24383822</v>
      </c>
    </row>
    <row r="49" spans="1:18" x14ac:dyDescent="0.2">
      <c r="A49" s="351" t="s">
        <v>348</v>
      </c>
      <c r="B49" s="351">
        <v>659389</v>
      </c>
      <c r="C49" s="292">
        <v>172169</v>
      </c>
      <c r="D49" s="292">
        <v>0</v>
      </c>
      <c r="E49" s="292">
        <v>18723775</v>
      </c>
      <c r="F49" s="292"/>
      <c r="G49" s="292">
        <v>2993939</v>
      </c>
      <c r="H49" s="292">
        <v>15613998.10524809</v>
      </c>
      <c r="I49" s="292">
        <v>239036</v>
      </c>
      <c r="J49" s="292">
        <v>0</v>
      </c>
      <c r="K49" s="292">
        <v>7612429</v>
      </c>
      <c r="L49" s="292">
        <v>568500</v>
      </c>
      <c r="M49" s="292">
        <v>449405</v>
      </c>
      <c r="N49" s="292">
        <v>5857679.9462549128</v>
      </c>
      <c r="O49" s="292">
        <v>4281796</v>
      </c>
      <c r="P49" s="292">
        <v>1318600</v>
      </c>
      <c r="Q49" s="292">
        <v>218165</v>
      </c>
      <c r="R49" s="287">
        <f t="shared" si="1"/>
        <v>58708881.051503003</v>
      </c>
    </row>
    <row r="50" spans="1:18" x14ac:dyDescent="0.2">
      <c r="A50" s="351" t="s">
        <v>349</v>
      </c>
      <c r="B50" s="351">
        <v>1168324</v>
      </c>
      <c r="C50" s="292">
        <v>239913</v>
      </c>
      <c r="D50" s="292">
        <v>1076000</v>
      </c>
      <c r="E50" s="292">
        <v>59136389</v>
      </c>
      <c r="F50" s="292">
        <v>187422752</v>
      </c>
      <c r="G50" s="292">
        <v>3894581</v>
      </c>
      <c r="H50" s="292">
        <v>12870591.773106083</v>
      </c>
      <c r="I50" s="292">
        <v>188026</v>
      </c>
      <c r="J50" s="292">
        <v>0</v>
      </c>
      <c r="K50" s="292">
        <v>770998</v>
      </c>
      <c r="L50" s="292">
        <v>250000</v>
      </c>
      <c r="M50" s="292">
        <v>27732173</v>
      </c>
      <c r="N50" s="292">
        <v>9916762.6682518944</v>
      </c>
      <c r="O50" s="292">
        <v>1709990</v>
      </c>
      <c r="P50" s="292">
        <v>2290000</v>
      </c>
      <c r="Q50" s="292">
        <v>743918</v>
      </c>
      <c r="R50" s="287">
        <f t="shared" si="1"/>
        <v>309410418.44135797</v>
      </c>
    </row>
    <row r="51" spans="1:18" x14ac:dyDescent="0.2">
      <c r="A51" s="351" t="s">
        <v>350</v>
      </c>
      <c r="B51" s="351">
        <v>4366280</v>
      </c>
      <c r="C51" s="292">
        <v>899904</v>
      </c>
      <c r="D51" s="292">
        <v>0</v>
      </c>
      <c r="E51" s="292">
        <v>188372810</v>
      </c>
      <c r="F51" s="292"/>
      <c r="G51" s="292">
        <v>13701625</v>
      </c>
      <c r="H51" s="292">
        <v>22961631.61739637</v>
      </c>
      <c r="I51" s="292">
        <v>383745</v>
      </c>
      <c r="J51" s="292">
        <v>4788000</v>
      </c>
      <c r="K51" s="292">
        <v>0</v>
      </c>
      <c r="L51" s="292">
        <v>0</v>
      </c>
      <c r="M51" s="292">
        <v>203141252</v>
      </c>
      <c r="N51" s="292">
        <v>20912353.223635614</v>
      </c>
      <c r="O51" s="292">
        <v>7000000</v>
      </c>
      <c r="P51" s="292">
        <v>1500000</v>
      </c>
      <c r="Q51" s="292">
        <v>1338833</v>
      </c>
      <c r="R51" s="287">
        <f t="shared" si="1"/>
        <v>469366433.84103197</v>
      </c>
    </row>
    <row r="52" spans="1:18" x14ac:dyDescent="0.2">
      <c r="A52" s="351" t="s">
        <v>351</v>
      </c>
      <c r="B52" s="351">
        <v>1657234</v>
      </c>
      <c r="C52" s="292">
        <v>338807</v>
      </c>
      <c r="D52" s="292">
        <v>0</v>
      </c>
      <c r="E52" s="292">
        <v>45678962</v>
      </c>
      <c r="F52" s="292"/>
      <c r="G52" s="292">
        <v>5149255</v>
      </c>
      <c r="H52" s="292">
        <v>2007257.6809711661</v>
      </c>
      <c r="I52" s="292">
        <v>94592</v>
      </c>
      <c r="J52" s="292">
        <v>0</v>
      </c>
      <c r="K52" s="292">
        <v>0</v>
      </c>
      <c r="L52" s="292">
        <v>0</v>
      </c>
      <c r="M52" s="292">
        <v>12034423</v>
      </c>
      <c r="N52" s="292">
        <v>6363592.7125124354</v>
      </c>
      <c r="O52" s="292">
        <v>0</v>
      </c>
      <c r="P52" s="292"/>
      <c r="Q52" s="292">
        <v>297050</v>
      </c>
      <c r="R52" s="287">
        <f t="shared" si="1"/>
        <v>73621173.393483609</v>
      </c>
    </row>
    <row r="53" spans="1:18" x14ac:dyDescent="0.2">
      <c r="A53" s="351" t="s">
        <v>352</v>
      </c>
      <c r="B53" s="351">
        <v>537013</v>
      </c>
      <c r="C53" s="292">
        <v>117089</v>
      </c>
      <c r="D53" s="292">
        <v>0</v>
      </c>
      <c r="E53" s="292">
        <v>28551615</v>
      </c>
      <c r="F53" s="292"/>
      <c r="G53" s="292">
        <v>1205552</v>
      </c>
      <c r="H53" s="292">
        <v>585697.00013000052</v>
      </c>
      <c r="I53" s="292">
        <v>73597</v>
      </c>
      <c r="J53" s="292">
        <v>0</v>
      </c>
      <c r="K53" s="292">
        <v>0</v>
      </c>
      <c r="L53" s="292">
        <v>0</v>
      </c>
      <c r="M53" s="292">
        <v>5037461</v>
      </c>
      <c r="N53" s="292">
        <v>5006808.3813909292</v>
      </c>
      <c r="O53" s="292">
        <v>3280000</v>
      </c>
      <c r="P53" s="292">
        <v>1500000</v>
      </c>
      <c r="Q53" s="292">
        <v>0</v>
      </c>
      <c r="R53" s="287">
        <f t="shared" si="1"/>
        <v>45894832.381520927</v>
      </c>
    </row>
    <row r="54" spans="1:18" x14ac:dyDescent="0.2">
      <c r="A54" s="351" t="s">
        <v>353</v>
      </c>
      <c r="B54" s="351">
        <v>1002043</v>
      </c>
      <c r="C54" s="292">
        <v>258623</v>
      </c>
      <c r="D54" s="292">
        <v>1235000</v>
      </c>
      <c r="E54" s="292">
        <v>26613881</v>
      </c>
      <c r="F54" s="292"/>
      <c r="G54" s="292">
        <v>4224877</v>
      </c>
      <c r="H54" s="292">
        <v>13630074.149602477</v>
      </c>
      <c r="I54" s="292">
        <v>240023</v>
      </c>
      <c r="J54" s="292">
        <v>200000</v>
      </c>
      <c r="K54" s="292">
        <v>407524</v>
      </c>
      <c r="L54" s="292">
        <v>0</v>
      </c>
      <c r="M54" s="292">
        <v>0</v>
      </c>
      <c r="N54" s="292">
        <v>6832430.617716236</v>
      </c>
      <c r="O54" s="292">
        <v>11000000</v>
      </c>
      <c r="P54" s="292">
        <v>1500000</v>
      </c>
      <c r="Q54" s="292">
        <v>0</v>
      </c>
      <c r="R54" s="287">
        <f t="shared" si="1"/>
        <v>67144475.767318711</v>
      </c>
    </row>
    <row r="55" spans="1:18" x14ac:dyDescent="0.2">
      <c r="A55" s="351" t="s">
        <v>354</v>
      </c>
      <c r="B55" s="351">
        <v>448406</v>
      </c>
      <c r="C55" s="292">
        <v>117089</v>
      </c>
      <c r="D55" s="292">
        <v>0</v>
      </c>
      <c r="E55" s="292">
        <v>3956289</v>
      </c>
      <c r="F55" s="292"/>
      <c r="G55" s="292">
        <v>710661</v>
      </c>
      <c r="H55" s="292">
        <v>6748734.6874186993</v>
      </c>
      <c r="I55" s="292">
        <v>113827</v>
      </c>
      <c r="J55" s="292">
        <v>0</v>
      </c>
      <c r="K55" s="292">
        <v>2288387</v>
      </c>
      <c r="L55" s="292">
        <v>25000</v>
      </c>
      <c r="M55" s="292">
        <v>0</v>
      </c>
      <c r="N55" s="292">
        <v>4028298</v>
      </c>
      <c r="O55" s="292">
        <v>1252200</v>
      </c>
      <c r="P55" s="292"/>
      <c r="Q55" s="292">
        <v>0</v>
      </c>
      <c r="R55" s="287">
        <f t="shared" si="1"/>
        <v>19688891.687418699</v>
      </c>
    </row>
    <row r="56" spans="1:18" x14ac:dyDescent="0.2">
      <c r="A56" s="351" t="s">
        <v>355</v>
      </c>
      <c r="B56" s="351">
        <v>1473990</v>
      </c>
      <c r="C56" s="292">
        <v>345898</v>
      </c>
      <c r="D56" s="292">
        <v>0</v>
      </c>
      <c r="E56" s="292">
        <v>51418787</v>
      </c>
      <c r="F56" s="292"/>
      <c r="G56" s="292">
        <v>5501664</v>
      </c>
      <c r="H56" s="292">
        <v>19649112.910939299</v>
      </c>
      <c r="I56" s="292">
        <v>312766</v>
      </c>
      <c r="J56" s="292">
        <v>1110000</v>
      </c>
      <c r="K56" s="292">
        <v>0</v>
      </c>
      <c r="L56" s="292">
        <v>0</v>
      </c>
      <c r="M56" s="292">
        <v>4659581</v>
      </c>
      <c r="N56" s="292">
        <v>8779349.4039575662</v>
      </c>
      <c r="O56" s="292">
        <v>9028800</v>
      </c>
      <c r="P56" s="292">
        <v>1500000</v>
      </c>
      <c r="Q56" s="292">
        <v>306833</v>
      </c>
      <c r="R56" s="287">
        <f t="shared" si="1"/>
        <v>104086781.31489687</v>
      </c>
    </row>
    <row r="57" spans="1:18" x14ac:dyDescent="0.2">
      <c r="A57" s="351" t="s">
        <v>356</v>
      </c>
      <c r="B57" s="351">
        <v>9481742</v>
      </c>
      <c r="C57" s="292">
        <v>1899335</v>
      </c>
      <c r="D57" s="292">
        <v>1425000</v>
      </c>
      <c r="E57" s="292">
        <v>307404751</v>
      </c>
      <c r="F57" s="292">
        <v>102000000</v>
      </c>
      <c r="G57" s="292">
        <v>19386434</v>
      </c>
      <c r="H57" s="292">
        <v>43510492.822341315</v>
      </c>
      <c r="I57" s="292">
        <v>590658</v>
      </c>
      <c r="J57" s="292">
        <v>0</v>
      </c>
      <c r="K57" s="292">
        <v>0</v>
      </c>
      <c r="L57" s="292">
        <v>0</v>
      </c>
      <c r="M57" s="292">
        <v>38296489</v>
      </c>
      <c r="N57" s="292">
        <v>39649060.31110768</v>
      </c>
      <c r="O57" s="292">
        <v>26026200</v>
      </c>
      <c r="P57" s="292">
        <v>4225000</v>
      </c>
      <c r="Q57" s="292">
        <v>1221397</v>
      </c>
      <c r="R57" s="287">
        <f t="shared" si="1"/>
        <v>595116559.13344896</v>
      </c>
    </row>
    <row r="58" spans="1:18" x14ac:dyDescent="0.2">
      <c r="A58" s="351" t="s">
        <v>357</v>
      </c>
      <c r="B58" s="351">
        <v>1032230</v>
      </c>
      <c r="C58" s="292">
        <v>224882</v>
      </c>
      <c r="D58" s="292">
        <v>0</v>
      </c>
      <c r="E58" s="292">
        <v>51083855</v>
      </c>
      <c r="F58" s="292"/>
      <c r="G58" s="292">
        <v>1872092</v>
      </c>
      <c r="H58" s="292">
        <v>6662790.4612506973</v>
      </c>
      <c r="I58" s="292">
        <v>109536</v>
      </c>
      <c r="J58" s="292">
        <v>0</v>
      </c>
      <c r="K58" s="292">
        <v>136545</v>
      </c>
      <c r="L58" s="292">
        <v>0</v>
      </c>
      <c r="M58" s="292">
        <v>15311264</v>
      </c>
      <c r="N58" s="292">
        <v>7837226.2574502937</v>
      </c>
      <c r="O58" s="292">
        <v>11000000</v>
      </c>
      <c r="P58" s="292">
        <v>2290000</v>
      </c>
      <c r="Q58" s="292">
        <v>526497</v>
      </c>
      <c r="R58" s="287">
        <f t="shared" si="1"/>
        <v>98086917.71870099</v>
      </c>
    </row>
    <row r="59" spans="1:18" x14ac:dyDescent="0.2">
      <c r="A59" s="351" t="s">
        <v>358</v>
      </c>
      <c r="B59" s="351">
        <v>448406</v>
      </c>
      <c r="C59" s="292">
        <v>117089</v>
      </c>
      <c r="D59" s="292">
        <v>0</v>
      </c>
      <c r="E59" s="292">
        <v>2365729</v>
      </c>
      <c r="F59" s="292"/>
      <c r="G59" s="292">
        <v>486518</v>
      </c>
      <c r="H59" s="292">
        <v>4023935.8676614906</v>
      </c>
      <c r="I59" s="292">
        <v>109241</v>
      </c>
      <c r="J59" s="292">
        <v>0</v>
      </c>
      <c r="K59" s="292">
        <v>0</v>
      </c>
      <c r="L59" s="292">
        <v>0</v>
      </c>
      <c r="M59" s="292">
        <v>0</v>
      </c>
      <c r="N59" s="292">
        <v>3708066</v>
      </c>
      <c r="O59" s="292">
        <v>2080000</v>
      </c>
      <c r="P59" s="292">
        <v>407064</v>
      </c>
      <c r="Q59" s="292">
        <v>0</v>
      </c>
      <c r="R59" s="287">
        <f t="shared" si="1"/>
        <v>13746048.867661491</v>
      </c>
    </row>
    <row r="60" spans="1:18" x14ac:dyDescent="0.2">
      <c r="A60" s="351" t="s">
        <v>359</v>
      </c>
      <c r="B60" s="351">
        <v>0</v>
      </c>
      <c r="C60" s="292">
        <v>0</v>
      </c>
      <c r="D60" s="292">
        <v>0</v>
      </c>
      <c r="E60" s="292">
        <v>1327640</v>
      </c>
      <c r="F60" s="292"/>
      <c r="G60" s="292">
        <v>154181</v>
      </c>
      <c r="H60" s="292">
        <v>0</v>
      </c>
      <c r="I60" s="292">
        <v>0</v>
      </c>
      <c r="J60" s="292">
        <v>0</v>
      </c>
      <c r="K60" s="292">
        <v>0</v>
      </c>
      <c r="L60" s="292">
        <v>0</v>
      </c>
      <c r="M60" s="292">
        <v>0</v>
      </c>
      <c r="N60" s="292">
        <v>1150716</v>
      </c>
      <c r="O60" s="292">
        <v>0</v>
      </c>
      <c r="P60" s="292"/>
      <c r="Q60" s="292">
        <v>0</v>
      </c>
      <c r="R60" s="287">
        <f t="shared" si="1"/>
        <v>2632537</v>
      </c>
    </row>
    <row r="61" spans="1:18" x14ac:dyDescent="0.2">
      <c r="A61" s="351" t="s">
        <v>360</v>
      </c>
      <c r="B61" s="351">
        <v>2759042</v>
      </c>
      <c r="C61" s="292">
        <v>559742</v>
      </c>
      <c r="D61" s="292">
        <v>0</v>
      </c>
      <c r="E61" s="292">
        <v>131900951</v>
      </c>
      <c r="F61" s="292"/>
      <c r="G61" s="292">
        <v>4815687</v>
      </c>
      <c r="H61" s="292">
        <v>15628682.515158469</v>
      </c>
      <c r="I61" s="292">
        <v>271828</v>
      </c>
      <c r="J61" s="292">
        <v>1150000</v>
      </c>
      <c r="K61" s="292">
        <v>0</v>
      </c>
      <c r="L61" s="292">
        <v>0</v>
      </c>
      <c r="M61" s="292">
        <v>2640074</v>
      </c>
      <c r="N61" s="292">
        <v>15655664.26396456</v>
      </c>
      <c r="O61" s="292">
        <v>0</v>
      </c>
      <c r="P61" s="292">
        <v>2290000</v>
      </c>
      <c r="Q61" s="292">
        <v>257633</v>
      </c>
      <c r="R61" s="287">
        <f t="shared" si="1"/>
        <v>177929303.77912304</v>
      </c>
    </row>
    <row r="62" spans="1:18" x14ac:dyDescent="0.2">
      <c r="A62" s="351" t="s">
        <v>361</v>
      </c>
      <c r="B62" s="351">
        <v>2507793</v>
      </c>
      <c r="C62" s="292">
        <v>505355</v>
      </c>
      <c r="D62" s="292">
        <v>0</v>
      </c>
      <c r="E62" s="292">
        <v>149373723</v>
      </c>
      <c r="F62" s="292">
        <v>153425000</v>
      </c>
      <c r="G62" s="292">
        <v>5950256</v>
      </c>
      <c r="H62" s="292">
        <v>13345439.796462197</v>
      </c>
      <c r="I62" s="292">
        <v>209024</v>
      </c>
      <c r="J62" s="292">
        <v>0</v>
      </c>
      <c r="K62" s="292">
        <v>2021488</v>
      </c>
      <c r="L62" s="292">
        <v>558711</v>
      </c>
      <c r="M62" s="292">
        <v>80251971</v>
      </c>
      <c r="N62" s="292">
        <v>19549997.175822124</v>
      </c>
      <c r="O62" s="292">
        <v>12588081</v>
      </c>
      <c r="P62" s="292">
        <v>3620060</v>
      </c>
      <c r="Q62" s="292">
        <v>600480</v>
      </c>
      <c r="R62" s="287">
        <f t="shared" si="1"/>
        <v>444507378.97228432</v>
      </c>
    </row>
    <row r="63" spans="1:18" x14ac:dyDescent="0.2">
      <c r="A63" s="351" t="s">
        <v>362</v>
      </c>
      <c r="B63" s="351">
        <v>448407</v>
      </c>
      <c r="C63" s="292">
        <v>117089</v>
      </c>
      <c r="D63" s="292">
        <v>0</v>
      </c>
      <c r="E63" s="292">
        <v>9350510</v>
      </c>
      <c r="F63" s="292"/>
      <c r="G63" s="292">
        <v>2167650</v>
      </c>
      <c r="H63" s="292">
        <v>8174754.5158893056</v>
      </c>
      <c r="I63" s="292">
        <v>170917</v>
      </c>
      <c r="J63" s="292">
        <v>1892000</v>
      </c>
      <c r="K63" s="292">
        <v>0</v>
      </c>
      <c r="L63" s="292">
        <v>0</v>
      </c>
      <c r="M63" s="292">
        <v>1032470</v>
      </c>
      <c r="N63" s="292">
        <v>4560325.4483167809</v>
      </c>
      <c r="O63" s="292">
        <v>182400</v>
      </c>
      <c r="Q63" s="292">
        <v>239971</v>
      </c>
      <c r="R63" s="287">
        <f t="shared" si="1"/>
        <v>28336493.964206085</v>
      </c>
    </row>
    <row r="64" spans="1:18" x14ac:dyDescent="0.2">
      <c r="A64" s="351" t="s">
        <v>363</v>
      </c>
      <c r="B64" s="351">
        <v>1448754</v>
      </c>
      <c r="C64" s="292">
        <v>318098</v>
      </c>
      <c r="D64" s="292">
        <v>0</v>
      </c>
      <c r="E64" s="292">
        <v>50994353</v>
      </c>
      <c r="F64" s="292"/>
      <c r="G64" s="292">
        <v>4848739</v>
      </c>
      <c r="H64" s="292">
        <v>16664130.085423999</v>
      </c>
      <c r="I64" s="292">
        <v>280096</v>
      </c>
      <c r="J64" s="292">
        <v>0</v>
      </c>
      <c r="K64" s="292">
        <v>2477764</v>
      </c>
      <c r="L64" s="292">
        <v>131443</v>
      </c>
      <c r="M64" s="292">
        <v>1628311</v>
      </c>
      <c r="N64" s="292">
        <v>9978195.9728195965</v>
      </c>
      <c r="O64" s="292">
        <v>11322500</v>
      </c>
      <c r="P64" s="292">
        <v>4225000</v>
      </c>
      <c r="Q64" s="292">
        <v>283327</v>
      </c>
      <c r="R64" s="287">
        <f t="shared" si="1"/>
        <v>104600711.0582436</v>
      </c>
    </row>
    <row r="65" spans="1:18" x14ac:dyDescent="0.2">
      <c r="A65" s="351" t="s">
        <v>364</v>
      </c>
      <c r="B65" s="351">
        <v>448407</v>
      </c>
      <c r="C65" s="292">
        <v>117089</v>
      </c>
      <c r="D65" s="292">
        <v>0</v>
      </c>
      <c r="E65" s="292">
        <v>2147106</v>
      </c>
      <c r="F65" s="292"/>
      <c r="G65" s="292">
        <v>447380</v>
      </c>
      <c r="H65" s="292">
        <v>6640223.6158295292</v>
      </c>
      <c r="I65" s="292">
        <v>101410</v>
      </c>
      <c r="J65" s="292">
        <v>0</v>
      </c>
      <c r="K65" s="292">
        <v>179240</v>
      </c>
      <c r="L65" s="292">
        <v>0</v>
      </c>
      <c r="M65" s="292">
        <v>0</v>
      </c>
      <c r="N65" s="292">
        <v>3789055</v>
      </c>
      <c r="O65" s="292">
        <v>393600</v>
      </c>
      <c r="P65" s="292">
        <v>2290000</v>
      </c>
      <c r="Q65" s="292">
        <v>0</v>
      </c>
      <c r="R65" s="287">
        <f t="shared" si="1"/>
        <v>16553510.615829529</v>
      </c>
    </row>
    <row r="66" spans="1:18" x14ac:dyDescent="0.2">
      <c r="A66" s="351" t="s">
        <v>365</v>
      </c>
      <c r="B66" s="351"/>
      <c r="C66" s="292"/>
      <c r="D66" s="292"/>
      <c r="E66" s="292"/>
      <c r="F66" s="292"/>
      <c r="G66" s="425"/>
      <c r="H66" s="425">
        <v>0</v>
      </c>
      <c r="I66" s="425"/>
      <c r="J66" s="425"/>
      <c r="K66" s="425"/>
      <c r="L66" s="425"/>
      <c r="M66" s="425"/>
      <c r="N66" s="425"/>
      <c r="O66" s="292"/>
      <c r="P66" s="292"/>
      <c r="Q66" s="425"/>
      <c r="R66" s="425"/>
    </row>
    <row r="67" spans="1:18" ht="12.75" thickBot="1" x14ac:dyDescent="0.25">
      <c r="A67" s="426" t="s">
        <v>196</v>
      </c>
      <c r="B67" s="358">
        <f t="shared" ref="B67:M67" si="2">SUM(B10:B66)</f>
        <v>112101572</v>
      </c>
      <c r="C67" s="358">
        <f t="shared" si="2"/>
        <v>23417737</v>
      </c>
      <c r="D67" s="358">
        <f t="shared" si="2"/>
        <v>16596223</v>
      </c>
      <c r="E67" s="358">
        <f t="shared" si="2"/>
        <v>5137177613</v>
      </c>
      <c r="F67" s="358">
        <f t="shared" si="2"/>
        <v>2582771879</v>
      </c>
      <c r="G67" s="358">
        <f t="shared" si="2"/>
        <v>272471560</v>
      </c>
      <c r="H67" s="358">
        <f t="shared" si="2"/>
        <v>659737384.9827013</v>
      </c>
      <c r="I67" s="358">
        <f t="shared" si="2"/>
        <v>10975788</v>
      </c>
      <c r="J67" s="358">
        <f t="shared" si="2"/>
        <v>20000000</v>
      </c>
      <c r="K67" s="358">
        <f t="shared" si="2"/>
        <v>30000000</v>
      </c>
      <c r="L67" s="358">
        <f t="shared" si="2"/>
        <v>4998028</v>
      </c>
      <c r="M67" s="358">
        <f t="shared" si="2"/>
        <v>2963766522</v>
      </c>
      <c r="N67" s="358">
        <f>SUM(N10:N65)</f>
        <v>649713799.63934505</v>
      </c>
      <c r="O67" s="358">
        <f>SUM(O10:O65)</f>
        <v>366162441</v>
      </c>
      <c r="P67" s="358">
        <f>SUM(P10:P65)</f>
        <v>84448990</v>
      </c>
      <c r="Q67" s="358">
        <f>SUM(Q10:Q65)</f>
        <v>23634536</v>
      </c>
      <c r="R67" s="427">
        <f>SUM(B67:Q67)</f>
        <v>12957974073.622046</v>
      </c>
    </row>
    <row r="68" spans="1:18" ht="12.75" thickTop="1" x14ac:dyDescent="0.2">
      <c r="A68" s="352" t="s">
        <v>197</v>
      </c>
      <c r="B68" s="45">
        <v>563324</v>
      </c>
      <c r="C68" s="45">
        <v>117677</v>
      </c>
      <c r="D68" s="45"/>
      <c r="E68" s="356">
        <v>35451803.805705003</v>
      </c>
      <c r="F68" s="356"/>
      <c r="G68" s="356">
        <v>1369203.8207400001</v>
      </c>
      <c r="H68" s="356">
        <v>3228172.8876</v>
      </c>
      <c r="I68" s="356">
        <v>0</v>
      </c>
      <c r="J68" s="356">
        <v>0</v>
      </c>
      <c r="K68" s="356">
        <v>0</v>
      </c>
      <c r="L68" s="356">
        <v>0</v>
      </c>
      <c r="M68" s="356">
        <v>29937035.574999999</v>
      </c>
      <c r="N68" s="356">
        <v>4909676.07</v>
      </c>
      <c r="O68" s="356">
        <v>0</v>
      </c>
      <c r="P68" s="356">
        <v>0</v>
      </c>
      <c r="Q68" s="356">
        <v>0</v>
      </c>
      <c r="R68" s="287">
        <f>SUM(B68:Q68)</f>
        <v>75576893.159045011</v>
      </c>
    </row>
    <row r="69" spans="1:18" x14ac:dyDescent="0.2">
      <c r="A69" s="352"/>
      <c r="B69" s="356">
        <v>0</v>
      </c>
      <c r="C69" s="356">
        <v>0</v>
      </c>
      <c r="D69" s="356"/>
      <c r="E69" s="356">
        <v>0</v>
      </c>
      <c r="F69" s="356"/>
      <c r="G69" s="356">
        <v>0</v>
      </c>
      <c r="H69" s="356">
        <v>0</v>
      </c>
      <c r="I69" s="356">
        <v>0</v>
      </c>
      <c r="J69" s="356">
        <v>0</v>
      </c>
      <c r="K69" s="356">
        <v>0</v>
      </c>
      <c r="L69" s="356">
        <v>0</v>
      </c>
      <c r="M69" s="356">
        <v>0</v>
      </c>
      <c r="N69" s="356">
        <v>0</v>
      </c>
      <c r="O69" s="356">
        <v>0</v>
      </c>
      <c r="P69" s="356">
        <v>0</v>
      </c>
      <c r="Q69" s="356">
        <v>0</v>
      </c>
      <c r="R69" s="287">
        <f>SUM(G69:Q69)</f>
        <v>0</v>
      </c>
    </row>
    <row r="70" spans="1:18" ht="12.75" thickBot="1" x14ac:dyDescent="0.25">
      <c r="A70" s="428" t="s">
        <v>196</v>
      </c>
      <c r="B70" s="358">
        <f t="shared" ref="B70:Q70" si="3">+B67+B68+B69</f>
        <v>112664896</v>
      </c>
      <c r="C70" s="358">
        <f t="shared" si="3"/>
        <v>23535414</v>
      </c>
      <c r="D70" s="358">
        <f t="shared" si="3"/>
        <v>16596223</v>
      </c>
      <c r="E70" s="358">
        <f t="shared" si="3"/>
        <v>5172629416.8057051</v>
      </c>
      <c r="F70" s="358">
        <f t="shared" si="3"/>
        <v>2582771879</v>
      </c>
      <c r="G70" s="358">
        <f t="shared" si="3"/>
        <v>273840763.82073998</v>
      </c>
      <c r="H70" s="358">
        <f t="shared" si="3"/>
        <v>662965557.87030125</v>
      </c>
      <c r="I70" s="358">
        <f t="shared" si="3"/>
        <v>10975788</v>
      </c>
      <c r="J70" s="358">
        <f t="shared" si="3"/>
        <v>20000000</v>
      </c>
      <c r="K70" s="358">
        <f t="shared" si="3"/>
        <v>30000000</v>
      </c>
      <c r="L70" s="358">
        <f t="shared" si="3"/>
        <v>4998028</v>
      </c>
      <c r="M70" s="358">
        <f t="shared" si="3"/>
        <v>2993703557.5749998</v>
      </c>
      <c r="N70" s="358">
        <f t="shared" si="3"/>
        <v>654623475.7093451</v>
      </c>
      <c r="O70" s="358">
        <f t="shared" si="3"/>
        <v>366162441</v>
      </c>
      <c r="P70" s="358">
        <f t="shared" si="3"/>
        <v>84448990</v>
      </c>
      <c r="Q70" s="358">
        <f t="shared" si="3"/>
        <v>23634536</v>
      </c>
      <c r="R70" s="358">
        <f>SUM(B70:Q70)</f>
        <v>13033550966.781092</v>
      </c>
    </row>
    <row r="71" spans="1:18" ht="12.75" thickTop="1" x14ac:dyDescent="0.2">
      <c r="A71" s="352" t="s">
        <v>425</v>
      </c>
      <c r="B71" s="425">
        <v>0</v>
      </c>
      <c r="C71" s="425">
        <v>0</v>
      </c>
      <c r="D71" s="425"/>
      <c r="E71" s="425">
        <v>30000000</v>
      </c>
      <c r="F71" s="425"/>
      <c r="G71" s="425">
        <v>0</v>
      </c>
      <c r="H71" s="425">
        <v>0</v>
      </c>
      <c r="I71" s="425">
        <v>0</v>
      </c>
      <c r="J71" s="425">
        <v>0</v>
      </c>
      <c r="K71" s="425">
        <v>0</v>
      </c>
      <c r="L71" s="425">
        <v>0</v>
      </c>
      <c r="M71" s="425">
        <v>0</v>
      </c>
      <c r="N71" s="425">
        <v>0</v>
      </c>
      <c r="O71" s="425">
        <v>0</v>
      </c>
      <c r="P71" s="425">
        <v>0</v>
      </c>
      <c r="Q71" s="425">
        <v>0</v>
      </c>
      <c r="R71" s="293">
        <f>SUM(B71:Q71)</f>
        <v>30000000</v>
      </c>
    </row>
    <row r="72" spans="1:18" x14ac:dyDescent="0.2">
      <c r="A72" s="352" t="s">
        <v>445</v>
      </c>
      <c r="B72" s="425">
        <v>0</v>
      </c>
      <c r="C72" s="425">
        <v>0</v>
      </c>
      <c r="D72" s="425"/>
      <c r="E72" s="425">
        <v>0</v>
      </c>
      <c r="F72" s="425"/>
      <c r="G72" s="425">
        <v>3250000</v>
      </c>
      <c r="H72" s="425">
        <v>0</v>
      </c>
      <c r="I72" s="425">
        <v>0</v>
      </c>
      <c r="J72" s="425">
        <v>0</v>
      </c>
      <c r="K72" s="425">
        <v>0</v>
      </c>
      <c r="L72" s="425">
        <v>0</v>
      </c>
      <c r="M72" s="425">
        <v>0</v>
      </c>
      <c r="N72" s="425">
        <v>0</v>
      </c>
      <c r="O72" s="425">
        <v>0</v>
      </c>
      <c r="P72" s="425">
        <v>0</v>
      </c>
      <c r="Q72" s="425">
        <v>0</v>
      </c>
      <c r="R72" s="293">
        <f>SUM(B72:Q72)</f>
        <v>3250000</v>
      </c>
    </row>
    <row r="73" spans="1:18" x14ac:dyDescent="0.2">
      <c r="A73" s="345" t="s">
        <v>426</v>
      </c>
      <c r="B73" s="345">
        <v>0</v>
      </c>
      <c r="C73" s="345">
        <v>0</v>
      </c>
      <c r="E73" s="345">
        <v>0</v>
      </c>
      <c r="G73" s="345">
        <v>0</v>
      </c>
      <c r="H73" s="345">
        <v>0</v>
      </c>
      <c r="I73" s="345">
        <v>0</v>
      </c>
      <c r="J73" s="345">
        <v>0</v>
      </c>
      <c r="K73" s="345">
        <v>5000000</v>
      </c>
      <c r="L73" s="345">
        <v>0</v>
      </c>
      <c r="M73" s="345">
        <v>0</v>
      </c>
      <c r="N73" s="345">
        <v>0</v>
      </c>
      <c r="O73" s="345">
        <v>0</v>
      </c>
      <c r="P73" s="345">
        <v>0</v>
      </c>
      <c r="Q73" s="345">
        <v>0</v>
      </c>
      <c r="R73" s="293">
        <f>SUM(B73:Q73)</f>
        <v>5000000</v>
      </c>
    </row>
    <row r="74" spans="1:18" x14ac:dyDescent="0.2">
      <c r="A74" s="345" t="s">
        <v>427</v>
      </c>
      <c r="B74" s="345">
        <v>0</v>
      </c>
      <c r="C74" s="345">
        <v>0</v>
      </c>
      <c r="E74" s="345">
        <v>0</v>
      </c>
      <c r="G74" s="345">
        <v>0</v>
      </c>
      <c r="H74" s="345">
        <v>0</v>
      </c>
      <c r="I74" s="345">
        <v>1936903.7325599999</v>
      </c>
      <c r="J74" s="345">
        <v>0</v>
      </c>
      <c r="K74" s="345">
        <v>0</v>
      </c>
      <c r="L74" s="345">
        <v>0</v>
      </c>
      <c r="M74" s="345">
        <v>0</v>
      </c>
      <c r="N74" s="345">
        <v>0</v>
      </c>
      <c r="O74" s="345">
        <v>0</v>
      </c>
      <c r="P74" s="345">
        <v>0</v>
      </c>
      <c r="Q74" s="345">
        <v>0</v>
      </c>
      <c r="R74" s="293">
        <f>SUM(B74:Q74)</f>
        <v>1936903.7325599999</v>
      </c>
    </row>
    <row r="75" spans="1:18" ht="12.75" thickBot="1" x14ac:dyDescent="0.25">
      <c r="A75" s="359" t="s">
        <v>366</v>
      </c>
      <c r="B75" s="359">
        <f>SUM(B70:B74)</f>
        <v>112664896</v>
      </c>
      <c r="C75" s="359">
        <f>SUM(C70:C74)</f>
        <v>23535414</v>
      </c>
      <c r="D75" s="359">
        <f>SUM(D70:D74)</f>
        <v>16596223</v>
      </c>
      <c r="E75" s="359">
        <f>SUM(E70:E74)</f>
        <v>5202629416.8057051</v>
      </c>
      <c r="F75" s="359">
        <f>SUM(F70:F74)</f>
        <v>2582771879</v>
      </c>
      <c r="G75" s="359">
        <f t="shared" ref="G75:Q75" si="4">SUM(G70:G74)</f>
        <v>277090763.82073998</v>
      </c>
      <c r="H75" s="359">
        <f t="shared" si="4"/>
        <v>662965557.87030125</v>
      </c>
      <c r="I75" s="359">
        <f t="shared" si="4"/>
        <v>12912691.732559999</v>
      </c>
      <c r="J75" s="359">
        <f t="shared" si="4"/>
        <v>20000000</v>
      </c>
      <c r="K75" s="359">
        <f t="shared" si="4"/>
        <v>35000000</v>
      </c>
      <c r="L75" s="359">
        <f t="shared" si="4"/>
        <v>4998028</v>
      </c>
      <c r="M75" s="359">
        <f t="shared" si="4"/>
        <v>2993703557.5749998</v>
      </c>
      <c r="N75" s="359">
        <f t="shared" si="4"/>
        <v>654623475.7093451</v>
      </c>
      <c r="O75" s="359">
        <f t="shared" si="4"/>
        <v>366162441</v>
      </c>
      <c r="P75" s="359">
        <f t="shared" si="4"/>
        <v>84448990</v>
      </c>
      <c r="Q75" s="359">
        <f t="shared" si="4"/>
        <v>23634536</v>
      </c>
      <c r="R75" s="359">
        <f>R70+R71+R72+R73+R74</f>
        <v>13073737870.513651</v>
      </c>
    </row>
    <row r="76" spans="1:18" ht="12.75" thickTop="1" x14ac:dyDescent="0.2"/>
    <row r="78" spans="1:18" x14ac:dyDescent="0.2">
      <c r="A78" s="345" t="s">
        <v>386</v>
      </c>
    </row>
    <row r="88" spans="14:17" x14ac:dyDescent="0.2">
      <c r="N88" s="285"/>
      <c r="O88" s="285"/>
      <c r="P88" s="285"/>
      <c r="Q88" s="285"/>
    </row>
    <row r="94" spans="14:17" x14ac:dyDescent="0.2">
      <c r="N94" s="285"/>
      <c r="O94" s="285"/>
      <c r="P94" s="285"/>
      <c r="Q94" s="285"/>
    </row>
  </sheetData>
  <mergeCells count="5">
    <mergeCell ref="A1:R1"/>
    <mergeCell ref="A2:R2"/>
    <mergeCell ref="A3:R3"/>
    <mergeCell ref="A4:R4"/>
    <mergeCell ref="B5:R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dimension ref="A1:HS94"/>
  <sheetViews>
    <sheetView showGridLines="0" workbookViewId="0">
      <pane xSplit="1" ySplit="5" topLeftCell="B59" activePane="bottomRight" state="frozen"/>
      <selection pane="topRight" activeCell="B1" sqref="B1"/>
      <selection pane="bottomLeft" activeCell="A6" sqref="A6"/>
      <selection pane="bottomRight" activeCell="N6" sqref="N6:N9"/>
    </sheetView>
  </sheetViews>
  <sheetFormatPr defaultRowHeight="12" x14ac:dyDescent="0.2"/>
  <cols>
    <col min="1" max="1" width="31.28515625" style="345" customWidth="1"/>
    <col min="2" max="2" width="20.140625" style="345" customWidth="1"/>
    <col min="3" max="3" width="19.28515625" style="345" customWidth="1"/>
    <col min="4" max="5" width="17.140625" style="345" customWidth="1"/>
    <col min="6" max="6" width="19.5703125" style="345" bestFit="1" customWidth="1"/>
    <col min="7" max="7" width="33.5703125" style="345" bestFit="1" customWidth="1"/>
    <col min="8" max="8" width="21" style="345" customWidth="1"/>
    <col min="9" max="9" width="17.42578125" style="345" customWidth="1"/>
    <col min="10" max="10" width="19.140625" style="345" customWidth="1"/>
    <col min="11" max="11" width="18.5703125" style="345" customWidth="1"/>
    <col min="12" max="12" width="17.42578125" style="345" customWidth="1"/>
    <col min="13" max="15" width="17.5703125" style="345" customWidth="1"/>
    <col min="16" max="16" width="16" style="345" customWidth="1"/>
    <col min="17" max="16384" width="9.140625" style="345"/>
  </cols>
  <sheetData>
    <row r="1" spans="1:227" ht="18" x14ac:dyDescent="0.2">
      <c r="A1" s="496" t="s">
        <v>213</v>
      </c>
      <c r="B1" s="496"/>
      <c r="C1" s="496"/>
      <c r="D1" s="496"/>
      <c r="E1" s="496"/>
      <c r="F1" s="496"/>
      <c r="G1" s="496"/>
      <c r="H1" s="496"/>
      <c r="I1" s="496"/>
      <c r="J1" s="496"/>
      <c r="K1" s="496"/>
      <c r="L1" s="496"/>
      <c r="M1" s="496"/>
      <c r="N1" s="496"/>
      <c r="O1" s="496"/>
      <c r="P1" s="496"/>
      <c r="Q1" s="339"/>
      <c r="R1" s="339"/>
      <c r="S1" s="339"/>
      <c r="T1" s="339"/>
      <c r="U1" s="339"/>
      <c r="V1" s="339"/>
      <c r="W1" s="339"/>
      <c r="X1" s="339"/>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row>
    <row r="2" spans="1:227" ht="18" x14ac:dyDescent="0.2">
      <c r="A2" s="504" t="s">
        <v>444</v>
      </c>
      <c r="B2" s="504"/>
      <c r="C2" s="504"/>
      <c r="D2" s="504"/>
      <c r="E2" s="504"/>
      <c r="F2" s="504"/>
      <c r="G2" s="504"/>
      <c r="H2" s="504"/>
      <c r="I2" s="504"/>
      <c r="J2" s="504"/>
      <c r="K2" s="504"/>
      <c r="L2" s="504"/>
      <c r="M2" s="504"/>
      <c r="N2" s="504"/>
      <c r="O2" s="504"/>
      <c r="P2" s="504"/>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row>
    <row r="3" spans="1:227" ht="15.75" x14ac:dyDescent="0.2">
      <c r="A3" s="497" t="s">
        <v>462</v>
      </c>
      <c r="B3" s="497"/>
      <c r="C3" s="497"/>
      <c r="D3" s="497"/>
      <c r="E3" s="497"/>
      <c r="F3" s="497"/>
      <c r="G3" s="497"/>
      <c r="H3" s="497"/>
      <c r="I3" s="497"/>
      <c r="J3" s="497"/>
      <c r="K3" s="497"/>
      <c r="L3" s="497"/>
      <c r="M3" s="497"/>
      <c r="N3" s="497"/>
      <c r="O3" s="497"/>
      <c r="P3" s="497"/>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row>
    <row r="4" spans="1:227" x14ac:dyDescent="0.2">
      <c r="A4" s="507"/>
      <c r="B4" s="507"/>
      <c r="C4" s="507"/>
      <c r="D4" s="507"/>
      <c r="E4" s="507"/>
      <c r="F4" s="507"/>
      <c r="G4" s="507"/>
      <c r="H4" s="507"/>
      <c r="I4" s="507"/>
      <c r="J4" s="507"/>
      <c r="K4" s="507"/>
      <c r="L4" s="507"/>
      <c r="M4" s="507"/>
      <c r="N4" s="507"/>
      <c r="O4" s="507"/>
      <c r="P4" s="507"/>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row>
    <row r="5" spans="1:227" ht="34.5" customHeight="1" x14ac:dyDescent="0.2">
      <c r="A5" s="418"/>
      <c r="B5" s="506" t="s">
        <v>463</v>
      </c>
      <c r="C5" s="509"/>
      <c r="D5" s="509"/>
      <c r="E5" s="509"/>
      <c r="F5" s="509"/>
      <c r="G5" s="509"/>
      <c r="H5" s="509"/>
      <c r="I5" s="509"/>
      <c r="J5" s="509"/>
      <c r="K5" s="509"/>
      <c r="L5" s="509"/>
      <c r="M5" s="509"/>
      <c r="N5" s="509"/>
      <c r="O5" s="509"/>
      <c r="P5" s="509"/>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row>
    <row r="6" spans="1:227" x14ac:dyDescent="0.2">
      <c r="A6" s="418"/>
      <c r="B6" s="419" t="s">
        <v>15</v>
      </c>
      <c r="C6" s="419" t="s">
        <v>308</v>
      </c>
      <c r="D6" s="419" t="s">
        <v>407</v>
      </c>
      <c r="E6" s="419" t="s">
        <v>429</v>
      </c>
      <c r="F6" s="419" t="s">
        <v>1</v>
      </c>
      <c r="G6" s="419" t="s">
        <v>0</v>
      </c>
      <c r="H6" s="419" t="s">
        <v>408</v>
      </c>
      <c r="I6" s="419" t="s">
        <v>409</v>
      </c>
      <c r="J6" s="419" t="s">
        <v>410</v>
      </c>
      <c r="K6" s="419" t="s">
        <v>411</v>
      </c>
      <c r="L6" s="419" t="s">
        <v>412</v>
      </c>
      <c r="M6" s="419" t="s">
        <v>413</v>
      </c>
      <c r="N6" s="419" t="s">
        <v>413</v>
      </c>
      <c r="O6" s="419" t="s">
        <v>446</v>
      </c>
      <c r="P6" s="420"/>
      <c r="Q6" s="340"/>
      <c r="R6" s="340"/>
      <c r="S6" s="340"/>
      <c r="T6" s="340"/>
      <c r="U6" s="340"/>
      <c r="V6" s="340"/>
      <c r="W6" s="340"/>
      <c r="X6" s="34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row>
    <row r="7" spans="1:227" x14ac:dyDescent="0.2">
      <c r="A7" s="418"/>
      <c r="B7" s="421"/>
      <c r="C7" s="421"/>
      <c r="D7" s="421"/>
      <c r="E7" s="421"/>
      <c r="F7" s="421"/>
      <c r="G7" s="421"/>
      <c r="H7" s="421"/>
      <c r="I7" s="421"/>
      <c r="J7" s="421"/>
      <c r="K7" s="421"/>
      <c r="L7" s="421"/>
      <c r="M7" s="421"/>
      <c r="N7" s="421"/>
      <c r="O7" s="421"/>
      <c r="P7" s="422"/>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row>
    <row r="8" spans="1:227" x14ac:dyDescent="0.2">
      <c r="A8" s="346"/>
      <c r="B8" s="347" t="s">
        <v>2</v>
      </c>
      <c r="C8" s="347" t="s">
        <v>414</v>
      </c>
      <c r="D8" s="347" t="s">
        <v>10</v>
      </c>
      <c r="E8" s="347" t="s">
        <v>431</v>
      </c>
      <c r="F8" s="347" t="s">
        <v>432</v>
      </c>
      <c r="G8" s="347" t="s">
        <v>415</v>
      </c>
      <c r="H8" s="347" t="s">
        <v>416</v>
      </c>
      <c r="I8" s="347"/>
      <c r="J8" s="347" t="s">
        <v>417</v>
      </c>
      <c r="K8" s="347" t="s">
        <v>418</v>
      </c>
      <c r="L8" s="348" t="s">
        <v>419</v>
      </c>
      <c r="M8" s="348" t="s">
        <v>420</v>
      </c>
      <c r="N8" s="348" t="s">
        <v>449</v>
      </c>
      <c r="O8" s="348" t="s">
        <v>447</v>
      </c>
      <c r="P8" s="347"/>
    </row>
    <row r="9" spans="1:227" ht="12.75" thickBot="1" x14ac:dyDescent="0.25">
      <c r="A9" s="423" t="s">
        <v>73</v>
      </c>
      <c r="B9" s="423" t="s">
        <v>7</v>
      </c>
      <c r="C9" s="423" t="s">
        <v>7</v>
      </c>
      <c r="D9" s="423" t="s">
        <v>294</v>
      </c>
      <c r="E9" s="423" t="s">
        <v>434</v>
      </c>
      <c r="F9" s="423" t="s">
        <v>435</v>
      </c>
      <c r="G9" s="423" t="s">
        <v>421</v>
      </c>
      <c r="H9" s="423" t="s">
        <v>294</v>
      </c>
      <c r="I9" s="423" t="s">
        <v>301</v>
      </c>
      <c r="J9" s="423" t="s">
        <v>422</v>
      </c>
      <c r="K9" s="423" t="s">
        <v>294</v>
      </c>
      <c r="L9" s="423" t="s">
        <v>423</v>
      </c>
      <c r="M9" s="423" t="s">
        <v>424</v>
      </c>
      <c r="N9" s="423" t="s">
        <v>450</v>
      </c>
      <c r="O9" s="423" t="s">
        <v>197</v>
      </c>
      <c r="P9" s="424" t="s">
        <v>9</v>
      </c>
    </row>
    <row r="10" spans="1:227" x14ac:dyDescent="0.2">
      <c r="A10" s="351" t="s">
        <v>309</v>
      </c>
      <c r="B10" s="351">
        <v>911627.28459443967</v>
      </c>
      <c r="C10" s="292">
        <v>238028.43999888119</v>
      </c>
      <c r="D10" s="292">
        <v>25539598</v>
      </c>
      <c r="E10" s="292">
        <v>0</v>
      </c>
      <c r="F10" s="292">
        <v>0</v>
      </c>
      <c r="G10" s="292">
        <v>4328913.7618053593</v>
      </c>
      <c r="H10" s="292">
        <v>17799272</v>
      </c>
      <c r="I10" s="292">
        <v>300153</v>
      </c>
      <c r="J10" s="292">
        <v>5000000</v>
      </c>
      <c r="K10" s="292">
        <v>23343</v>
      </c>
      <c r="L10" s="292">
        <v>0</v>
      </c>
      <c r="M10" s="292">
        <v>6336708.4328508256</v>
      </c>
      <c r="N10" s="292">
        <v>1700000</v>
      </c>
      <c r="O10" s="292">
        <v>0</v>
      </c>
      <c r="P10" s="287">
        <f t="shared" ref="P10:P41" si="0">SUM(B10:O10)</f>
        <v>62177643.919249505</v>
      </c>
    </row>
    <row r="11" spans="1:227" x14ac:dyDescent="0.2">
      <c r="A11" s="351" t="s">
        <v>310</v>
      </c>
      <c r="B11" s="351">
        <v>457912.20830227144</v>
      </c>
      <c r="C11" s="292">
        <v>119571.28458914054</v>
      </c>
      <c r="D11" s="292">
        <v>17137319.754437938</v>
      </c>
      <c r="E11" s="292">
        <v>0</v>
      </c>
      <c r="F11" s="292">
        <v>0</v>
      </c>
      <c r="G11" s="292">
        <v>423760.96409342129</v>
      </c>
      <c r="H11" s="292">
        <v>9427438</v>
      </c>
      <c r="I11" s="292">
        <v>102794</v>
      </c>
      <c r="J11" s="292">
        <v>0</v>
      </c>
      <c r="K11" s="292">
        <v>465081</v>
      </c>
      <c r="L11" s="292">
        <v>25605752</v>
      </c>
      <c r="M11" s="292">
        <v>4176450.2073237486</v>
      </c>
      <c r="N11" s="292">
        <v>2600000</v>
      </c>
      <c r="O11" s="292">
        <v>0</v>
      </c>
      <c r="P11" s="287">
        <f t="shared" si="0"/>
        <v>60516079.418746516</v>
      </c>
    </row>
    <row r="12" spans="1:227" x14ac:dyDescent="0.2">
      <c r="A12" s="351" t="s">
        <v>311</v>
      </c>
      <c r="B12" s="351">
        <v>0</v>
      </c>
      <c r="C12" s="292">
        <v>0</v>
      </c>
      <c r="D12" s="292">
        <v>0</v>
      </c>
      <c r="E12" s="292">
        <v>0</v>
      </c>
      <c r="F12" s="292">
        <v>0</v>
      </c>
      <c r="G12" s="292">
        <v>11876.70747985273</v>
      </c>
      <c r="H12" s="292">
        <v>358111</v>
      </c>
      <c r="I12" s="292">
        <v>15319</v>
      </c>
      <c r="J12" s="292">
        <v>0</v>
      </c>
      <c r="K12" s="292">
        <v>2981659</v>
      </c>
      <c r="L12" s="292">
        <v>0</v>
      </c>
      <c r="M12" s="292">
        <v>1000000</v>
      </c>
      <c r="N12" s="345">
        <v>0</v>
      </c>
      <c r="O12" s="292">
        <v>0</v>
      </c>
      <c r="P12" s="287">
        <f t="shared" si="0"/>
        <v>4366965.7074798532</v>
      </c>
    </row>
    <row r="13" spans="1:227" x14ac:dyDescent="0.2">
      <c r="A13" s="351" t="s">
        <v>312</v>
      </c>
      <c r="B13" s="351">
        <v>2626801.1091231508</v>
      </c>
      <c r="C13" s="292">
        <v>523879.67511352437</v>
      </c>
      <c r="D13" s="292">
        <v>84403958.673000157</v>
      </c>
      <c r="E13" s="292">
        <v>0</v>
      </c>
      <c r="F13" s="292">
        <v>100000000</v>
      </c>
      <c r="G13" s="292">
        <v>6327707.9882923868</v>
      </c>
      <c r="H13" s="292">
        <v>13678385</v>
      </c>
      <c r="I13" s="292">
        <v>187081</v>
      </c>
      <c r="J13" s="292">
        <v>0</v>
      </c>
      <c r="K13" s="292">
        <v>0</v>
      </c>
      <c r="L13" s="292">
        <v>8285229</v>
      </c>
      <c r="M13" s="292">
        <v>12886623.555084623</v>
      </c>
      <c r="N13" s="292">
        <v>2600000</v>
      </c>
      <c r="O13" s="292">
        <v>558258</v>
      </c>
      <c r="P13" s="287">
        <f t="shared" si="0"/>
        <v>232077924.00061384</v>
      </c>
    </row>
    <row r="14" spans="1:227" x14ac:dyDescent="0.2">
      <c r="A14" s="351" t="s">
        <v>313</v>
      </c>
      <c r="B14" s="351">
        <v>458849.66990452801</v>
      </c>
      <c r="C14" s="292">
        <v>119571.28458914054</v>
      </c>
      <c r="D14" s="292">
        <v>13612731.775289329</v>
      </c>
      <c r="E14" s="292">
        <v>0</v>
      </c>
      <c r="F14" s="292">
        <v>0</v>
      </c>
      <c r="G14" s="292">
        <v>2589690.1980548925</v>
      </c>
      <c r="H14" s="292">
        <v>14000223</v>
      </c>
      <c r="I14" s="292">
        <v>233917</v>
      </c>
      <c r="J14" s="292">
        <v>0</v>
      </c>
      <c r="K14" s="292">
        <v>0</v>
      </c>
      <c r="L14" s="292">
        <v>353440</v>
      </c>
      <c r="M14" s="292">
        <v>5042860.8206717521</v>
      </c>
      <c r="N14" s="292">
        <v>0</v>
      </c>
      <c r="O14" s="292">
        <v>232056</v>
      </c>
      <c r="P14" s="287">
        <f t="shared" si="0"/>
        <v>36643339.748509645</v>
      </c>
    </row>
    <row r="15" spans="1:227" x14ac:dyDescent="0.2">
      <c r="A15" s="351" t="s">
        <v>314</v>
      </c>
      <c r="B15" s="351">
        <v>17215204.804239884</v>
      </c>
      <c r="C15" s="292">
        <v>3436651.4448567056</v>
      </c>
      <c r="D15" s="292">
        <v>844616594.95329618</v>
      </c>
      <c r="E15" s="292">
        <v>5900000</v>
      </c>
      <c r="F15" s="292">
        <v>600000000</v>
      </c>
      <c r="G15" s="292">
        <v>31129899.340806201</v>
      </c>
      <c r="H15" s="292">
        <v>31257249</v>
      </c>
      <c r="I15" s="292">
        <v>417693</v>
      </c>
      <c r="J15" s="292">
        <v>0</v>
      </c>
      <c r="K15" s="292">
        <v>348196</v>
      </c>
      <c r="L15" s="292">
        <v>449660220</v>
      </c>
      <c r="M15" s="292">
        <v>81238297.710560083</v>
      </c>
      <c r="N15" s="292">
        <v>2000000</v>
      </c>
      <c r="O15" s="292">
        <v>3137626</v>
      </c>
      <c r="P15" s="287">
        <f t="shared" si="0"/>
        <v>2070357632.2537591</v>
      </c>
    </row>
    <row r="16" spans="1:227" x14ac:dyDescent="0.2">
      <c r="A16" s="351" t="s">
        <v>315</v>
      </c>
      <c r="B16" s="351">
        <v>1921311.2146249181</v>
      </c>
      <c r="C16" s="292">
        <v>395687.42028378462</v>
      </c>
      <c r="D16" s="292">
        <v>83785357.004102945</v>
      </c>
      <c r="E16" s="292">
        <v>0</v>
      </c>
      <c r="F16" s="292">
        <v>0</v>
      </c>
      <c r="G16" s="292">
        <v>4247588.6438005976</v>
      </c>
      <c r="H16" s="292">
        <v>13042941</v>
      </c>
      <c r="I16" s="292">
        <v>176494</v>
      </c>
      <c r="J16" s="292">
        <v>0</v>
      </c>
      <c r="K16" s="292">
        <v>133561</v>
      </c>
      <c r="L16" s="292">
        <v>16306232</v>
      </c>
      <c r="M16" s="292">
        <v>11382850.816565841</v>
      </c>
      <c r="N16" s="292">
        <v>2600000</v>
      </c>
      <c r="O16" s="292">
        <v>666342</v>
      </c>
      <c r="P16" s="287">
        <f t="shared" si="0"/>
        <v>134658365.09937811</v>
      </c>
    </row>
    <row r="17" spans="1:16" x14ac:dyDescent="0.2">
      <c r="A17" s="351" t="s">
        <v>316</v>
      </c>
      <c r="B17" s="351">
        <v>1188697.2268613935</v>
      </c>
      <c r="C17" s="292">
        <v>310367.18306134606</v>
      </c>
      <c r="D17" s="292">
        <v>105486208.46678576</v>
      </c>
      <c r="E17" s="292">
        <v>0</v>
      </c>
      <c r="F17" s="292">
        <v>0</v>
      </c>
      <c r="G17" s="292">
        <v>3201017.7063769111</v>
      </c>
      <c r="H17" s="292">
        <v>3372123</v>
      </c>
      <c r="I17" s="292">
        <v>116939</v>
      </c>
      <c r="J17" s="292">
        <v>0</v>
      </c>
      <c r="K17" s="292">
        <v>330591</v>
      </c>
      <c r="L17" s="292">
        <v>67459757</v>
      </c>
      <c r="M17" s="292">
        <v>8341947.8059144774</v>
      </c>
      <c r="N17" s="292">
        <v>0</v>
      </c>
      <c r="O17" s="292">
        <v>0</v>
      </c>
      <c r="P17" s="287">
        <f t="shared" si="0"/>
        <v>189807648.38899991</v>
      </c>
    </row>
    <row r="18" spans="1:16" x14ac:dyDescent="0.2">
      <c r="A18" s="351" t="s">
        <v>317</v>
      </c>
      <c r="B18" s="351">
        <v>457912.20830227144</v>
      </c>
      <c r="C18" s="292">
        <v>119571.28458914054</v>
      </c>
      <c r="D18" s="292">
        <v>21330777</v>
      </c>
      <c r="E18" s="292">
        <v>0</v>
      </c>
      <c r="F18" s="292">
        <v>0</v>
      </c>
      <c r="G18" s="292">
        <v>431847.53836021898</v>
      </c>
      <c r="H18" s="292">
        <v>1941404</v>
      </c>
      <c r="I18" s="292">
        <v>91917</v>
      </c>
      <c r="J18" s="292">
        <v>0</v>
      </c>
      <c r="K18" s="292">
        <v>0</v>
      </c>
      <c r="L18" s="292">
        <v>0</v>
      </c>
      <c r="M18" s="292">
        <v>4612176.8160710726</v>
      </c>
      <c r="N18" s="292">
        <v>2600000</v>
      </c>
      <c r="O18" s="292">
        <v>0</v>
      </c>
      <c r="P18" s="287">
        <f t="shared" si="0"/>
        <v>31585605.847322702</v>
      </c>
    </row>
    <row r="19" spans="1:16" x14ac:dyDescent="0.2">
      <c r="A19" s="351" t="s">
        <v>318</v>
      </c>
      <c r="B19" s="351">
        <v>457912.20830227144</v>
      </c>
      <c r="C19" s="292">
        <v>119571.28458914054</v>
      </c>
      <c r="D19" s="292">
        <v>22522031</v>
      </c>
      <c r="E19" s="292">
        <v>0</v>
      </c>
      <c r="F19" s="292">
        <v>0</v>
      </c>
      <c r="G19" s="292">
        <v>3220496.5330259078</v>
      </c>
      <c r="H19" s="292">
        <v>0</v>
      </c>
      <c r="I19" s="292">
        <v>0</v>
      </c>
      <c r="J19" s="292">
        <v>0</v>
      </c>
      <c r="K19" s="292">
        <v>0</v>
      </c>
      <c r="L19" s="292">
        <v>179797831</v>
      </c>
      <c r="M19" s="292">
        <v>2585449.748758263</v>
      </c>
      <c r="N19" s="292">
        <v>2600000</v>
      </c>
      <c r="O19" s="292">
        <v>1918522</v>
      </c>
      <c r="P19" s="287">
        <f t="shared" si="0"/>
        <v>213221813.77467558</v>
      </c>
    </row>
    <row r="20" spans="1:16" x14ac:dyDescent="0.2">
      <c r="A20" s="351" t="s">
        <v>319</v>
      </c>
      <c r="B20" s="351">
        <v>8243579.8326436775</v>
      </c>
      <c r="C20" s="292">
        <v>1682868.1272839596</v>
      </c>
      <c r="D20" s="292">
        <v>269654127.78997201</v>
      </c>
      <c r="E20" s="292">
        <v>3935313</v>
      </c>
      <c r="F20" s="292">
        <v>0</v>
      </c>
      <c r="G20" s="292">
        <v>22736821.555741809</v>
      </c>
      <c r="H20" s="292">
        <v>18257477</v>
      </c>
      <c r="I20" s="292">
        <v>291238</v>
      </c>
      <c r="J20" s="292">
        <v>0</v>
      </c>
      <c r="K20" s="292">
        <v>0</v>
      </c>
      <c r="L20" s="292">
        <v>50726841</v>
      </c>
      <c r="M20" s="292">
        <v>32030765.277827621</v>
      </c>
      <c r="N20" s="292">
        <v>1961233</v>
      </c>
      <c r="O20" s="292">
        <v>712546</v>
      </c>
      <c r="P20" s="287">
        <f t="shared" si="0"/>
        <v>410232810.58346903</v>
      </c>
    </row>
    <row r="21" spans="1:16" x14ac:dyDescent="0.2">
      <c r="A21" s="351" t="s">
        <v>320</v>
      </c>
      <c r="B21" s="351">
        <v>3255233.2938358919</v>
      </c>
      <c r="C21" s="292">
        <v>648405.82201105007</v>
      </c>
      <c r="D21" s="292">
        <v>101055277.42837073</v>
      </c>
      <c r="E21" s="292">
        <v>1280000</v>
      </c>
      <c r="F21" s="292">
        <v>0</v>
      </c>
      <c r="G21" s="292">
        <v>7682153.3338112794</v>
      </c>
      <c r="H21" s="292">
        <v>24524576</v>
      </c>
      <c r="I21" s="292">
        <v>386280</v>
      </c>
      <c r="J21" s="292">
        <v>592000</v>
      </c>
      <c r="K21" s="292">
        <v>0</v>
      </c>
      <c r="L21" s="292">
        <v>59273919</v>
      </c>
      <c r="M21" s="292">
        <v>12667843.891315475</v>
      </c>
      <c r="N21" s="292">
        <v>2600000</v>
      </c>
      <c r="O21" s="292">
        <v>894007</v>
      </c>
      <c r="P21" s="287">
        <f t="shared" si="0"/>
        <v>214859695.76934445</v>
      </c>
    </row>
    <row r="22" spans="1:16" x14ac:dyDescent="0.2">
      <c r="A22" s="351" t="s">
        <v>321</v>
      </c>
      <c r="B22" s="351">
        <v>0</v>
      </c>
      <c r="C22" s="292">
        <v>0</v>
      </c>
      <c r="D22" s="292">
        <v>0</v>
      </c>
      <c r="E22" s="292">
        <v>0</v>
      </c>
      <c r="F22" s="292">
        <v>0</v>
      </c>
      <c r="G22" s="292">
        <v>44964.386189597659</v>
      </c>
      <c r="H22" s="292">
        <v>931415</v>
      </c>
      <c r="I22" s="292">
        <v>25268</v>
      </c>
      <c r="J22" s="292">
        <v>0</v>
      </c>
      <c r="K22" s="292">
        <v>0</v>
      </c>
      <c r="L22" s="292">
        <v>0</v>
      </c>
      <c r="M22" s="292">
        <v>1000000</v>
      </c>
      <c r="N22" s="292">
        <v>0</v>
      </c>
      <c r="O22" s="292">
        <v>0</v>
      </c>
      <c r="P22" s="287">
        <f t="shared" si="0"/>
        <v>2001647.3861895977</v>
      </c>
    </row>
    <row r="23" spans="1:16" x14ac:dyDescent="0.2">
      <c r="A23" s="351" t="s">
        <v>322</v>
      </c>
      <c r="B23" s="351">
        <v>457912.20830227144</v>
      </c>
      <c r="C23" s="292">
        <v>119571.28458914054</v>
      </c>
      <c r="D23" s="292">
        <v>32823859.291928247</v>
      </c>
      <c r="E23" s="292">
        <v>0</v>
      </c>
      <c r="F23" s="292">
        <v>0</v>
      </c>
      <c r="G23" s="292">
        <v>1231142.2096299739</v>
      </c>
      <c r="H23" s="292">
        <v>2972961</v>
      </c>
      <c r="I23" s="292">
        <v>102195</v>
      </c>
      <c r="J23" s="292">
        <v>0</v>
      </c>
      <c r="K23" s="292">
        <v>0</v>
      </c>
      <c r="L23" s="292">
        <v>1649532</v>
      </c>
      <c r="M23" s="292">
        <v>7571346.4159453185</v>
      </c>
      <c r="N23" s="292">
        <v>0</v>
      </c>
      <c r="O23" s="292">
        <v>222790</v>
      </c>
      <c r="P23" s="287">
        <f t="shared" si="0"/>
        <v>47151309.410394952</v>
      </c>
    </row>
    <row r="24" spans="1:16" x14ac:dyDescent="0.2">
      <c r="A24" s="351" t="s">
        <v>323</v>
      </c>
      <c r="B24" s="351">
        <v>457912.20830227144</v>
      </c>
      <c r="C24" s="292">
        <v>119571.28458914054</v>
      </c>
      <c r="D24" s="292">
        <v>11838419</v>
      </c>
      <c r="E24" s="292">
        <v>0</v>
      </c>
      <c r="F24" s="292">
        <v>0</v>
      </c>
      <c r="G24" s="292">
        <v>1521593.6988746829</v>
      </c>
      <c r="H24" s="292">
        <v>8967295</v>
      </c>
      <c r="I24" s="292">
        <v>139322</v>
      </c>
      <c r="J24" s="292">
        <v>0</v>
      </c>
      <c r="K24" s="292">
        <v>1307970</v>
      </c>
      <c r="L24" s="292">
        <v>0</v>
      </c>
      <c r="M24" s="292">
        <v>4904492.6409061346</v>
      </c>
      <c r="N24" s="292">
        <v>3000000</v>
      </c>
      <c r="O24" s="292">
        <v>0</v>
      </c>
      <c r="P24" s="287">
        <f t="shared" si="0"/>
        <v>32256575.832672231</v>
      </c>
    </row>
    <row r="25" spans="1:16" x14ac:dyDescent="0.2">
      <c r="A25" s="351" t="s">
        <v>324</v>
      </c>
      <c r="B25" s="351">
        <v>5457194.7779363822</v>
      </c>
      <c r="C25" s="292">
        <v>1050329.7105795231</v>
      </c>
      <c r="D25" s="292">
        <v>281422610.5665797</v>
      </c>
      <c r="E25" s="292">
        <v>1200000</v>
      </c>
      <c r="F25" s="292">
        <v>0</v>
      </c>
      <c r="G25" s="292">
        <v>10300353.184816161</v>
      </c>
      <c r="H25" s="292">
        <v>18863416</v>
      </c>
      <c r="I25" s="292">
        <v>311222</v>
      </c>
      <c r="J25" s="292">
        <v>0</v>
      </c>
      <c r="K25" s="292">
        <v>0</v>
      </c>
      <c r="L25" s="292">
        <v>288680810</v>
      </c>
      <c r="M25" s="292">
        <v>22241411.614799071</v>
      </c>
      <c r="N25" s="292">
        <v>2320000</v>
      </c>
      <c r="O25" s="292">
        <v>1787132</v>
      </c>
      <c r="P25" s="287">
        <f t="shared" si="0"/>
        <v>633634479.85471082</v>
      </c>
    </row>
    <row r="26" spans="1:16" x14ac:dyDescent="0.2">
      <c r="A26" s="351" t="s">
        <v>325</v>
      </c>
      <c r="B26" s="351">
        <v>1860923.573679555</v>
      </c>
      <c r="C26" s="292">
        <v>392730.0251384665</v>
      </c>
      <c r="D26" s="292">
        <v>59736292.906990796</v>
      </c>
      <c r="E26" s="292">
        <v>0</v>
      </c>
      <c r="F26" s="292">
        <v>0</v>
      </c>
      <c r="G26" s="292">
        <v>5145205.6590563701</v>
      </c>
      <c r="H26" s="292">
        <v>18324478</v>
      </c>
      <c r="I26" s="292">
        <v>318624</v>
      </c>
      <c r="J26" s="292">
        <v>0</v>
      </c>
      <c r="K26" s="292">
        <v>0</v>
      </c>
      <c r="L26" s="292">
        <v>3077281</v>
      </c>
      <c r="M26" s="292">
        <v>9086345.0472737849</v>
      </c>
      <c r="N26" s="292">
        <v>284759</v>
      </c>
      <c r="O26" s="292">
        <v>0</v>
      </c>
      <c r="P26" s="287">
        <f t="shared" si="0"/>
        <v>98226639.212138966</v>
      </c>
    </row>
    <row r="27" spans="1:16" x14ac:dyDescent="0.2">
      <c r="A27" s="351" t="s">
        <v>326</v>
      </c>
      <c r="B27" s="351">
        <v>497492.8991975488</v>
      </c>
      <c r="C27" s="292">
        <v>129896.63759822595</v>
      </c>
      <c r="D27" s="292">
        <v>21876557.835522704</v>
      </c>
      <c r="E27" s="292">
        <v>0</v>
      </c>
      <c r="F27" s="292">
        <v>0</v>
      </c>
      <c r="G27" s="292">
        <v>2595614.8570839386</v>
      </c>
      <c r="H27" s="292">
        <v>14097605</v>
      </c>
      <c r="I27" s="292">
        <v>235288</v>
      </c>
      <c r="J27" s="292">
        <v>0</v>
      </c>
      <c r="K27" s="292">
        <v>0</v>
      </c>
      <c r="L27" s="292">
        <v>0</v>
      </c>
      <c r="M27" s="292">
        <v>5829358.8744758042</v>
      </c>
      <c r="N27" s="292">
        <v>1660180</v>
      </c>
      <c r="O27" s="292">
        <v>0</v>
      </c>
      <c r="P27" s="287">
        <f t="shared" si="0"/>
        <v>46921994.10387823</v>
      </c>
    </row>
    <row r="28" spans="1:16" x14ac:dyDescent="0.2">
      <c r="A28" s="351" t="s">
        <v>327</v>
      </c>
      <c r="B28" s="351">
        <v>674610.84882390138</v>
      </c>
      <c r="C28" s="292">
        <v>146526.87929073465</v>
      </c>
      <c r="D28" s="292">
        <v>18236159</v>
      </c>
      <c r="E28" s="292">
        <v>0</v>
      </c>
      <c r="F28" s="292">
        <v>0</v>
      </c>
      <c r="G28" s="292">
        <v>1660603.4247007349</v>
      </c>
      <c r="H28" s="292">
        <v>12765647</v>
      </c>
      <c r="I28" s="292">
        <v>201209</v>
      </c>
      <c r="J28" s="292">
        <v>0</v>
      </c>
      <c r="K28" s="292">
        <v>125019</v>
      </c>
      <c r="L28" s="292">
        <v>0</v>
      </c>
      <c r="M28" s="292">
        <v>5521354.6776254326</v>
      </c>
      <c r="N28" s="292">
        <v>1737825</v>
      </c>
      <c r="O28" s="292">
        <v>0</v>
      </c>
      <c r="P28" s="287">
        <f t="shared" si="0"/>
        <v>41068954.830440804</v>
      </c>
    </row>
    <row r="29" spans="1:16" x14ac:dyDescent="0.2">
      <c r="A29" s="351" t="s">
        <v>328</v>
      </c>
      <c r="B29" s="351">
        <v>753347.4114134335</v>
      </c>
      <c r="C29" s="292">
        <v>182058.51143375883</v>
      </c>
      <c r="D29" s="292">
        <v>26885917.770305239</v>
      </c>
      <c r="E29" s="292">
        <v>0</v>
      </c>
      <c r="F29" s="292">
        <v>0</v>
      </c>
      <c r="G29" s="292">
        <v>3388342.6891335142</v>
      </c>
      <c r="H29" s="292">
        <v>19346765</v>
      </c>
      <c r="I29" s="292">
        <v>310348</v>
      </c>
      <c r="J29" s="292">
        <v>1764000</v>
      </c>
      <c r="K29" s="292">
        <v>0</v>
      </c>
      <c r="L29" s="292">
        <v>0</v>
      </c>
      <c r="M29" s="292">
        <v>6640363.9702150691</v>
      </c>
      <c r="N29" s="292">
        <v>2200000</v>
      </c>
      <c r="O29" s="292">
        <v>0</v>
      </c>
      <c r="P29" s="287">
        <f t="shared" si="0"/>
        <v>61471143.352501012</v>
      </c>
    </row>
    <row r="30" spans="1:16" x14ac:dyDescent="0.2">
      <c r="A30" s="351" t="s">
        <v>329</v>
      </c>
      <c r="B30" s="351">
        <v>1090048.2854239289</v>
      </c>
      <c r="C30" s="292">
        <v>284615.5831374902</v>
      </c>
      <c r="D30" s="292">
        <v>37828127</v>
      </c>
      <c r="E30" s="292">
        <v>0</v>
      </c>
      <c r="F30" s="292">
        <v>0</v>
      </c>
      <c r="G30" s="292">
        <v>4279941.5087117702</v>
      </c>
      <c r="H30" s="292">
        <v>13158010</v>
      </c>
      <c r="I30" s="292">
        <v>232948</v>
      </c>
      <c r="J30" s="292">
        <v>0</v>
      </c>
      <c r="K30" s="292">
        <v>0</v>
      </c>
      <c r="L30" s="292">
        <v>5175566</v>
      </c>
      <c r="M30" s="292">
        <v>7732091.2852901118</v>
      </c>
      <c r="N30" s="292">
        <v>2500000</v>
      </c>
      <c r="O30" s="292">
        <v>301613</v>
      </c>
      <c r="P30" s="287">
        <f t="shared" si="0"/>
        <v>72582960.662563294</v>
      </c>
    </row>
    <row r="31" spans="1:16" x14ac:dyDescent="0.2">
      <c r="A31" s="351" t="s">
        <v>330</v>
      </c>
      <c r="B31" s="351">
        <v>457912.20830227144</v>
      </c>
      <c r="C31" s="292">
        <v>119571.28458914054</v>
      </c>
      <c r="D31" s="292">
        <v>13020356.880790545</v>
      </c>
      <c r="E31" s="292">
        <v>3440000</v>
      </c>
      <c r="F31" s="292">
        <v>0</v>
      </c>
      <c r="G31" s="292">
        <v>1171717.816458575</v>
      </c>
      <c r="H31" s="292">
        <v>8063252</v>
      </c>
      <c r="I31" s="292">
        <v>158913</v>
      </c>
      <c r="J31" s="292">
        <v>0</v>
      </c>
      <c r="K31" s="292">
        <v>39423</v>
      </c>
      <c r="L31" s="292">
        <v>8633375</v>
      </c>
      <c r="M31" s="292">
        <v>4013768.6266159737</v>
      </c>
      <c r="N31" s="292">
        <v>0</v>
      </c>
      <c r="O31" s="292">
        <v>0</v>
      </c>
      <c r="P31" s="287">
        <f t="shared" si="0"/>
        <v>39118289.816756502</v>
      </c>
    </row>
    <row r="32" spans="1:16" x14ac:dyDescent="0.2">
      <c r="A32" s="351" t="s">
        <v>331</v>
      </c>
      <c r="B32" s="351">
        <v>2574842.452998077</v>
      </c>
      <c r="C32" s="292">
        <v>493690.96127171023</v>
      </c>
      <c r="D32" s="292">
        <v>174725005</v>
      </c>
      <c r="E32" s="292">
        <v>0</v>
      </c>
      <c r="F32" s="292">
        <v>120000000</v>
      </c>
      <c r="G32" s="292">
        <v>3670152.4300039839</v>
      </c>
      <c r="H32" s="292">
        <v>6317468</v>
      </c>
      <c r="I32" s="292">
        <v>156083</v>
      </c>
      <c r="J32" s="292">
        <v>636000</v>
      </c>
      <c r="K32" s="292">
        <v>0</v>
      </c>
      <c r="L32" s="292">
        <v>67343373</v>
      </c>
      <c r="M32" s="292">
        <v>14376568.267026953</v>
      </c>
      <c r="N32" s="292">
        <v>2200000</v>
      </c>
      <c r="O32" s="292">
        <v>650117</v>
      </c>
      <c r="P32" s="287">
        <f t="shared" si="0"/>
        <v>393143300.11130077</v>
      </c>
    </row>
    <row r="33" spans="1:16" x14ac:dyDescent="0.2">
      <c r="A33" s="351" t="s">
        <v>332</v>
      </c>
      <c r="B33" s="351">
        <v>3061336.0069691492</v>
      </c>
      <c r="C33" s="292">
        <v>605250.93200897903</v>
      </c>
      <c r="D33" s="292">
        <v>213374395.28804514</v>
      </c>
      <c r="E33" s="292">
        <v>2500000</v>
      </c>
      <c r="F33" s="292">
        <v>150000000</v>
      </c>
      <c r="G33" s="292">
        <v>6083943.6920590773</v>
      </c>
      <c r="H33" s="292">
        <v>4185221</v>
      </c>
      <c r="I33" s="292">
        <v>125831</v>
      </c>
      <c r="J33" s="292">
        <v>0</v>
      </c>
      <c r="K33" s="292">
        <v>65368</v>
      </c>
      <c r="L33" s="292">
        <v>161072778</v>
      </c>
      <c r="M33" s="292">
        <v>13151019.558301503</v>
      </c>
      <c r="N33" s="292">
        <v>2200000</v>
      </c>
      <c r="O33" s="292">
        <v>1121930</v>
      </c>
      <c r="P33" s="287">
        <f t="shared" si="0"/>
        <v>557547073.47738385</v>
      </c>
    </row>
    <row r="34" spans="1:16" x14ac:dyDescent="0.2">
      <c r="A34" s="351" t="s">
        <v>333</v>
      </c>
      <c r="B34" s="351">
        <v>3210226.9673275542</v>
      </c>
      <c r="C34" s="292">
        <v>671528.85318350792</v>
      </c>
      <c r="D34" s="292">
        <v>95537632.983968601</v>
      </c>
      <c r="E34" s="292">
        <v>0</v>
      </c>
      <c r="F34" s="292">
        <v>0</v>
      </c>
      <c r="G34" s="292">
        <v>9218286.7785466127</v>
      </c>
      <c r="H34" s="292">
        <v>24084118</v>
      </c>
      <c r="I34" s="292">
        <v>383414</v>
      </c>
      <c r="J34" s="292">
        <v>0</v>
      </c>
      <c r="K34" s="292">
        <v>166841</v>
      </c>
      <c r="L34" s="292">
        <v>1384078</v>
      </c>
      <c r="M34" s="292">
        <v>14471168.828106508</v>
      </c>
      <c r="N34" s="292">
        <v>2600000</v>
      </c>
      <c r="O34" s="292">
        <v>313592</v>
      </c>
      <c r="P34" s="287">
        <f t="shared" si="0"/>
        <v>152040887.41113281</v>
      </c>
    </row>
    <row r="35" spans="1:16" x14ac:dyDescent="0.2">
      <c r="A35" s="351" t="s">
        <v>334</v>
      </c>
      <c r="B35" s="351">
        <v>1659066.0327936502</v>
      </c>
      <c r="C35" s="292">
        <v>314876.80217796372</v>
      </c>
      <c r="D35" s="292">
        <v>66741217</v>
      </c>
      <c r="E35" s="292">
        <v>0</v>
      </c>
      <c r="F35" s="292">
        <v>0</v>
      </c>
      <c r="G35" s="292">
        <v>4020621.7576827407</v>
      </c>
      <c r="H35" s="292">
        <v>17918414</v>
      </c>
      <c r="I35" s="292">
        <v>278449</v>
      </c>
      <c r="J35" s="292">
        <v>0</v>
      </c>
      <c r="K35" s="292">
        <v>1763508</v>
      </c>
      <c r="L35" s="292">
        <v>21465247</v>
      </c>
      <c r="M35" s="292">
        <v>10258003.583187379</v>
      </c>
      <c r="N35" s="292">
        <v>2500000</v>
      </c>
      <c r="O35" s="292">
        <v>411292</v>
      </c>
      <c r="P35" s="287">
        <f t="shared" si="0"/>
        <v>127330695.17584172</v>
      </c>
    </row>
    <row r="36" spans="1:16" x14ac:dyDescent="0.2">
      <c r="A36" s="351" t="s">
        <v>335</v>
      </c>
      <c r="B36" s="351">
        <v>457912.20830227144</v>
      </c>
      <c r="C36" s="292">
        <v>119571.28458914054</v>
      </c>
      <c r="D36" s="292">
        <v>8631427.7923906054</v>
      </c>
      <c r="E36" s="292">
        <v>0</v>
      </c>
      <c r="F36" s="292">
        <v>0</v>
      </c>
      <c r="G36" s="292">
        <v>2055492.5380484243</v>
      </c>
      <c r="H36" s="292">
        <v>16215551</v>
      </c>
      <c r="I36" s="292">
        <v>270773</v>
      </c>
      <c r="J36" s="292">
        <v>254000</v>
      </c>
      <c r="K36" s="292">
        <v>705331</v>
      </c>
      <c r="L36" s="292">
        <v>0</v>
      </c>
      <c r="M36" s="292">
        <v>4408340.4832182061</v>
      </c>
      <c r="N36" s="292">
        <v>744000</v>
      </c>
      <c r="O36" s="292">
        <v>0</v>
      </c>
      <c r="P36" s="287">
        <f t="shared" si="0"/>
        <v>33862399.306548648</v>
      </c>
    </row>
    <row r="37" spans="1:16" x14ac:dyDescent="0.2">
      <c r="A37" s="351" t="s">
        <v>336</v>
      </c>
      <c r="B37" s="351">
        <v>1779292.9302830563</v>
      </c>
      <c r="C37" s="292">
        <v>347022.13518360018</v>
      </c>
      <c r="D37" s="292">
        <v>51020630.44440271</v>
      </c>
      <c r="E37" s="292">
        <v>0</v>
      </c>
      <c r="F37" s="292">
        <v>0</v>
      </c>
      <c r="G37" s="292">
        <v>6074935.7337445784</v>
      </c>
      <c r="H37" s="292">
        <v>20285797</v>
      </c>
      <c r="I37" s="292">
        <v>313991</v>
      </c>
      <c r="J37" s="292">
        <v>0</v>
      </c>
      <c r="K37" s="292">
        <v>11991</v>
      </c>
      <c r="L37" s="292">
        <v>19377204</v>
      </c>
      <c r="M37" s="292">
        <v>8679365.4660242256</v>
      </c>
      <c r="N37" s="292">
        <v>1496329</v>
      </c>
      <c r="O37" s="292">
        <v>664238</v>
      </c>
      <c r="P37" s="287">
        <f t="shared" si="0"/>
        <v>110050796.70963816</v>
      </c>
    </row>
    <row r="38" spans="1:16" x14ac:dyDescent="0.2">
      <c r="A38" s="351" t="s">
        <v>337</v>
      </c>
      <c r="B38" s="351">
        <v>457912.20830227144</v>
      </c>
      <c r="C38" s="292">
        <v>119571.28458914054</v>
      </c>
      <c r="D38" s="292">
        <v>4941210</v>
      </c>
      <c r="E38" s="292">
        <v>0</v>
      </c>
      <c r="F38" s="292">
        <v>0</v>
      </c>
      <c r="G38" s="292">
        <v>920455.23568316386</v>
      </c>
      <c r="H38" s="292">
        <v>11618598</v>
      </c>
      <c r="I38" s="292">
        <v>134679</v>
      </c>
      <c r="J38" s="292">
        <v>0</v>
      </c>
      <c r="K38" s="292">
        <v>2063980</v>
      </c>
      <c r="L38" s="292">
        <v>0</v>
      </c>
      <c r="M38" s="292">
        <v>3993823.9986095447</v>
      </c>
      <c r="N38" s="345">
        <v>0</v>
      </c>
      <c r="O38" s="292">
        <v>0</v>
      </c>
      <c r="P38" s="287">
        <f t="shared" si="0"/>
        <v>24250229.727184117</v>
      </c>
    </row>
    <row r="39" spans="1:16" x14ac:dyDescent="0.2">
      <c r="A39" s="351" t="s">
        <v>338</v>
      </c>
      <c r="B39" s="351">
        <v>0</v>
      </c>
      <c r="C39" s="292">
        <v>0</v>
      </c>
      <c r="D39" s="292">
        <v>0</v>
      </c>
      <c r="E39" s="292">
        <v>0</v>
      </c>
      <c r="F39" s="292">
        <v>0</v>
      </c>
      <c r="G39" s="292">
        <v>9384.5380610809716</v>
      </c>
      <c r="H39" s="292">
        <v>340082</v>
      </c>
      <c r="I39" s="292">
        <v>15162</v>
      </c>
      <c r="J39" s="292">
        <v>0</v>
      </c>
      <c r="K39" s="292">
        <v>0</v>
      </c>
      <c r="L39" s="292">
        <v>0</v>
      </c>
      <c r="M39" s="292">
        <v>1000000</v>
      </c>
      <c r="N39" s="345">
        <v>0</v>
      </c>
      <c r="O39" s="292">
        <v>0</v>
      </c>
      <c r="P39" s="287">
        <f t="shared" si="0"/>
        <v>1364628.538061081</v>
      </c>
    </row>
    <row r="40" spans="1:16" x14ac:dyDescent="0.2">
      <c r="A40" s="351" t="s">
        <v>339</v>
      </c>
      <c r="B40" s="351">
        <v>457912.20830227144</v>
      </c>
      <c r="C40" s="292">
        <v>119571.28458914054</v>
      </c>
      <c r="D40" s="292">
        <v>11968730</v>
      </c>
      <c r="E40" s="292">
        <v>0</v>
      </c>
      <c r="F40" s="292">
        <v>0</v>
      </c>
      <c r="G40" s="292">
        <v>1375120.9991317792</v>
      </c>
      <c r="H40" s="292">
        <v>8879328</v>
      </c>
      <c r="I40" s="292">
        <v>145875</v>
      </c>
      <c r="J40" s="292">
        <v>0</v>
      </c>
      <c r="K40" s="292">
        <v>1120815</v>
      </c>
      <c r="L40" s="292">
        <v>0</v>
      </c>
      <c r="M40" s="292">
        <v>4931095.2621046007</v>
      </c>
      <c r="N40" s="292">
        <v>2647671</v>
      </c>
      <c r="O40" s="292">
        <v>0</v>
      </c>
      <c r="P40" s="287">
        <f t="shared" si="0"/>
        <v>31646118.754127793</v>
      </c>
    </row>
    <row r="41" spans="1:16" x14ac:dyDescent="0.2">
      <c r="A41" s="351" t="s">
        <v>340</v>
      </c>
      <c r="B41" s="351">
        <v>1263801.3810421817</v>
      </c>
      <c r="C41" s="292">
        <v>245799.77185519016</v>
      </c>
      <c r="D41" s="292">
        <v>46373328.019786865</v>
      </c>
      <c r="E41" s="292">
        <v>0</v>
      </c>
      <c r="F41" s="292">
        <v>0</v>
      </c>
      <c r="G41" s="292">
        <v>2463765.1896503814</v>
      </c>
      <c r="H41" s="292">
        <v>7116819</v>
      </c>
      <c r="I41" s="292">
        <v>93678</v>
      </c>
      <c r="J41" s="292">
        <v>0</v>
      </c>
      <c r="K41" s="292">
        <v>189087</v>
      </c>
      <c r="L41" s="292">
        <v>3215675</v>
      </c>
      <c r="M41" s="292">
        <v>8661213.5500085764</v>
      </c>
      <c r="N41" s="292">
        <v>2125000</v>
      </c>
      <c r="O41" s="292">
        <v>0</v>
      </c>
      <c r="P41" s="287">
        <f t="shared" si="0"/>
        <v>71748166.912343189</v>
      </c>
    </row>
    <row r="42" spans="1:16" x14ac:dyDescent="0.2">
      <c r="A42" s="351" t="s">
        <v>341</v>
      </c>
      <c r="B42" s="351">
        <v>457912.20830227144</v>
      </c>
      <c r="C42" s="292">
        <v>119571.28458914054</v>
      </c>
      <c r="D42" s="292">
        <v>8909280</v>
      </c>
      <c r="E42" s="292">
        <v>0</v>
      </c>
      <c r="F42" s="292">
        <v>0</v>
      </c>
      <c r="G42" s="292">
        <v>1141728.1970182308</v>
      </c>
      <c r="H42" s="292">
        <v>4551832</v>
      </c>
      <c r="I42" s="292">
        <v>131424</v>
      </c>
      <c r="J42" s="292">
        <v>0</v>
      </c>
      <c r="K42" s="292">
        <v>0</v>
      </c>
      <c r="L42" s="292">
        <v>0</v>
      </c>
      <c r="M42" s="292">
        <v>4340874.1330813179</v>
      </c>
      <c r="N42" s="345">
        <v>0</v>
      </c>
      <c r="O42" s="292">
        <v>0</v>
      </c>
      <c r="P42" s="287">
        <f t="shared" ref="P42:P65" si="1">SUM(B42:O42)</f>
        <v>19652621.822990961</v>
      </c>
    </row>
    <row r="43" spans="1:16" x14ac:dyDescent="0.2">
      <c r="A43" s="351" t="s">
        <v>342</v>
      </c>
      <c r="B43" s="351">
        <v>4429151.7142617106</v>
      </c>
      <c r="C43" s="292">
        <v>830168.18545028463</v>
      </c>
      <c r="D43" s="292">
        <v>422735653.00526822</v>
      </c>
      <c r="E43" s="292">
        <v>5900000</v>
      </c>
      <c r="F43" s="292">
        <v>0</v>
      </c>
      <c r="G43" s="292">
        <v>1265379.5882047042</v>
      </c>
      <c r="H43" s="292">
        <v>4384421</v>
      </c>
      <c r="I43" s="292">
        <v>130339</v>
      </c>
      <c r="J43" s="292">
        <v>0</v>
      </c>
      <c r="K43" s="292">
        <v>0</v>
      </c>
      <c r="L43" s="292">
        <v>200858099</v>
      </c>
      <c r="M43" s="292">
        <v>22770823.617322031</v>
      </c>
      <c r="N43" s="345">
        <v>0</v>
      </c>
      <c r="O43" s="292">
        <v>904187</v>
      </c>
      <c r="P43" s="287">
        <f t="shared" si="1"/>
        <v>664208222.11050689</v>
      </c>
    </row>
    <row r="44" spans="1:16" x14ac:dyDescent="0.2">
      <c r="A44" s="351" t="s">
        <v>343</v>
      </c>
      <c r="B44" s="351">
        <v>457912.20830227144</v>
      </c>
      <c r="C44" s="292">
        <v>119571.28458914054</v>
      </c>
      <c r="D44" s="292">
        <v>25068463.630123887</v>
      </c>
      <c r="E44" s="292">
        <v>0</v>
      </c>
      <c r="F44" s="292">
        <v>0</v>
      </c>
      <c r="G44" s="292">
        <v>1885848.6494621537</v>
      </c>
      <c r="H44" s="292">
        <v>11944762</v>
      </c>
      <c r="I44" s="292">
        <v>156253</v>
      </c>
      <c r="J44" s="292">
        <v>0</v>
      </c>
      <c r="K44" s="292">
        <v>638523</v>
      </c>
      <c r="L44" s="292">
        <v>9657405</v>
      </c>
      <c r="M44" s="292">
        <v>5434891.2353525944</v>
      </c>
      <c r="N44" s="292">
        <v>2786875</v>
      </c>
      <c r="O44" s="292">
        <v>0</v>
      </c>
      <c r="P44" s="287">
        <f t="shared" si="1"/>
        <v>58150505.007830039</v>
      </c>
    </row>
    <row r="45" spans="1:16" x14ac:dyDescent="0.2">
      <c r="A45" s="351" t="s">
        <v>344</v>
      </c>
      <c r="B45" s="351">
        <v>8364014.0337335831</v>
      </c>
      <c r="C45" s="292">
        <v>1639691.7920822853</v>
      </c>
      <c r="D45" s="292">
        <v>693072726.32261097</v>
      </c>
      <c r="E45" s="292">
        <v>2720000</v>
      </c>
      <c r="F45" s="292">
        <v>0</v>
      </c>
      <c r="G45" s="292">
        <v>21468089.166609798</v>
      </c>
      <c r="H45" s="292">
        <v>23503142</v>
      </c>
      <c r="I45" s="292">
        <v>386910</v>
      </c>
      <c r="J45" s="292">
        <v>200000</v>
      </c>
      <c r="K45" s="292">
        <v>428479</v>
      </c>
      <c r="L45" s="292">
        <v>799200120</v>
      </c>
      <c r="M45" s="292">
        <v>41435720.975328349</v>
      </c>
      <c r="N45" s="292">
        <v>2500000</v>
      </c>
      <c r="O45" s="292">
        <v>2518765</v>
      </c>
      <c r="P45" s="287">
        <f t="shared" si="1"/>
        <v>1597437658.2903652</v>
      </c>
    </row>
    <row r="46" spans="1:16" x14ac:dyDescent="0.2">
      <c r="A46" s="351" t="s">
        <v>345</v>
      </c>
      <c r="B46" s="351">
        <v>2253303.3354240791</v>
      </c>
      <c r="C46" s="292">
        <v>535653.08969583525</v>
      </c>
      <c r="D46" s="292">
        <v>74221941.227478489</v>
      </c>
      <c r="E46" s="292">
        <v>0</v>
      </c>
      <c r="F46" s="292">
        <v>0</v>
      </c>
      <c r="G46" s="292">
        <v>8041841.4253368694</v>
      </c>
      <c r="H46" s="292">
        <v>30794235</v>
      </c>
      <c r="I46" s="292">
        <v>477230</v>
      </c>
      <c r="J46" s="292">
        <v>1450000</v>
      </c>
      <c r="K46" s="292">
        <v>540197</v>
      </c>
      <c r="L46" s="292">
        <v>2866327</v>
      </c>
      <c r="M46" s="292">
        <v>12025519.859647425</v>
      </c>
      <c r="N46" s="292">
        <v>1650000</v>
      </c>
      <c r="O46" s="292">
        <v>352048</v>
      </c>
      <c r="P46" s="287">
        <f t="shared" si="1"/>
        <v>135208295.9375827</v>
      </c>
    </row>
    <row r="47" spans="1:16" x14ac:dyDescent="0.2">
      <c r="A47" s="351" t="s">
        <v>346</v>
      </c>
      <c r="B47" s="351">
        <v>457912.20830227144</v>
      </c>
      <c r="C47" s="292">
        <v>119571.28458914054</v>
      </c>
      <c r="D47" s="292">
        <v>5713076</v>
      </c>
      <c r="E47" s="292">
        <v>0</v>
      </c>
      <c r="F47" s="292">
        <v>0</v>
      </c>
      <c r="G47" s="292">
        <v>643153.04154594976</v>
      </c>
      <c r="H47" s="292">
        <v>5908127</v>
      </c>
      <c r="I47" s="292">
        <v>103662</v>
      </c>
      <c r="J47" s="292">
        <v>0</v>
      </c>
      <c r="K47" s="292">
        <v>1033759</v>
      </c>
      <c r="L47" s="292">
        <v>0</v>
      </c>
      <c r="M47" s="292">
        <v>4051285.0534621263</v>
      </c>
      <c r="N47" s="345">
        <v>0</v>
      </c>
      <c r="O47" s="292">
        <v>0</v>
      </c>
      <c r="P47" s="287">
        <f t="shared" si="1"/>
        <v>18030545.587899487</v>
      </c>
    </row>
    <row r="48" spans="1:16" x14ac:dyDescent="0.2">
      <c r="A48" s="351" t="s">
        <v>347</v>
      </c>
      <c r="B48" s="351">
        <v>3712147.7897357619</v>
      </c>
      <c r="C48" s="292">
        <v>771285.79453901341</v>
      </c>
      <c r="D48" s="292">
        <v>110471155.60248394</v>
      </c>
      <c r="E48" s="292">
        <v>0</v>
      </c>
      <c r="F48" s="292">
        <v>0</v>
      </c>
      <c r="G48" s="292">
        <v>10687570.94113457</v>
      </c>
      <c r="H48" s="292">
        <v>26668523</v>
      </c>
      <c r="I48" s="292">
        <v>448405</v>
      </c>
      <c r="J48" s="292">
        <v>964000</v>
      </c>
      <c r="K48" s="292">
        <v>0</v>
      </c>
      <c r="L48" s="292">
        <v>30719287</v>
      </c>
      <c r="M48" s="292">
        <v>15456443.269174062</v>
      </c>
      <c r="N48" s="292">
        <v>2600000</v>
      </c>
      <c r="O48" s="292">
        <v>562239</v>
      </c>
      <c r="P48" s="287">
        <f t="shared" si="1"/>
        <v>203061057.39706734</v>
      </c>
    </row>
    <row r="49" spans="1:16" x14ac:dyDescent="0.2">
      <c r="A49" s="351" t="s">
        <v>348</v>
      </c>
      <c r="B49" s="351">
        <v>673368.04842090979</v>
      </c>
      <c r="C49" s="292">
        <v>175818.97954912705</v>
      </c>
      <c r="D49" s="292">
        <v>19120949.998702884</v>
      </c>
      <c r="E49" s="292">
        <v>0</v>
      </c>
      <c r="F49" s="292">
        <v>0</v>
      </c>
      <c r="G49" s="292">
        <v>3037037.8403808968</v>
      </c>
      <c r="H49" s="292">
        <v>16898264</v>
      </c>
      <c r="I49" s="292">
        <v>259852</v>
      </c>
      <c r="J49" s="292">
        <v>0</v>
      </c>
      <c r="K49" s="292">
        <v>7117488</v>
      </c>
      <c r="L49" s="292">
        <v>384276</v>
      </c>
      <c r="M49" s="292">
        <v>5645286.6932900883</v>
      </c>
      <c r="N49" s="292">
        <v>2991000</v>
      </c>
      <c r="O49" s="292">
        <v>222790</v>
      </c>
      <c r="P49" s="287">
        <f t="shared" si="1"/>
        <v>56526131.560343906</v>
      </c>
    </row>
    <row r="50" spans="1:16" x14ac:dyDescent="0.2">
      <c r="A50" s="351" t="s">
        <v>349</v>
      </c>
      <c r="B50" s="351">
        <v>1193092.4716719736</v>
      </c>
      <c r="C50" s="292">
        <v>244999.15106999356</v>
      </c>
      <c r="D50" s="292">
        <v>60690608.695079178</v>
      </c>
      <c r="E50" s="292">
        <v>0</v>
      </c>
      <c r="F50" s="292">
        <v>65664144</v>
      </c>
      <c r="G50" s="292">
        <v>4014733.6110078883</v>
      </c>
      <c r="H50" s="292">
        <v>14025727</v>
      </c>
      <c r="I50" s="292">
        <v>202741</v>
      </c>
      <c r="J50" s="292">
        <v>0</v>
      </c>
      <c r="K50" s="292">
        <v>738495</v>
      </c>
      <c r="L50" s="292">
        <v>27785782</v>
      </c>
      <c r="M50" s="292">
        <v>9424733.068760924</v>
      </c>
      <c r="N50" s="292">
        <v>2088579</v>
      </c>
      <c r="O50" s="292">
        <v>763615</v>
      </c>
      <c r="P50" s="287">
        <f t="shared" si="1"/>
        <v>186837249.99758995</v>
      </c>
    </row>
    <row r="51" spans="1:16" x14ac:dyDescent="0.2">
      <c r="A51" s="351" t="s">
        <v>350</v>
      </c>
      <c r="B51" s="351">
        <v>4458845.1467331871</v>
      </c>
      <c r="C51" s="292">
        <v>918981.94780812832</v>
      </c>
      <c r="D51" s="292">
        <v>190927479.84321529</v>
      </c>
      <c r="E51" s="292">
        <v>0</v>
      </c>
      <c r="F51" s="292">
        <v>0</v>
      </c>
      <c r="G51" s="292">
        <v>13887041.024075549</v>
      </c>
      <c r="H51" s="292">
        <v>24945192</v>
      </c>
      <c r="I51" s="292">
        <v>421868</v>
      </c>
      <c r="J51" s="292">
        <v>4788000</v>
      </c>
      <c r="K51" s="292">
        <v>0</v>
      </c>
      <c r="L51" s="292">
        <v>195520919</v>
      </c>
      <c r="M51" s="292">
        <v>19472125.026460461</v>
      </c>
      <c r="N51" s="292">
        <v>1912000</v>
      </c>
      <c r="O51" s="292">
        <v>1322079</v>
      </c>
      <c r="P51" s="287">
        <f t="shared" si="1"/>
        <v>458574530.98829263</v>
      </c>
    </row>
    <row r="52" spans="1:16" x14ac:dyDescent="0.2">
      <c r="A52" s="351" t="s">
        <v>351</v>
      </c>
      <c r="B52" s="351">
        <v>1692367.3648738118</v>
      </c>
      <c r="C52" s="292">
        <v>345989.70200268971</v>
      </c>
      <c r="D52" s="292">
        <v>45410458.618247017</v>
      </c>
      <c r="E52" s="292">
        <v>0</v>
      </c>
      <c r="F52" s="292">
        <v>0</v>
      </c>
      <c r="G52" s="292">
        <v>5143764.121850214</v>
      </c>
      <c r="H52" s="292">
        <v>2227209</v>
      </c>
      <c r="I52" s="292">
        <v>98131</v>
      </c>
      <c r="J52" s="292">
        <v>0</v>
      </c>
      <c r="K52" s="292">
        <v>0</v>
      </c>
      <c r="L52" s="292">
        <v>11548657</v>
      </c>
      <c r="M52" s="292">
        <v>5790694.1208489491</v>
      </c>
      <c r="N52" s="292">
        <v>0</v>
      </c>
      <c r="O52" s="292">
        <v>300645</v>
      </c>
      <c r="P52" s="287">
        <f t="shared" si="1"/>
        <v>72557915.927822679</v>
      </c>
    </row>
    <row r="53" spans="1:16" x14ac:dyDescent="0.2">
      <c r="A53" s="351" t="s">
        <v>352</v>
      </c>
      <c r="B53" s="351">
        <v>548397.6769200851</v>
      </c>
      <c r="C53" s="292">
        <v>119571.28458914054</v>
      </c>
      <c r="D53" s="292">
        <v>29626736</v>
      </c>
      <c r="E53" s="292">
        <v>0</v>
      </c>
      <c r="F53" s="292">
        <v>0</v>
      </c>
      <c r="G53" s="292">
        <v>1235973.1386073765</v>
      </c>
      <c r="H53" s="292">
        <v>632431</v>
      </c>
      <c r="I53" s="292">
        <v>74625</v>
      </c>
      <c r="J53" s="292">
        <v>0</v>
      </c>
      <c r="K53" s="292">
        <v>0</v>
      </c>
      <c r="L53" s="292">
        <v>5607100</v>
      </c>
      <c r="M53" s="292">
        <v>4872230.4641213557</v>
      </c>
      <c r="N53" s="292">
        <v>0</v>
      </c>
      <c r="O53" s="292">
        <v>0</v>
      </c>
      <c r="P53" s="287">
        <f t="shared" si="1"/>
        <v>42717064.564237952</v>
      </c>
    </row>
    <row r="54" spans="1:16" x14ac:dyDescent="0.2">
      <c r="A54" s="351" t="s">
        <v>353</v>
      </c>
      <c r="B54" s="351">
        <v>1023286.3140632218</v>
      </c>
      <c r="C54" s="292">
        <v>264105.80271671375</v>
      </c>
      <c r="D54" s="292">
        <v>26989328</v>
      </c>
      <c r="E54" s="292">
        <v>0</v>
      </c>
      <c r="F54" s="292">
        <v>0</v>
      </c>
      <c r="G54" s="292">
        <v>4378043.2361279139</v>
      </c>
      <c r="H54" s="292">
        <v>14739811</v>
      </c>
      <c r="I54" s="292">
        <v>260957</v>
      </c>
      <c r="J54" s="292">
        <v>200000</v>
      </c>
      <c r="K54" s="292">
        <v>407790</v>
      </c>
      <c r="L54" s="292">
        <v>0</v>
      </c>
      <c r="M54" s="292">
        <v>6549889.5223417673</v>
      </c>
      <c r="N54" s="292">
        <v>2245935</v>
      </c>
      <c r="O54" s="292">
        <v>0</v>
      </c>
      <c r="P54" s="287">
        <f t="shared" si="1"/>
        <v>57059145.875249617</v>
      </c>
    </row>
    <row r="55" spans="1:16" x14ac:dyDescent="0.2">
      <c r="A55" s="351" t="s">
        <v>354</v>
      </c>
      <c r="B55" s="351">
        <v>457912.20830227144</v>
      </c>
      <c r="C55" s="292">
        <v>119571.28458914054</v>
      </c>
      <c r="D55" s="292">
        <v>4015580</v>
      </c>
      <c r="E55" s="292">
        <v>0</v>
      </c>
      <c r="F55" s="292">
        <v>0</v>
      </c>
      <c r="G55" s="292">
        <v>728635.14766398352</v>
      </c>
      <c r="H55" s="292">
        <v>7373772</v>
      </c>
      <c r="I55" s="292">
        <v>119667</v>
      </c>
      <c r="J55" s="292">
        <v>0</v>
      </c>
      <c r="K55" s="292">
        <v>2308435</v>
      </c>
      <c r="L55" s="292">
        <v>0</v>
      </c>
      <c r="M55" s="292">
        <v>3983933.0742670046</v>
      </c>
      <c r="N55" s="292">
        <v>0</v>
      </c>
      <c r="O55" s="292">
        <v>0</v>
      </c>
      <c r="P55" s="287">
        <f t="shared" si="1"/>
        <v>19107505.7148224</v>
      </c>
    </row>
    <row r="56" spans="1:16" x14ac:dyDescent="0.2">
      <c r="A56" s="351" t="s">
        <v>355</v>
      </c>
      <c r="B56" s="351">
        <v>1505238.5916233615</v>
      </c>
      <c r="C56" s="292">
        <v>353231.03106879839</v>
      </c>
      <c r="D56" s="292">
        <v>52778211.630996034</v>
      </c>
      <c r="E56" s="292">
        <v>0</v>
      </c>
      <c r="F56" s="292">
        <v>0</v>
      </c>
      <c r="G56" s="292">
        <v>6007750.0848304471</v>
      </c>
      <c r="H56" s="292">
        <v>21241675</v>
      </c>
      <c r="I56" s="292">
        <v>342400</v>
      </c>
      <c r="J56" s="292">
        <v>1110000</v>
      </c>
      <c r="K56" s="292">
        <v>0</v>
      </c>
      <c r="L56" s="292">
        <v>4468361</v>
      </c>
      <c r="M56" s="292">
        <v>8368199.5115199015</v>
      </c>
      <c r="N56" s="292">
        <v>2200000</v>
      </c>
      <c r="O56" s="292">
        <v>312648</v>
      </c>
      <c r="P56" s="287">
        <f t="shared" si="1"/>
        <v>98687714.850038558</v>
      </c>
    </row>
    <row r="57" spans="1:16" x14ac:dyDescent="0.2">
      <c r="A57" s="351" t="s">
        <v>356</v>
      </c>
      <c r="B57" s="351">
        <v>9682754.9537080135</v>
      </c>
      <c r="C57" s="292">
        <v>1939600.8661370003</v>
      </c>
      <c r="D57" s="292">
        <v>315913468.91513455</v>
      </c>
      <c r="E57" s="292">
        <v>0</v>
      </c>
      <c r="F57" s="292">
        <v>100000000</v>
      </c>
      <c r="G57" s="292">
        <v>19877929.538984325</v>
      </c>
      <c r="H57" s="292">
        <v>47163642</v>
      </c>
      <c r="I57" s="292">
        <v>653530</v>
      </c>
      <c r="J57" s="292">
        <v>0</v>
      </c>
      <c r="K57" s="292">
        <v>0</v>
      </c>
      <c r="L57" s="292">
        <v>43977738</v>
      </c>
      <c r="M57" s="292">
        <v>36797421.294473596</v>
      </c>
      <c r="N57" s="292">
        <v>2600000</v>
      </c>
      <c r="O57" s="292">
        <v>1311314</v>
      </c>
      <c r="P57" s="287">
        <f t="shared" si="1"/>
        <v>579917399.56843758</v>
      </c>
    </row>
    <row r="58" spans="1:16" x14ac:dyDescent="0.2">
      <c r="A58" s="351" t="s">
        <v>357</v>
      </c>
      <c r="B58" s="351">
        <v>1054113.2785374273</v>
      </c>
      <c r="C58" s="292">
        <v>229649.49415380697</v>
      </c>
      <c r="D58" s="292">
        <v>52547675.985263728</v>
      </c>
      <c r="E58" s="292">
        <v>0</v>
      </c>
      <c r="F58" s="292">
        <v>0</v>
      </c>
      <c r="G58" s="292">
        <v>1939505.7735309079</v>
      </c>
      <c r="H58" s="292">
        <v>7247225</v>
      </c>
      <c r="I58" s="292">
        <v>114863</v>
      </c>
      <c r="J58" s="292">
        <v>0</v>
      </c>
      <c r="K58" s="292">
        <v>141982</v>
      </c>
      <c r="L58" s="292">
        <v>17781947</v>
      </c>
      <c r="M58" s="292">
        <v>7573306.0022542914</v>
      </c>
      <c r="N58" s="292">
        <v>3000000</v>
      </c>
      <c r="O58" s="292">
        <v>533754</v>
      </c>
      <c r="P58" s="287">
        <f t="shared" si="1"/>
        <v>92164021.533740163</v>
      </c>
    </row>
    <row r="59" spans="1:16" x14ac:dyDescent="0.2">
      <c r="A59" s="351" t="s">
        <v>358</v>
      </c>
      <c r="B59" s="351">
        <v>457912.20830227144</v>
      </c>
      <c r="C59" s="292">
        <v>119571.28458914054</v>
      </c>
      <c r="D59" s="292">
        <v>2635398</v>
      </c>
      <c r="E59" s="292">
        <v>0</v>
      </c>
      <c r="F59" s="292">
        <v>0</v>
      </c>
      <c r="G59" s="292">
        <v>500540.5967700007</v>
      </c>
      <c r="H59" s="292">
        <v>4403771</v>
      </c>
      <c r="I59" s="292">
        <v>114533</v>
      </c>
      <c r="J59" s="292">
        <v>0</v>
      </c>
      <c r="K59" s="292">
        <v>0</v>
      </c>
      <c r="L59" s="292">
        <v>0</v>
      </c>
      <c r="M59" s="292">
        <v>3690592.8816921273</v>
      </c>
      <c r="N59" s="292">
        <v>3000000</v>
      </c>
      <c r="O59" s="292">
        <v>0</v>
      </c>
      <c r="P59" s="287">
        <f t="shared" si="1"/>
        <v>14922318.97135354</v>
      </c>
    </row>
    <row r="60" spans="1:16" x14ac:dyDescent="0.2">
      <c r="A60" s="351" t="s">
        <v>359</v>
      </c>
      <c r="B60" s="351">
        <v>0</v>
      </c>
      <c r="C60" s="292">
        <v>0</v>
      </c>
      <c r="D60" s="292">
        <v>1410118</v>
      </c>
      <c r="E60" s="292">
        <v>0</v>
      </c>
      <c r="F60" s="292">
        <v>0</v>
      </c>
      <c r="G60" s="292">
        <v>153522.57198503453</v>
      </c>
      <c r="H60" s="292">
        <v>0</v>
      </c>
      <c r="I60" s="292">
        <v>0</v>
      </c>
      <c r="J60" s="292">
        <v>0</v>
      </c>
      <c r="K60" s="292">
        <v>0</v>
      </c>
      <c r="L60" s="292">
        <v>0</v>
      </c>
      <c r="M60" s="292">
        <v>1138058.5183164824</v>
      </c>
      <c r="N60" s="292">
        <v>0</v>
      </c>
      <c r="O60" s="292">
        <v>0</v>
      </c>
      <c r="P60" s="287">
        <f t="shared" si="1"/>
        <v>2701699.0903015169</v>
      </c>
    </row>
    <row r="61" spans="1:16" x14ac:dyDescent="0.2">
      <c r="A61" s="351" t="s">
        <v>360</v>
      </c>
      <c r="B61" s="351">
        <v>2817533.6971822758</v>
      </c>
      <c r="C61" s="292">
        <v>571608.51983102341</v>
      </c>
      <c r="D61" s="292">
        <v>136350887.40227917</v>
      </c>
      <c r="E61" s="292">
        <v>0</v>
      </c>
      <c r="F61" s="292">
        <v>0</v>
      </c>
      <c r="G61" s="292">
        <v>4927999.4808311379</v>
      </c>
      <c r="H61" s="292">
        <v>16935907</v>
      </c>
      <c r="I61" s="292">
        <v>296566</v>
      </c>
      <c r="J61" s="292">
        <v>1150000</v>
      </c>
      <c r="K61" s="292">
        <v>0</v>
      </c>
      <c r="L61" s="292">
        <v>3571233</v>
      </c>
      <c r="M61" s="292">
        <v>14768324.907270584</v>
      </c>
      <c r="N61" s="292">
        <v>0</v>
      </c>
      <c r="O61" s="292">
        <v>262222</v>
      </c>
      <c r="P61" s="287">
        <f t="shared" si="1"/>
        <v>181652282.00739419</v>
      </c>
    </row>
    <row r="62" spans="1:16" x14ac:dyDescent="0.2">
      <c r="A62" s="351" t="s">
        <v>361</v>
      </c>
      <c r="B62" s="351">
        <v>2560958.2177646556</v>
      </c>
      <c r="C62" s="292">
        <v>516068.51645795174</v>
      </c>
      <c r="D62" s="292">
        <v>154087736</v>
      </c>
      <c r="E62" s="292">
        <v>5900000</v>
      </c>
      <c r="F62" s="292">
        <v>200000000</v>
      </c>
      <c r="G62" s="292">
        <v>6123554.397269832</v>
      </c>
      <c r="H62" s="292">
        <v>14510893</v>
      </c>
      <c r="I62" s="292">
        <v>226250</v>
      </c>
      <c r="J62" s="292">
        <v>0</v>
      </c>
      <c r="K62" s="292">
        <v>2284203</v>
      </c>
      <c r="L62" s="292">
        <v>77317294</v>
      </c>
      <c r="M62" s="292">
        <v>18340239.726292301</v>
      </c>
      <c r="N62" s="292">
        <v>2200000</v>
      </c>
      <c r="O62" s="292">
        <v>643561</v>
      </c>
      <c r="P62" s="287">
        <f t="shared" si="1"/>
        <v>484710757.85778481</v>
      </c>
    </row>
    <row r="63" spans="1:16" x14ac:dyDescent="0.2">
      <c r="A63" s="351" t="s">
        <v>362</v>
      </c>
      <c r="B63" s="351">
        <v>457913.22950227396</v>
      </c>
      <c r="C63" s="292">
        <v>119571.28458914054</v>
      </c>
      <c r="D63" s="292">
        <v>9618762</v>
      </c>
      <c r="E63" s="292">
        <v>0</v>
      </c>
      <c r="F63" s="292">
        <v>0</v>
      </c>
      <c r="G63" s="292">
        <v>2186516.2069070963</v>
      </c>
      <c r="H63" s="292">
        <v>8873281</v>
      </c>
      <c r="I63" s="292">
        <v>183585</v>
      </c>
      <c r="J63" s="292">
        <v>1892000</v>
      </c>
      <c r="K63" s="292">
        <v>0</v>
      </c>
      <c r="L63" s="292">
        <v>986616</v>
      </c>
      <c r="M63" s="292">
        <v>4475930.9777925871</v>
      </c>
      <c r="N63" s="292">
        <v>0</v>
      </c>
      <c r="O63" s="292">
        <v>244448</v>
      </c>
      <c r="P63" s="287">
        <f t="shared" si="1"/>
        <v>29038623.698791098</v>
      </c>
    </row>
    <row r="64" spans="1:16" x14ac:dyDescent="0.2">
      <c r="A64" s="351" t="s">
        <v>363</v>
      </c>
      <c r="B64" s="351">
        <v>1479467.5883613264</v>
      </c>
      <c r="C64" s="292">
        <v>324841.67159371439</v>
      </c>
      <c r="D64" s="292">
        <v>51893344.269674458</v>
      </c>
      <c r="E64" s="292">
        <v>0</v>
      </c>
      <c r="F64" s="292">
        <v>0</v>
      </c>
      <c r="G64" s="292">
        <v>4947350.725534644</v>
      </c>
      <c r="H64" s="292">
        <v>18067921</v>
      </c>
      <c r="I64" s="292">
        <v>305822</v>
      </c>
      <c r="J64" s="292">
        <v>0</v>
      </c>
      <c r="K64" s="292">
        <v>2357800</v>
      </c>
      <c r="L64" s="292">
        <v>1557889</v>
      </c>
      <c r="M64" s="292">
        <v>9407843.2155641355</v>
      </c>
      <c r="N64" s="292">
        <v>1700000</v>
      </c>
      <c r="O64" s="292">
        <v>289212</v>
      </c>
      <c r="P64" s="287">
        <f t="shared" si="1"/>
        <v>92331491.470728278</v>
      </c>
    </row>
    <row r="65" spans="1:16" x14ac:dyDescent="0.2">
      <c r="A65" s="351" t="s">
        <v>364</v>
      </c>
      <c r="B65" s="351">
        <v>457913.22950227396</v>
      </c>
      <c r="C65" s="292">
        <v>119571</v>
      </c>
      <c r="D65" s="292">
        <v>2181370</v>
      </c>
      <c r="E65" s="292">
        <v>0</v>
      </c>
      <c r="F65" s="292">
        <v>0</v>
      </c>
      <c r="G65" s="292">
        <v>461036.30161243712</v>
      </c>
      <c r="H65" s="292">
        <v>7262958</v>
      </c>
      <c r="I65" s="292">
        <v>105765</v>
      </c>
      <c r="J65" s="292">
        <v>0</v>
      </c>
      <c r="K65" s="292">
        <v>161085</v>
      </c>
      <c r="L65" s="292">
        <v>0</v>
      </c>
      <c r="M65" s="292">
        <v>3764780.8432036638</v>
      </c>
      <c r="N65" s="292">
        <v>0</v>
      </c>
      <c r="O65" s="292">
        <v>0</v>
      </c>
      <c r="P65" s="287">
        <f t="shared" si="1"/>
        <v>14514479.374318374</v>
      </c>
    </row>
    <row r="66" spans="1:16" x14ac:dyDescent="0.2">
      <c r="A66" s="351" t="s">
        <v>365</v>
      </c>
      <c r="B66" s="351"/>
      <c r="C66" s="292"/>
      <c r="D66" s="292"/>
      <c r="E66" s="292"/>
      <c r="F66" s="292"/>
      <c r="G66" s="425"/>
      <c r="H66" s="425"/>
      <c r="I66" s="425"/>
      <c r="J66" s="425"/>
      <c r="K66" s="425"/>
      <c r="L66" s="425"/>
      <c r="M66" s="425"/>
      <c r="N66" s="292"/>
      <c r="O66" s="425"/>
      <c r="P66" s="425"/>
    </row>
    <row r="67" spans="1:16" ht="12.75" thickBot="1" x14ac:dyDescent="0.25">
      <c r="A67" s="426" t="s">
        <v>196</v>
      </c>
      <c r="B67" s="358">
        <f t="shared" ref="B67:L67" si="2">SUM(B10:B66)</f>
        <v>114478125.60196805</v>
      </c>
      <c r="C67" s="358">
        <f t="shared" si="2"/>
        <v>23914192.297640163</v>
      </c>
      <c r="D67" s="358">
        <f t="shared" si="2"/>
        <v>5262516267.7725229</v>
      </c>
      <c r="E67" s="358">
        <f t="shared" si="2"/>
        <v>32775313</v>
      </c>
      <c r="F67" s="358">
        <f t="shared" si="2"/>
        <v>1335664144</v>
      </c>
      <c r="G67" s="358">
        <f t="shared" si="2"/>
        <v>278247957.40619791</v>
      </c>
      <c r="H67" s="358">
        <f t="shared" si="2"/>
        <v>716416160</v>
      </c>
      <c r="I67" s="358">
        <f t="shared" si="2"/>
        <v>11888475</v>
      </c>
      <c r="J67" s="358">
        <f t="shared" si="2"/>
        <v>20000000</v>
      </c>
      <c r="K67" s="358">
        <f t="shared" si="2"/>
        <v>30000000</v>
      </c>
      <c r="L67" s="358">
        <f t="shared" si="2"/>
        <v>2872353190</v>
      </c>
      <c r="M67" s="358">
        <f>SUM(M10:M65)</f>
        <v>610352255.22451615</v>
      </c>
      <c r="N67" s="358">
        <f>SUM(N10:N65)</f>
        <v>84951386</v>
      </c>
      <c r="O67" s="358">
        <f>SUM(O10:O65)</f>
        <v>24135588</v>
      </c>
      <c r="P67" s="427">
        <f>SUM(B67:O67)</f>
        <v>11417693054.302845</v>
      </c>
    </row>
    <row r="68" spans="1:16" ht="12.75" thickTop="1" x14ac:dyDescent="0.2">
      <c r="A68" s="352" t="s">
        <v>197</v>
      </c>
      <c r="B68" s="45">
        <v>575267</v>
      </c>
      <c r="C68" s="45">
        <v>120172</v>
      </c>
      <c r="D68" s="356">
        <v>36203382</v>
      </c>
      <c r="E68" s="356">
        <v>0</v>
      </c>
      <c r="F68" s="356">
        <v>0</v>
      </c>
      <c r="G68" s="356">
        <v>1398231</v>
      </c>
      <c r="H68" s="356">
        <v>3496610</v>
      </c>
      <c r="I68" s="356">
        <v>0</v>
      </c>
      <c r="J68" s="356">
        <v>0</v>
      </c>
      <c r="K68" s="356">
        <v>0</v>
      </c>
      <c r="L68" s="356">
        <v>29013669</v>
      </c>
      <c r="M68" s="356">
        <v>4612234</v>
      </c>
      <c r="N68" s="356"/>
      <c r="O68" s="356">
        <v>0</v>
      </c>
      <c r="P68" s="287">
        <f>SUM(B68:O68)</f>
        <v>75419565</v>
      </c>
    </row>
    <row r="69" spans="1:16" x14ac:dyDescent="0.2">
      <c r="A69" s="352"/>
      <c r="B69" s="356">
        <v>0</v>
      </c>
      <c r="C69" s="356">
        <v>0</v>
      </c>
      <c r="D69" s="356">
        <v>0</v>
      </c>
      <c r="E69" s="356">
        <v>0</v>
      </c>
      <c r="F69" s="356">
        <v>0</v>
      </c>
      <c r="G69" s="356">
        <v>0</v>
      </c>
      <c r="H69" s="356">
        <v>0</v>
      </c>
      <c r="I69" s="356">
        <v>0</v>
      </c>
      <c r="J69" s="356">
        <v>0</v>
      </c>
      <c r="K69" s="356">
        <v>0</v>
      </c>
      <c r="L69" s="356">
        <v>0</v>
      </c>
      <c r="M69" s="356">
        <v>0</v>
      </c>
      <c r="N69" s="356"/>
      <c r="O69" s="356">
        <v>0</v>
      </c>
      <c r="P69" s="287">
        <f>SUM(G69:O69)</f>
        <v>0</v>
      </c>
    </row>
    <row r="70" spans="1:16" ht="12.75" thickBot="1" x14ac:dyDescent="0.25">
      <c r="A70" s="428" t="s">
        <v>196</v>
      </c>
      <c r="B70" s="358">
        <f t="shared" ref="B70:O70" si="3">+B67+B68+B69</f>
        <v>115053392.60196805</v>
      </c>
      <c r="C70" s="358">
        <f t="shared" si="3"/>
        <v>24034364.297640163</v>
      </c>
      <c r="D70" s="358">
        <f t="shared" si="3"/>
        <v>5298719649.7725229</v>
      </c>
      <c r="E70" s="358">
        <f t="shared" si="3"/>
        <v>32775313</v>
      </c>
      <c r="F70" s="358">
        <f t="shared" si="3"/>
        <v>1335664144</v>
      </c>
      <c r="G70" s="358">
        <f t="shared" si="3"/>
        <v>279646188.40619791</v>
      </c>
      <c r="H70" s="358">
        <f t="shared" si="3"/>
        <v>719912770</v>
      </c>
      <c r="I70" s="358">
        <f t="shared" si="3"/>
        <v>11888475</v>
      </c>
      <c r="J70" s="358">
        <f t="shared" si="3"/>
        <v>20000000</v>
      </c>
      <c r="K70" s="358">
        <f t="shared" si="3"/>
        <v>30000000</v>
      </c>
      <c r="L70" s="358">
        <f t="shared" si="3"/>
        <v>2901366859</v>
      </c>
      <c r="M70" s="358">
        <f t="shared" si="3"/>
        <v>614964489.22451615</v>
      </c>
      <c r="N70" s="358">
        <f t="shared" si="3"/>
        <v>84951386</v>
      </c>
      <c r="O70" s="358">
        <f t="shared" si="3"/>
        <v>24135588</v>
      </c>
      <c r="P70" s="358">
        <f>SUM(B70:O70)</f>
        <v>11493112619.302845</v>
      </c>
    </row>
    <row r="71" spans="1:16" ht="12.75" thickTop="1" x14ac:dyDescent="0.2">
      <c r="A71" s="352" t="s">
        <v>425</v>
      </c>
      <c r="B71" s="425">
        <v>0</v>
      </c>
      <c r="C71" s="425">
        <v>0</v>
      </c>
      <c r="D71" s="425">
        <v>30000000</v>
      </c>
      <c r="E71" s="425">
        <v>0</v>
      </c>
      <c r="F71" s="425">
        <v>0</v>
      </c>
      <c r="G71" s="425">
        <v>0</v>
      </c>
      <c r="H71" s="425">
        <v>0</v>
      </c>
      <c r="I71" s="425">
        <v>0</v>
      </c>
      <c r="J71" s="425">
        <v>0</v>
      </c>
      <c r="K71" s="425">
        <v>0</v>
      </c>
      <c r="L71" s="425">
        <v>0</v>
      </c>
      <c r="M71" s="425">
        <v>0</v>
      </c>
      <c r="N71" s="425"/>
      <c r="O71" s="425">
        <v>0</v>
      </c>
      <c r="P71" s="293">
        <f>SUM(B71:O71)</f>
        <v>30000000</v>
      </c>
    </row>
    <row r="72" spans="1:16" x14ac:dyDescent="0.2">
      <c r="A72" s="352" t="s">
        <v>445</v>
      </c>
      <c r="B72" s="425">
        <v>0</v>
      </c>
      <c r="C72" s="425">
        <v>0</v>
      </c>
      <c r="D72" s="425">
        <v>0</v>
      </c>
      <c r="E72" s="425">
        <v>0</v>
      </c>
      <c r="F72" s="425">
        <v>0</v>
      </c>
      <c r="G72" s="425">
        <v>3500000</v>
      </c>
      <c r="H72" s="425">
        <v>0</v>
      </c>
      <c r="I72" s="425">
        <v>0</v>
      </c>
      <c r="J72" s="425">
        <v>0</v>
      </c>
      <c r="K72" s="425">
        <v>0</v>
      </c>
      <c r="L72" s="425">
        <v>0</v>
      </c>
      <c r="M72" s="425">
        <v>0</v>
      </c>
      <c r="N72" s="425"/>
      <c r="O72" s="425">
        <v>0</v>
      </c>
      <c r="P72" s="293">
        <f>SUM(B72:O72)</f>
        <v>3500000</v>
      </c>
    </row>
    <row r="73" spans="1:16" x14ac:dyDescent="0.2">
      <c r="A73" s="345" t="s">
        <v>426</v>
      </c>
      <c r="B73" s="345">
        <v>0</v>
      </c>
      <c r="C73" s="345">
        <v>0</v>
      </c>
      <c r="D73" s="345">
        <v>0</v>
      </c>
      <c r="E73" s="345">
        <v>0</v>
      </c>
      <c r="F73" s="345">
        <v>0</v>
      </c>
      <c r="G73" s="345">
        <v>0</v>
      </c>
      <c r="H73" s="345">
        <v>0</v>
      </c>
      <c r="I73" s="345">
        <v>0</v>
      </c>
      <c r="J73" s="345">
        <v>0</v>
      </c>
      <c r="K73" s="345">
        <v>5000000</v>
      </c>
      <c r="L73" s="345">
        <v>0</v>
      </c>
      <c r="M73" s="345">
        <v>0</v>
      </c>
      <c r="O73" s="345">
        <v>0</v>
      </c>
      <c r="P73" s="293">
        <f>SUM(B73:O73)</f>
        <v>5000000</v>
      </c>
    </row>
    <row r="74" spans="1:16" x14ac:dyDescent="0.2">
      <c r="A74" s="345" t="s">
        <v>427</v>
      </c>
      <c r="B74" s="345">
        <v>0</v>
      </c>
      <c r="C74" s="345">
        <v>0</v>
      </c>
      <c r="D74" s="345">
        <v>0</v>
      </c>
      <c r="E74" s="345">
        <v>0</v>
      </c>
      <c r="F74" s="345">
        <v>0</v>
      </c>
      <c r="G74" s="345">
        <v>0</v>
      </c>
      <c r="H74" s="345">
        <v>0</v>
      </c>
      <c r="I74" s="345">
        <v>2097966</v>
      </c>
      <c r="J74" s="345">
        <v>0</v>
      </c>
      <c r="K74" s="345">
        <v>0</v>
      </c>
      <c r="L74" s="345">
        <v>0</v>
      </c>
      <c r="M74" s="345">
        <v>0</v>
      </c>
      <c r="O74" s="345">
        <v>0</v>
      </c>
      <c r="P74" s="293">
        <f>SUM(B74:O74)</f>
        <v>2097966</v>
      </c>
    </row>
    <row r="75" spans="1:16" ht="12.75" thickBot="1" x14ac:dyDescent="0.25">
      <c r="A75" s="359" t="s">
        <v>366</v>
      </c>
      <c r="B75" s="359">
        <f>SUM(B70:B74)</f>
        <v>115053392.60196805</v>
      </c>
      <c r="C75" s="359">
        <f>SUM(C70:C74)</f>
        <v>24034364.297640163</v>
      </c>
      <c r="D75" s="359">
        <f>SUM(D70:D74)</f>
        <v>5328719649.7725229</v>
      </c>
      <c r="E75" s="359">
        <f>SUM(E70:E74)</f>
        <v>32775313</v>
      </c>
      <c r="F75" s="359">
        <f>SUM(F70:F74)</f>
        <v>1335664144</v>
      </c>
      <c r="G75" s="359">
        <f t="shared" ref="G75:O75" si="4">SUM(G70:G74)</f>
        <v>283146188.40619791</v>
      </c>
      <c r="H75" s="359">
        <f t="shared" si="4"/>
        <v>719912770</v>
      </c>
      <c r="I75" s="359">
        <f t="shared" si="4"/>
        <v>13986441</v>
      </c>
      <c r="J75" s="359">
        <f>SUM(J70:J74)</f>
        <v>20000000</v>
      </c>
      <c r="K75" s="359">
        <f t="shared" si="4"/>
        <v>35000000</v>
      </c>
      <c r="L75" s="359">
        <f t="shared" si="4"/>
        <v>2901366859</v>
      </c>
      <c r="M75" s="359">
        <f t="shared" si="4"/>
        <v>614964489.22451615</v>
      </c>
      <c r="N75" s="359">
        <f t="shared" si="4"/>
        <v>84951386</v>
      </c>
      <c r="O75" s="359">
        <f t="shared" si="4"/>
        <v>24135588</v>
      </c>
      <c r="P75" s="359">
        <f>P70+P71+P72+P73+P74</f>
        <v>11533710585.302845</v>
      </c>
    </row>
    <row r="76" spans="1:16" ht="12.75" thickTop="1" x14ac:dyDescent="0.2"/>
    <row r="78" spans="1:16" x14ac:dyDescent="0.2">
      <c r="A78" s="345" t="s">
        <v>386</v>
      </c>
    </row>
    <row r="88" spans="13:15" x14ac:dyDescent="0.2">
      <c r="M88" s="285"/>
      <c r="N88" s="285"/>
      <c r="O88" s="285"/>
    </row>
    <row r="94" spans="13:15" x14ac:dyDescent="0.2">
      <c r="M94" s="285"/>
      <c r="N94" s="285"/>
      <c r="O94" s="285"/>
    </row>
  </sheetData>
  <mergeCells count="5">
    <mergeCell ref="A1:P1"/>
    <mergeCell ref="A2:P2"/>
    <mergeCell ref="A3:P3"/>
    <mergeCell ref="A4:P4"/>
    <mergeCell ref="B5:P5"/>
  </mergeCells>
  <pageMargins left="0.7" right="0.7" top="0.75" bottom="0.75" header="0.3" footer="0.3"/>
  <pageSetup orientation="portrait" r:id="rId1"/>
  <ignoredErrors>
    <ignoredError sqref="P69"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A1:IF94"/>
  <sheetViews>
    <sheetView showGridLines="0" workbookViewId="0">
      <pane xSplit="1" ySplit="5" topLeftCell="B59" activePane="bottomRight" state="frozen"/>
      <selection pane="topRight" activeCell="B1" sqref="B1"/>
      <selection pane="bottomLeft" activeCell="A6" sqref="A6"/>
      <selection pane="bottomRight" activeCell="AC8" sqref="AC8"/>
    </sheetView>
  </sheetViews>
  <sheetFormatPr defaultRowHeight="12" x14ac:dyDescent="0.2"/>
  <cols>
    <col min="1" max="1" width="31.28515625" style="345" customWidth="1"/>
    <col min="2" max="2" width="20.140625" style="345" customWidth="1"/>
    <col min="3" max="3" width="19.28515625" style="345" customWidth="1"/>
    <col min="4" max="4" width="17.140625" style="345" customWidth="1"/>
    <col min="5" max="5" width="18.5703125" style="345" customWidth="1"/>
    <col min="6" max="6" width="33.5703125" style="345" customWidth="1"/>
    <col min="7" max="7" width="21" style="345" customWidth="1"/>
    <col min="8" max="8" width="17.42578125" style="345" customWidth="1"/>
    <col min="9" max="9" width="19.140625" style="345" customWidth="1"/>
    <col min="10" max="10" width="18.5703125" style="345" customWidth="1"/>
    <col min="11" max="11" width="17.42578125" style="345" customWidth="1"/>
    <col min="12" max="29" width="17.5703125" style="345" customWidth="1"/>
    <col min="30" max="30" width="16" style="345" customWidth="1"/>
    <col min="31" max="16384" width="9.140625" style="345"/>
  </cols>
  <sheetData>
    <row r="1" spans="1:240" ht="18" x14ac:dyDescent="0.2">
      <c r="A1" s="496" t="s">
        <v>213</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c r="HX1" s="339"/>
      <c r="HY1" s="339"/>
      <c r="HZ1" s="339"/>
      <c r="IA1" s="339"/>
      <c r="IB1" s="339"/>
      <c r="IC1" s="339"/>
      <c r="ID1" s="339"/>
      <c r="IE1" s="339"/>
      <c r="IF1" s="339"/>
    </row>
    <row r="2" spans="1:240" ht="18" x14ac:dyDescent="0.2">
      <c r="A2" s="504" t="s">
        <v>444</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504"/>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c r="HZ2" s="339"/>
      <c r="IA2" s="339"/>
      <c r="IB2" s="339"/>
      <c r="IC2" s="339"/>
      <c r="ID2" s="339"/>
      <c r="IE2" s="339"/>
      <c r="IF2" s="339"/>
    </row>
    <row r="3" spans="1:240" ht="15.75" x14ac:dyDescent="0.2">
      <c r="A3" s="497" t="s">
        <v>464</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c r="HX3" s="340"/>
      <c r="HY3" s="340"/>
      <c r="HZ3" s="340"/>
      <c r="IA3" s="340"/>
      <c r="IB3" s="340"/>
      <c r="IC3" s="340"/>
      <c r="ID3" s="340"/>
      <c r="IE3" s="340"/>
      <c r="IF3" s="340"/>
    </row>
    <row r="4" spans="1:240" x14ac:dyDescent="0.2">
      <c r="A4" s="507"/>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c r="HX4" s="340"/>
      <c r="HY4" s="340"/>
      <c r="HZ4" s="340"/>
      <c r="IA4" s="340"/>
      <c r="IB4" s="340"/>
      <c r="IC4" s="340"/>
      <c r="ID4" s="340"/>
      <c r="IE4" s="340"/>
      <c r="IF4" s="340"/>
    </row>
    <row r="5" spans="1:240" ht="34.5" customHeight="1" x14ac:dyDescent="0.2">
      <c r="A5" s="418"/>
      <c r="B5" s="506" t="s">
        <v>465</v>
      </c>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c r="HX5" s="340"/>
      <c r="HY5" s="340"/>
      <c r="HZ5" s="340"/>
      <c r="IA5" s="340"/>
      <c r="IB5" s="340"/>
      <c r="IC5" s="340"/>
      <c r="ID5" s="340"/>
      <c r="IE5" s="340"/>
      <c r="IF5" s="340"/>
    </row>
    <row r="6" spans="1:240" x14ac:dyDescent="0.2">
      <c r="A6" s="418"/>
      <c r="B6" s="419" t="s">
        <v>15</v>
      </c>
      <c r="C6" s="419" t="s">
        <v>308</v>
      </c>
      <c r="D6" s="419" t="s">
        <v>407</v>
      </c>
      <c r="E6" s="419" t="s">
        <v>1</v>
      </c>
      <c r="F6" s="419" t="s">
        <v>0</v>
      </c>
      <c r="G6" s="419" t="s">
        <v>408</v>
      </c>
      <c r="H6" s="419" t="s">
        <v>409</v>
      </c>
      <c r="I6" s="419" t="s">
        <v>410</v>
      </c>
      <c r="J6" s="419" t="s">
        <v>411</v>
      </c>
      <c r="K6" s="419" t="s">
        <v>412</v>
      </c>
      <c r="L6" s="510" t="s">
        <v>413</v>
      </c>
      <c r="M6" s="510"/>
      <c r="N6" s="510"/>
      <c r="O6" s="419"/>
      <c r="P6" s="419"/>
      <c r="Q6" s="419"/>
      <c r="R6" s="419"/>
      <c r="S6" s="419"/>
      <c r="T6" s="419"/>
      <c r="U6" s="419"/>
      <c r="V6" s="419"/>
      <c r="W6" s="419"/>
      <c r="X6" s="419"/>
      <c r="Y6" s="419"/>
      <c r="Z6" s="419"/>
      <c r="AA6" s="419"/>
      <c r="AB6" s="419" t="s">
        <v>446</v>
      </c>
      <c r="AC6" s="419"/>
      <c r="AD6" s="42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c r="HT6" s="340"/>
      <c r="HU6" s="340"/>
      <c r="HV6" s="340"/>
      <c r="HW6" s="340"/>
      <c r="HX6" s="340"/>
      <c r="HY6" s="340"/>
      <c r="HZ6" s="340"/>
      <c r="IA6" s="340"/>
      <c r="IB6" s="340"/>
      <c r="IC6" s="340"/>
      <c r="ID6" s="340"/>
      <c r="IE6" s="340"/>
      <c r="IF6" s="340"/>
    </row>
    <row r="7" spans="1:240" x14ac:dyDescent="0.2">
      <c r="A7" s="418"/>
      <c r="B7" s="421"/>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2"/>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c r="HT7" s="340"/>
      <c r="HU7" s="340"/>
      <c r="HV7" s="340"/>
      <c r="HW7" s="340"/>
      <c r="HX7" s="340"/>
      <c r="HY7" s="340"/>
      <c r="HZ7" s="340"/>
      <c r="IA7" s="340"/>
      <c r="IB7" s="340"/>
      <c r="IC7" s="340"/>
      <c r="ID7" s="340"/>
      <c r="IE7" s="340"/>
      <c r="IF7" s="340"/>
    </row>
    <row r="8" spans="1:240" ht="48" x14ac:dyDescent="0.2">
      <c r="A8" s="346"/>
      <c r="B8" s="347" t="s">
        <v>2</v>
      </c>
      <c r="C8" s="347" t="s">
        <v>414</v>
      </c>
      <c r="D8" s="347" t="s">
        <v>10</v>
      </c>
      <c r="E8" s="347" t="s">
        <v>432</v>
      </c>
      <c r="F8" s="347" t="s">
        <v>415</v>
      </c>
      <c r="G8" s="347" t="s">
        <v>416</v>
      </c>
      <c r="H8" s="347"/>
      <c r="I8" s="347" t="s">
        <v>417</v>
      </c>
      <c r="J8" s="347" t="s">
        <v>418</v>
      </c>
      <c r="K8" s="348" t="s">
        <v>419</v>
      </c>
      <c r="L8" s="348" t="s">
        <v>420</v>
      </c>
      <c r="M8" s="348" t="s">
        <v>420</v>
      </c>
      <c r="N8" s="348" t="s">
        <v>449</v>
      </c>
      <c r="O8" s="441" t="s">
        <v>427</v>
      </c>
      <c r="P8" s="441" t="s">
        <v>472</v>
      </c>
      <c r="Q8" s="441" t="s">
        <v>473</v>
      </c>
      <c r="R8" s="441" t="s">
        <v>474</v>
      </c>
      <c r="S8" s="441" t="s">
        <v>475</v>
      </c>
      <c r="T8" s="441" t="s">
        <v>476</v>
      </c>
      <c r="U8" s="441" t="s">
        <v>477</v>
      </c>
      <c r="V8" s="441" t="s">
        <v>478</v>
      </c>
      <c r="W8" s="441" t="s">
        <v>479</v>
      </c>
      <c r="X8" s="441" t="s">
        <v>480</v>
      </c>
      <c r="Y8" s="441" t="s">
        <v>481</v>
      </c>
      <c r="Z8" s="441" t="s">
        <v>482</v>
      </c>
      <c r="AA8" s="441" t="s">
        <v>483</v>
      </c>
      <c r="AB8" s="441" t="s">
        <v>484</v>
      </c>
      <c r="AC8" s="441" t="s">
        <v>539</v>
      </c>
      <c r="AD8" s="442"/>
      <c r="AE8" s="443"/>
    </row>
    <row r="9" spans="1:240" ht="12.75" thickBot="1" x14ac:dyDescent="0.25">
      <c r="A9" s="423" t="s">
        <v>73</v>
      </c>
      <c r="B9" s="423" t="s">
        <v>7</v>
      </c>
      <c r="C9" s="423" t="s">
        <v>7</v>
      </c>
      <c r="D9" s="423" t="s">
        <v>294</v>
      </c>
      <c r="E9" s="423" t="s">
        <v>435</v>
      </c>
      <c r="F9" s="423" t="s">
        <v>421</v>
      </c>
      <c r="G9" s="423" t="s">
        <v>294</v>
      </c>
      <c r="H9" s="423" t="s">
        <v>301</v>
      </c>
      <c r="I9" s="423" t="s">
        <v>422</v>
      </c>
      <c r="J9" s="423" t="s">
        <v>294</v>
      </c>
      <c r="K9" s="423" t="s">
        <v>423</v>
      </c>
      <c r="L9" s="423" t="s">
        <v>424</v>
      </c>
      <c r="M9" s="423" t="s">
        <v>471</v>
      </c>
      <c r="N9" s="423"/>
      <c r="O9" s="423"/>
      <c r="P9" s="423"/>
      <c r="Q9" s="423"/>
      <c r="R9" s="423"/>
      <c r="S9" s="423"/>
      <c r="T9" s="423"/>
      <c r="U9" s="423"/>
      <c r="V9" s="423"/>
      <c r="W9" s="423"/>
      <c r="X9" s="423"/>
      <c r="Y9" s="423"/>
      <c r="Z9" s="423"/>
      <c r="AA9" s="423"/>
      <c r="AB9" s="423" t="s">
        <v>197</v>
      </c>
      <c r="AC9" s="423"/>
      <c r="AD9" s="424" t="s">
        <v>9</v>
      </c>
    </row>
    <row r="10" spans="1:240" x14ac:dyDescent="0.2">
      <c r="A10" s="351" t="s">
        <v>309</v>
      </c>
      <c r="B10" s="351">
        <v>980938</v>
      </c>
      <c r="C10" s="292">
        <v>243075</v>
      </c>
      <c r="D10" s="292">
        <v>25475592</v>
      </c>
      <c r="E10" s="292">
        <v>0</v>
      </c>
      <c r="F10" s="292">
        <v>4432599</v>
      </c>
      <c r="G10" s="292">
        <v>18064552</v>
      </c>
      <c r="H10" s="292">
        <v>306694</v>
      </c>
      <c r="I10" s="292">
        <v>5000000</v>
      </c>
      <c r="J10" s="292">
        <v>27932</v>
      </c>
      <c r="K10" s="292">
        <v>0</v>
      </c>
      <c r="L10" s="292">
        <v>6438425.7543943673</v>
      </c>
      <c r="M10" s="292">
        <v>14560532</v>
      </c>
      <c r="N10" s="292">
        <v>2229189</v>
      </c>
      <c r="O10" s="292">
        <v>0</v>
      </c>
      <c r="P10" s="292">
        <v>0</v>
      </c>
      <c r="Q10" s="292">
        <v>260800</v>
      </c>
      <c r="R10" s="292">
        <v>0</v>
      </c>
      <c r="S10" s="292">
        <v>0</v>
      </c>
      <c r="T10" s="292">
        <v>0</v>
      </c>
      <c r="U10" s="292">
        <v>0</v>
      </c>
      <c r="V10" s="292">
        <v>0</v>
      </c>
      <c r="W10" s="292">
        <v>0</v>
      </c>
      <c r="X10" s="292">
        <v>0</v>
      </c>
      <c r="Y10" s="292">
        <v>0</v>
      </c>
      <c r="Z10" s="292">
        <v>0</v>
      </c>
      <c r="AA10" s="292">
        <v>0</v>
      </c>
      <c r="AB10" s="292">
        <v>0</v>
      </c>
      <c r="AC10" s="292"/>
      <c r="AD10" s="287">
        <f>SUM(B10:AC10)</f>
        <v>78020328.754394367</v>
      </c>
    </row>
    <row r="11" spans="1:240" x14ac:dyDescent="0.2">
      <c r="A11" s="351" t="s">
        <v>310</v>
      </c>
      <c r="B11" s="351">
        <v>492727</v>
      </c>
      <c r="C11" s="292">
        <v>122107</v>
      </c>
      <c r="D11" s="292">
        <v>17483505</v>
      </c>
      <c r="E11" s="292">
        <v>0</v>
      </c>
      <c r="F11" s="292">
        <v>452687</v>
      </c>
      <c r="G11" s="292">
        <v>9560833</v>
      </c>
      <c r="H11" s="292">
        <v>103845</v>
      </c>
      <c r="I11" s="292">
        <v>0</v>
      </c>
      <c r="J11" s="292">
        <v>690424</v>
      </c>
      <c r="K11" s="292">
        <v>23585923</v>
      </c>
      <c r="L11" s="292">
        <v>4219760.5281997444</v>
      </c>
      <c r="M11" s="292">
        <v>12330194</v>
      </c>
      <c r="N11" s="292">
        <v>5014400</v>
      </c>
      <c r="O11" s="292">
        <v>0</v>
      </c>
      <c r="P11" s="292">
        <v>0</v>
      </c>
      <c r="Q11" s="292">
        <v>231191</v>
      </c>
      <c r="R11" s="292">
        <v>0</v>
      </c>
      <c r="S11" s="292">
        <v>0</v>
      </c>
      <c r="T11" s="292">
        <v>0</v>
      </c>
      <c r="U11" s="292">
        <v>0</v>
      </c>
      <c r="V11" s="292">
        <v>0</v>
      </c>
      <c r="W11" s="292">
        <v>0</v>
      </c>
      <c r="X11" s="292">
        <v>481561</v>
      </c>
      <c r="Y11" s="292">
        <v>0</v>
      </c>
      <c r="Z11" s="292">
        <v>0</v>
      </c>
      <c r="AA11" s="292">
        <v>6431935</v>
      </c>
      <c r="AB11" s="292">
        <v>0</v>
      </c>
      <c r="AC11" s="292"/>
      <c r="AD11" s="287">
        <f t="shared" ref="AD11:AD65" si="0">SUM(B11:AC11)</f>
        <v>81201092.528199747</v>
      </c>
    </row>
    <row r="12" spans="1:240" x14ac:dyDescent="0.2">
      <c r="A12" s="351" t="s">
        <v>311</v>
      </c>
      <c r="B12" s="351">
        <v>0</v>
      </c>
      <c r="C12" s="292">
        <v>0</v>
      </c>
      <c r="D12" s="292">
        <v>0</v>
      </c>
      <c r="E12" s="292">
        <v>0</v>
      </c>
      <c r="F12" s="292">
        <v>12089</v>
      </c>
      <c r="G12" s="292">
        <v>365539</v>
      </c>
      <c r="H12" s="292">
        <v>15467</v>
      </c>
      <c r="I12" s="292">
        <v>0</v>
      </c>
      <c r="J12" s="292">
        <v>3613995</v>
      </c>
      <c r="K12" s="292">
        <v>0</v>
      </c>
      <c r="L12" s="292">
        <v>1000000</v>
      </c>
      <c r="M12" s="292">
        <v>0</v>
      </c>
      <c r="N12" s="292">
        <v>0</v>
      </c>
      <c r="O12" s="292">
        <v>0</v>
      </c>
      <c r="P12" s="292">
        <v>0</v>
      </c>
      <c r="Q12" s="292">
        <v>0</v>
      </c>
      <c r="R12" s="292">
        <v>0</v>
      </c>
      <c r="S12" s="292">
        <v>0</v>
      </c>
      <c r="T12" s="292">
        <v>0</v>
      </c>
      <c r="U12" s="292">
        <v>0</v>
      </c>
      <c r="V12" s="292">
        <v>0</v>
      </c>
      <c r="W12" s="292">
        <v>0</v>
      </c>
      <c r="X12" s="292">
        <v>0</v>
      </c>
      <c r="Y12" s="292">
        <v>0</v>
      </c>
      <c r="Z12" s="292">
        <v>0</v>
      </c>
      <c r="AA12" s="292">
        <v>0</v>
      </c>
      <c r="AB12" s="292">
        <v>0</v>
      </c>
      <c r="AC12" s="292"/>
      <c r="AD12" s="287">
        <f t="shared" si="0"/>
        <v>5007090</v>
      </c>
    </row>
    <row r="13" spans="1:240" x14ac:dyDescent="0.2">
      <c r="A13" s="351" t="s">
        <v>312</v>
      </c>
      <c r="B13" s="351">
        <v>2826515</v>
      </c>
      <c r="C13" s="292">
        <v>534986</v>
      </c>
      <c r="D13" s="292">
        <v>87150880</v>
      </c>
      <c r="E13" s="292">
        <v>150600000</v>
      </c>
      <c r="F13" s="292">
        <v>6583919</v>
      </c>
      <c r="G13" s="292">
        <v>13900013</v>
      </c>
      <c r="H13" s="292">
        <v>190477</v>
      </c>
      <c r="I13" s="292">
        <v>0</v>
      </c>
      <c r="J13" s="292">
        <v>0</v>
      </c>
      <c r="K13" s="292">
        <v>7600189</v>
      </c>
      <c r="L13" s="292">
        <v>13396255.149413075</v>
      </c>
      <c r="M13" s="292">
        <v>24383750</v>
      </c>
      <c r="N13" s="292">
        <v>3757100</v>
      </c>
      <c r="O13" s="292">
        <v>0</v>
      </c>
      <c r="P13" s="292">
        <v>0</v>
      </c>
      <c r="Q13" s="292">
        <v>0</v>
      </c>
      <c r="R13" s="292">
        <v>0</v>
      </c>
      <c r="S13" s="292">
        <v>0</v>
      </c>
      <c r="T13" s="292">
        <v>0</v>
      </c>
      <c r="U13" s="292">
        <v>0</v>
      </c>
      <c r="V13" s="292">
        <v>0</v>
      </c>
      <c r="W13" s="292">
        <v>2950000</v>
      </c>
      <c r="X13" s="292">
        <v>465198</v>
      </c>
      <c r="Y13" s="292">
        <v>0</v>
      </c>
      <c r="Z13" s="292">
        <v>0</v>
      </c>
      <c r="AA13" s="292">
        <v>0</v>
      </c>
      <c r="AB13" s="292">
        <v>567235</v>
      </c>
      <c r="AC13" s="292"/>
      <c r="AD13" s="287">
        <f t="shared" si="0"/>
        <v>314906517.14941305</v>
      </c>
    </row>
    <row r="14" spans="1:240" x14ac:dyDescent="0.2">
      <c r="A14" s="351" t="s">
        <v>313</v>
      </c>
      <c r="B14" s="351">
        <v>493736</v>
      </c>
      <c r="C14" s="292">
        <v>122107</v>
      </c>
      <c r="D14" s="292">
        <v>13805012</v>
      </c>
      <c r="E14" s="292">
        <v>0</v>
      </c>
      <c r="F14" s="292">
        <v>2685588</v>
      </c>
      <c r="G14" s="292">
        <v>14263848</v>
      </c>
      <c r="H14" s="292">
        <v>238615</v>
      </c>
      <c r="I14" s="292">
        <v>0</v>
      </c>
      <c r="J14" s="292">
        <v>0</v>
      </c>
      <c r="K14" s="292">
        <v>327597</v>
      </c>
      <c r="L14" s="292">
        <v>5090038.5882213172</v>
      </c>
      <c r="M14" s="292">
        <v>0</v>
      </c>
      <c r="N14" s="292">
        <v>0</v>
      </c>
      <c r="O14" s="292">
        <v>0</v>
      </c>
      <c r="P14" s="292">
        <v>0</v>
      </c>
      <c r="Q14" s="292">
        <v>0</v>
      </c>
      <c r="R14" s="292">
        <v>0</v>
      </c>
      <c r="S14" s="292">
        <v>0</v>
      </c>
      <c r="T14" s="292">
        <v>0</v>
      </c>
      <c r="U14" s="292">
        <v>0</v>
      </c>
      <c r="V14" s="292">
        <v>0</v>
      </c>
      <c r="W14" s="292">
        <v>0</v>
      </c>
      <c r="X14" s="292">
        <v>0</v>
      </c>
      <c r="Y14" s="292">
        <v>0</v>
      </c>
      <c r="Z14" s="292">
        <v>0</v>
      </c>
      <c r="AA14" s="292">
        <v>0</v>
      </c>
      <c r="AB14" s="292">
        <v>236062</v>
      </c>
      <c r="AC14" s="292"/>
      <c r="AD14" s="287">
        <f t="shared" si="0"/>
        <v>37262603.588221319</v>
      </c>
    </row>
    <row r="15" spans="1:240" x14ac:dyDescent="0.2">
      <c r="A15" s="351" t="s">
        <v>314</v>
      </c>
      <c r="B15" s="351">
        <v>18524062</v>
      </c>
      <c r="C15" s="292">
        <v>3509508</v>
      </c>
      <c r="D15" s="292">
        <v>868791715</v>
      </c>
      <c r="E15" s="292">
        <v>604900000</v>
      </c>
      <c r="F15" s="292">
        <v>32219436</v>
      </c>
      <c r="G15" s="292">
        <v>31720947</v>
      </c>
      <c r="H15" s="292">
        <v>427503</v>
      </c>
      <c r="I15" s="292">
        <v>0</v>
      </c>
      <c r="J15" s="292">
        <v>356760</v>
      </c>
      <c r="K15" s="292">
        <v>419138541</v>
      </c>
      <c r="L15" s="292">
        <v>84484190.377199158</v>
      </c>
      <c r="M15" s="292">
        <v>29179485</v>
      </c>
      <c r="N15" s="292">
        <v>6253255</v>
      </c>
      <c r="O15" s="292">
        <v>0</v>
      </c>
      <c r="P15" s="292">
        <v>330000</v>
      </c>
      <c r="Q15" s="292">
        <v>306000</v>
      </c>
      <c r="R15" s="292">
        <v>700000</v>
      </c>
      <c r="S15" s="292">
        <v>0</v>
      </c>
      <c r="T15" s="292">
        <v>0</v>
      </c>
      <c r="U15" s="292">
        <v>0</v>
      </c>
      <c r="V15" s="292">
        <v>4456000</v>
      </c>
      <c r="W15" s="292">
        <v>4280000</v>
      </c>
      <c r="X15" s="292">
        <v>79000</v>
      </c>
      <c r="Y15" s="292">
        <v>0</v>
      </c>
      <c r="Z15" s="292">
        <v>0</v>
      </c>
      <c r="AA15" s="292">
        <v>0</v>
      </c>
      <c r="AB15" s="292">
        <v>3256142</v>
      </c>
      <c r="AC15" s="292"/>
      <c r="AD15" s="287">
        <f t="shared" si="0"/>
        <v>2112912544.3771992</v>
      </c>
    </row>
    <row r="16" spans="1:240" x14ac:dyDescent="0.2">
      <c r="A16" s="351" t="s">
        <v>315</v>
      </c>
      <c r="B16" s="351">
        <v>2067387</v>
      </c>
      <c r="C16" s="292">
        <v>404076</v>
      </c>
      <c r="D16" s="292">
        <v>86082893</v>
      </c>
      <c r="E16" s="292">
        <v>0</v>
      </c>
      <c r="F16" s="292">
        <v>4441934</v>
      </c>
      <c r="G16" s="292">
        <v>13248406</v>
      </c>
      <c r="H16" s="292">
        <v>179595</v>
      </c>
      <c r="I16" s="292">
        <v>0</v>
      </c>
      <c r="J16" s="292">
        <v>103040</v>
      </c>
      <c r="K16" s="292">
        <v>14713863</v>
      </c>
      <c r="L16" s="292">
        <v>11781267.900310263</v>
      </c>
      <c r="M16" s="292">
        <v>32892331</v>
      </c>
      <c r="N16" s="292">
        <v>1600000</v>
      </c>
      <c r="O16" s="292">
        <v>0</v>
      </c>
      <c r="P16" s="292">
        <v>0</v>
      </c>
      <c r="Q16" s="292">
        <v>224000</v>
      </c>
      <c r="R16" s="292">
        <v>687000</v>
      </c>
      <c r="S16" s="292">
        <v>0</v>
      </c>
      <c r="T16" s="292">
        <v>0</v>
      </c>
      <c r="U16" s="292">
        <v>0</v>
      </c>
      <c r="V16" s="292">
        <v>0</v>
      </c>
      <c r="W16" s="292">
        <v>280000</v>
      </c>
      <c r="X16" s="292">
        <v>0</v>
      </c>
      <c r="Y16" s="292">
        <v>0</v>
      </c>
      <c r="Z16" s="292">
        <v>0</v>
      </c>
      <c r="AA16" s="292">
        <v>0</v>
      </c>
      <c r="AB16" s="292">
        <v>673742</v>
      </c>
      <c r="AC16" s="292"/>
      <c r="AD16" s="287">
        <f t="shared" si="0"/>
        <v>169379534.90031028</v>
      </c>
    </row>
    <row r="17" spans="1:30" x14ac:dyDescent="0.2">
      <c r="A17" s="351" t="s">
        <v>316</v>
      </c>
      <c r="B17" s="351">
        <v>1279073</v>
      </c>
      <c r="C17" s="292">
        <v>316947</v>
      </c>
      <c r="D17" s="292">
        <v>107628462</v>
      </c>
      <c r="E17" s="292">
        <v>0</v>
      </c>
      <c r="F17" s="292">
        <v>3321961</v>
      </c>
      <c r="G17" s="292">
        <v>3390015</v>
      </c>
      <c r="H17" s="292">
        <v>118384</v>
      </c>
      <c r="I17" s="292">
        <v>0</v>
      </c>
      <c r="J17" s="292">
        <v>94753</v>
      </c>
      <c r="K17" s="292">
        <v>62182078</v>
      </c>
      <c r="L17" s="292">
        <v>8630521.1971752923</v>
      </c>
      <c r="M17" s="292">
        <v>6730532</v>
      </c>
      <c r="N17" s="292">
        <v>1931452</v>
      </c>
      <c r="O17" s="292">
        <v>0</v>
      </c>
      <c r="P17" s="292">
        <v>0</v>
      </c>
      <c r="Q17" s="292">
        <v>2630000</v>
      </c>
      <c r="R17" s="292">
        <v>0</v>
      </c>
      <c r="S17" s="292">
        <v>0</v>
      </c>
      <c r="T17" s="292">
        <v>0</v>
      </c>
      <c r="U17" s="292">
        <v>0</v>
      </c>
      <c r="V17" s="292">
        <v>0</v>
      </c>
      <c r="W17" s="292">
        <v>0</v>
      </c>
      <c r="X17" s="292">
        <v>0</v>
      </c>
      <c r="Y17" s="292">
        <v>0</v>
      </c>
      <c r="Z17" s="292">
        <v>0</v>
      </c>
      <c r="AA17" s="292">
        <v>0</v>
      </c>
      <c r="AB17" s="292">
        <v>0</v>
      </c>
      <c r="AC17" s="292"/>
      <c r="AD17" s="287">
        <f t="shared" si="0"/>
        <v>198254178.19717529</v>
      </c>
    </row>
    <row r="18" spans="1:30" x14ac:dyDescent="0.2">
      <c r="A18" s="351" t="s">
        <v>317</v>
      </c>
      <c r="B18" s="351">
        <v>492727</v>
      </c>
      <c r="C18" s="292">
        <v>122107</v>
      </c>
      <c r="D18" s="292">
        <v>21485366</v>
      </c>
      <c r="E18" s="292">
        <v>0</v>
      </c>
      <c r="F18" s="292">
        <v>455255</v>
      </c>
      <c r="G18" s="292">
        <v>1977918</v>
      </c>
      <c r="H18" s="292">
        <v>92666</v>
      </c>
      <c r="I18" s="292">
        <v>0</v>
      </c>
      <c r="J18" s="292">
        <v>0</v>
      </c>
      <c r="K18" s="292">
        <v>0</v>
      </c>
      <c r="L18" s="292">
        <v>4636166.9495331869</v>
      </c>
      <c r="M18" s="292">
        <v>2480000</v>
      </c>
      <c r="N18" s="292">
        <v>0</v>
      </c>
      <c r="O18" s="292">
        <v>0</v>
      </c>
      <c r="P18" s="292">
        <v>0</v>
      </c>
      <c r="Q18" s="292">
        <v>0</v>
      </c>
      <c r="R18" s="292">
        <v>317692</v>
      </c>
      <c r="S18" s="292">
        <v>0</v>
      </c>
      <c r="T18" s="292">
        <v>0</v>
      </c>
      <c r="U18" s="292">
        <v>0</v>
      </c>
      <c r="V18" s="292">
        <v>0</v>
      </c>
      <c r="W18" s="292">
        <v>0</v>
      </c>
      <c r="X18" s="292">
        <v>0</v>
      </c>
      <c r="Y18" s="292">
        <v>0</v>
      </c>
      <c r="Z18" s="292">
        <v>0</v>
      </c>
      <c r="AA18" s="292">
        <v>0</v>
      </c>
      <c r="AB18" s="292">
        <v>0</v>
      </c>
      <c r="AC18" s="292"/>
      <c r="AD18" s="287">
        <f t="shared" si="0"/>
        <v>32059897.949533187</v>
      </c>
    </row>
    <row r="19" spans="1:30" x14ac:dyDescent="0.2">
      <c r="A19" s="351" t="s">
        <v>318</v>
      </c>
      <c r="B19" s="351">
        <v>492727</v>
      </c>
      <c r="C19" s="292">
        <v>122107</v>
      </c>
      <c r="D19" s="292">
        <v>23021219</v>
      </c>
      <c r="E19" s="292">
        <v>0</v>
      </c>
      <c r="F19" s="292">
        <v>3408092</v>
      </c>
      <c r="G19" s="292">
        <v>0</v>
      </c>
      <c r="H19" s="292">
        <v>0</v>
      </c>
      <c r="I19" s="292">
        <v>0</v>
      </c>
      <c r="J19" s="292">
        <v>0</v>
      </c>
      <c r="K19" s="292">
        <v>166941443</v>
      </c>
      <c r="L19" s="292">
        <v>2624244.6913560042</v>
      </c>
      <c r="M19" s="292">
        <v>17024319</v>
      </c>
      <c r="N19" s="292">
        <v>4162472</v>
      </c>
      <c r="O19" s="292">
        <v>0</v>
      </c>
      <c r="P19" s="292">
        <v>151200</v>
      </c>
      <c r="Q19" s="292">
        <v>0</v>
      </c>
      <c r="R19" s="292">
        <v>0</v>
      </c>
      <c r="S19" s="292">
        <v>0</v>
      </c>
      <c r="T19" s="292">
        <v>0</v>
      </c>
      <c r="U19" s="292">
        <v>0</v>
      </c>
      <c r="V19" s="292">
        <v>0</v>
      </c>
      <c r="W19" s="292">
        <v>0</v>
      </c>
      <c r="X19" s="292">
        <v>0</v>
      </c>
      <c r="Y19" s="292">
        <v>0</v>
      </c>
      <c r="Z19" s="292">
        <v>0</v>
      </c>
      <c r="AA19" s="292">
        <v>0</v>
      </c>
      <c r="AB19" s="292">
        <v>1951986</v>
      </c>
      <c r="AC19" s="292">
        <v>148500000</v>
      </c>
      <c r="AD19" s="287">
        <f t="shared" si="0"/>
        <v>368399809.691356</v>
      </c>
    </row>
    <row r="20" spans="1:30" x14ac:dyDescent="0.2">
      <c r="A20" s="351" t="s">
        <v>319</v>
      </c>
      <c r="B20" s="351">
        <v>8870332</v>
      </c>
      <c r="C20" s="292">
        <v>1718545</v>
      </c>
      <c r="D20" s="292">
        <v>271682048</v>
      </c>
      <c r="E20" s="292">
        <v>121835999</v>
      </c>
      <c r="F20" s="292">
        <v>23599739</v>
      </c>
      <c r="G20" s="292">
        <v>18606290</v>
      </c>
      <c r="H20" s="292">
        <v>297530</v>
      </c>
      <c r="I20" s="292">
        <v>0</v>
      </c>
      <c r="J20" s="292">
        <v>0</v>
      </c>
      <c r="K20" s="292">
        <v>47408482</v>
      </c>
      <c r="L20" s="292">
        <v>32721164.414721068</v>
      </c>
      <c r="M20" s="292">
        <v>49403615</v>
      </c>
      <c r="N20" s="292">
        <v>1205620</v>
      </c>
      <c r="O20" s="292">
        <v>0</v>
      </c>
      <c r="P20" s="292">
        <v>0</v>
      </c>
      <c r="Q20" s="292">
        <v>0</v>
      </c>
      <c r="R20" s="292">
        <v>120000</v>
      </c>
      <c r="S20" s="292">
        <v>0</v>
      </c>
      <c r="T20" s="292">
        <v>0</v>
      </c>
      <c r="U20" s="292">
        <v>0</v>
      </c>
      <c r="V20" s="292">
        <v>5241791</v>
      </c>
      <c r="W20" s="292">
        <v>2702624</v>
      </c>
      <c r="X20" s="292">
        <v>25000</v>
      </c>
      <c r="Y20" s="292">
        <v>0</v>
      </c>
      <c r="Z20" s="292">
        <v>0</v>
      </c>
      <c r="AA20" s="292">
        <v>3643000</v>
      </c>
      <c r="AB20" s="292">
        <v>713827</v>
      </c>
      <c r="AC20" s="292"/>
      <c r="AD20" s="287">
        <f t="shared" si="0"/>
        <v>589795606.41472101</v>
      </c>
    </row>
    <row r="21" spans="1:30" x14ac:dyDescent="0.2">
      <c r="A21" s="351" t="s">
        <v>320</v>
      </c>
      <c r="B21" s="351">
        <v>3502726</v>
      </c>
      <c r="C21" s="292">
        <v>662152</v>
      </c>
      <c r="D21" s="292">
        <v>103382011</v>
      </c>
      <c r="E21" s="292">
        <v>0</v>
      </c>
      <c r="F21" s="292">
        <v>7985672</v>
      </c>
      <c r="G21" s="292">
        <v>24868631</v>
      </c>
      <c r="H21" s="292">
        <v>395215</v>
      </c>
      <c r="I21" s="292">
        <v>592000</v>
      </c>
      <c r="J21" s="292">
        <v>0</v>
      </c>
      <c r="K21" s="292">
        <v>54782162</v>
      </c>
      <c r="L21" s="292">
        <v>13148816.011841318</v>
      </c>
      <c r="M21" s="292">
        <v>20462000</v>
      </c>
      <c r="N21" s="292">
        <v>1871240</v>
      </c>
      <c r="O21" s="292">
        <v>0</v>
      </c>
      <c r="P21" s="292">
        <v>120000</v>
      </c>
      <c r="Q21" s="292">
        <v>430400</v>
      </c>
      <c r="R21" s="292">
        <v>0</v>
      </c>
      <c r="S21" s="292">
        <v>0</v>
      </c>
      <c r="T21" s="292">
        <v>0</v>
      </c>
      <c r="U21" s="292">
        <v>0</v>
      </c>
      <c r="V21" s="292">
        <v>1280000</v>
      </c>
      <c r="W21" s="292">
        <v>0</v>
      </c>
      <c r="X21" s="292">
        <v>0</v>
      </c>
      <c r="Y21" s="292">
        <v>0</v>
      </c>
      <c r="Z21" s="292">
        <v>0</v>
      </c>
      <c r="AA21" s="292">
        <v>0</v>
      </c>
      <c r="AB21" s="292">
        <v>905529</v>
      </c>
      <c r="AC21" s="292"/>
      <c r="AD21" s="287">
        <f t="shared" si="0"/>
        <v>234388554.01184133</v>
      </c>
    </row>
    <row r="22" spans="1:30" x14ac:dyDescent="0.2">
      <c r="A22" s="351" t="s">
        <v>321</v>
      </c>
      <c r="B22" s="351">
        <v>0</v>
      </c>
      <c r="C22" s="292">
        <v>0</v>
      </c>
      <c r="D22" s="292">
        <v>0</v>
      </c>
      <c r="E22" s="292">
        <v>0</v>
      </c>
      <c r="F22" s="292">
        <v>45768</v>
      </c>
      <c r="G22" s="292">
        <v>894499</v>
      </c>
      <c r="H22" s="292">
        <v>25692</v>
      </c>
      <c r="I22" s="292">
        <v>0</v>
      </c>
      <c r="J22" s="292">
        <v>0</v>
      </c>
      <c r="K22" s="292">
        <v>0</v>
      </c>
      <c r="L22" s="292">
        <v>1000000</v>
      </c>
      <c r="M22" s="292">
        <v>9558120</v>
      </c>
      <c r="N22" s="292">
        <v>0</v>
      </c>
      <c r="O22" s="292">
        <v>0</v>
      </c>
      <c r="P22" s="292">
        <v>0</v>
      </c>
      <c r="Q22" s="292">
        <v>0</v>
      </c>
      <c r="R22" s="292">
        <v>1950106</v>
      </c>
      <c r="S22" s="292">
        <v>0</v>
      </c>
      <c r="T22" s="292">
        <v>0</v>
      </c>
      <c r="U22" s="292">
        <v>0</v>
      </c>
      <c r="V22" s="292">
        <v>0</v>
      </c>
      <c r="W22" s="292">
        <v>0</v>
      </c>
      <c r="X22" s="292">
        <v>0</v>
      </c>
      <c r="Y22" s="292">
        <v>0</v>
      </c>
      <c r="Z22" s="292">
        <v>0</v>
      </c>
      <c r="AA22" s="292">
        <v>0</v>
      </c>
      <c r="AB22" s="292">
        <v>0</v>
      </c>
      <c r="AC22" s="292"/>
      <c r="AD22" s="287">
        <f t="shared" si="0"/>
        <v>13474185</v>
      </c>
    </row>
    <row r="23" spans="1:30" x14ac:dyDescent="0.2">
      <c r="A23" s="351" t="s">
        <v>322</v>
      </c>
      <c r="B23" s="351">
        <v>492727</v>
      </c>
      <c r="C23" s="292">
        <v>122107</v>
      </c>
      <c r="D23" s="292">
        <v>33857825</v>
      </c>
      <c r="E23" s="292">
        <v>0</v>
      </c>
      <c r="F23" s="292">
        <v>1280544</v>
      </c>
      <c r="G23" s="292">
        <v>2977426</v>
      </c>
      <c r="H23" s="292">
        <v>103230</v>
      </c>
      <c r="I23" s="292">
        <v>0</v>
      </c>
      <c r="J23" s="292">
        <v>0</v>
      </c>
      <c r="K23" s="292">
        <v>961385</v>
      </c>
      <c r="L23" s="292">
        <v>7780125.7035450367</v>
      </c>
      <c r="M23" s="292">
        <v>16183319</v>
      </c>
      <c r="N23" s="292">
        <v>5940005</v>
      </c>
      <c r="O23" s="292">
        <v>0</v>
      </c>
      <c r="P23" s="292">
        <v>0</v>
      </c>
      <c r="Q23" s="292">
        <v>0</v>
      </c>
      <c r="R23" s="292">
        <v>0</v>
      </c>
      <c r="S23" s="292">
        <v>0</v>
      </c>
      <c r="T23" s="292">
        <v>0</v>
      </c>
      <c r="U23" s="292">
        <v>0</v>
      </c>
      <c r="V23" s="292">
        <v>0</v>
      </c>
      <c r="W23" s="292">
        <v>0</v>
      </c>
      <c r="X23" s="292">
        <v>0</v>
      </c>
      <c r="Y23" s="292">
        <v>0</v>
      </c>
      <c r="Z23" s="292">
        <v>0</v>
      </c>
      <c r="AA23" s="292">
        <v>0</v>
      </c>
      <c r="AB23" s="292">
        <v>226714</v>
      </c>
      <c r="AC23" s="292"/>
      <c r="AD23" s="287">
        <f t="shared" si="0"/>
        <v>69925407.703545034</v>
      </c>
    </row>
    <row r="24" spans="1:30" x14ac:dyDescent="0.2">
      <c r="A24" s="351" t="s">
        <v>323</v>
      </c>
      <c r="B24" s="351">
        <v>492727</v>
      </c>
      <c r="C24" s="292">
        <v>122107</v>
      </c>
      <c r="D24" s="292">
        <v>11934591</v>
      </c>
      <c r="E24" s="292">
        <v>0</v>
      </c>
      <c r="F24" s="292">
        <v>1600368</v>
      </c>
      <c r="G24" s="292">
        <v>9085078</v>
      </c>
      <c r="H24" s="292">
        <v>141389</v>
      </c>
      <c r="I24" s="292">
        <v>0</v>
      </c>
      <c r="J24" s="292">
        <v>1365762</v>
      </c>
      <c r="K24" s="292">
        <v>0</v>
      </c>
      <c r="L24" s="292">
        <v>4938810.6507691955</v>
      </c>
      <c r="M24" s="292">
        <v>2204000</v>
      </c>
      <c r="N24" s="292">
        <v>2445000</v>
      </c>
      <c r="O24" s="292">
        <v>0</v>
      </c>
      <c r="P24" s="292">
        <v>0</v>
      </c>
      <c r="Q24" s="292">
        <v>150000</v>
      </c>
      <c r="R24" s="292">
        <v>0</v>
      </c>
      <c r="S24" s="292">
        <v>0</v>
      </c>
      <c r="T24" s="292">
        <v>0</v>
      </c>
      <c r="U24" s="292">
        <v>0</v>
      </c>
      <c r="V24" s="292">
        <v>0</v>
      </c>
      <c r="W24" s="292">
        <v>0</v>
      </c>
      <c r="X24" s="292">
        <v>0</v>
      </c>
      <c r="Y24" s="292">
        <v>0</v>
      </c>
      <c r="Z24" s="292">
        <v>0</v>
      </c>
      <c r="AA24" s="292">
        <v>0</v>
      </c>
      <c r="AB24" s="292">
        <v>0</v>
      </c>
      <c r="AC24" s="292"/>
      <c r="AD24" s="287">
        <f t="shared" si="0"/>
        <v>34479832.650769196</v>
      </c>
    </row>
    <row r="25" spans="1:30" x14ac:dyDescent="0.2">
      <c r="A25" s="351" t="s">
        <v>324</v>
      </c>
      <c r="B25" s="351">
        <v>5872101</v>
      </c>
      <c r="C25" s="292">
        <v>1072597</v>
      </c>
      <c r="D25" s="292">
        <v>286034100</v>
      </c>
      <c r="E25" s="292">
        <v>100000000</v>
      </c>
      <c r="F25" s="292">
        <v>10662116</v>
      </c>
      <c r="G25" s="292">
        <v>19182176</v>
      </c>
      <c r="H25" s="292">
        <v>318070</v>
      </c>
      <c r="I25" s="292">
        <v>0</v>
      </c>
      <c r="J25" s="292">
        <v>0</v>
      </c>
      <c r="K25" s="292">
        <v>266158100</v>
      </c>
      <c r="L25" s="292">
        <v>22901134.826261751</v>
      </c>
      <c r="M25" s="292">
        <v>44672463</v>
      </c>
      <c r="N25" s="292">
        <v>2965851</v>
      </c>
      <c r="O25" s="292">
        <v>0</v>
      </c>
      <c r="P25" s="292">
        <v>0</v>
      </c>
      <c r="Q25" s="292">
        <v>0</v>
      </c>
      <c r="R25" s="292">
        <v>330000</v>
      </c>
      <c r="S25" s="292">
        <v>1183091</v>
      </c>
      <c r="T25" s="292">
        <v>0</v>
      </c>
      <c r="U25" s="292">
        <v>0</v>
      </c>
      <c r="V25" s="292">
        <v>0</v>
      </c>
      <c r="W25" s="292">
        <v>0</v>
      </c>
      <c r="X25" s="292">
        <v>0</v>
      </c>
      <c r="Y25" s="292">
        <v>2000000</v>
      </c>
      <c r="Z25" s="292">
        <v>0</v>
      </c>
      <c r="AA25" s="292">
        <v>0</v>
      </c>
      <c r="AB25" s="292">
        <v>1819323</v>
      </c>
      <c r="AC25" s="292"/>
      <c r="AD25" s="287">
        <f t="shared" si="0"/>
        <v>765171122.82626176</v>
      </c>
    </row>
    <row r="26" spans="1:30" x14ac:dyDescent="0.2">
      <c r="A26" s="351" t="s">
        <v>325</v>
      </c>
      <c r="B26" s="351">
        <v>2002408</v>
      </c>
      <c r="C26" s="292">
        <v>401056</v>
      </c>
      <c r="D26" s="292">
        <v>61728820</v>
      </c>
      <c r="E26" s="292">
        <v>228100000</v>
      </c>
      <c r="F26" s="292">
        <v>5341488</v>
      </c>
      <c r="G26" s="292">
        <v>18529203</v>
      </c>
      <c r="H26" s="292">
        <v>325678</v>
      </c>
      <c r="I26" s="292">
        <v>0</v>
      </c>
      <c r="J26" s="292">
        <v>0</v>
      </c>
      <c r="K26" s="292">
        <v>2846677</v>
      </c>
      <c r="L26" s="292">
        <v>9371066.1304405499</v>
      </c>
      <c r="M26" s="292">
        <v>5525000</v>
      </c>
      <c r="N26" s="292">
        <v>0</v>
      </c>
      <c r="O26" s="292">
        <v>0</v>
      </c>
      <c r="P26" s="292">
        <v>0</v>
      </c>
      <c r="Q26" s="292">
        <v>0</v>
      </c>
      <c r="R26" s="292">
        <v>400000</v>
      </c>
      <c r="S26" s="292">
        <v>0</v>
      </c>
      <c r="T26" s="292">
        <v>0</v>
      </c>
      <c r="U26" s="292">
        <v>0</v>
      </c>
      <c r="V26" s="292">
        <v>0</v>
      </c>
      <c r="W26" s="292">
        <v>1200000</v>
      </c>
      <c r="X26" s="292">
        <v>0</v>
      </c>
      <c r="Y26" s="292">
        <v>0</v>
      </c>
      <c r="Z26" s="292">
        <v>0</v>
      </c>
      <c r="AA26" s="292">
        <v>0</v>
      </c>
      <c r="AB26" s="292">
        <v>0</v>
      </c>
      <c r="AC26" s="292"/>
      <c r="AD26" s="287">
        <f t="shared" si="0"/>
        <v>335771396.13044053</v>
      </c>
    </row>
    <row r="27" spans="1:30" x14ac:dyDescent="0.2">
      <c r="A27" s="351" t="s">
        <v>326</v>
      </c>
      <c r="B27" s="351">
        <v>535317</v>
      </c>
      <c r="C27" s="292">
        <v>132650</v>
      </c>
      <c r="D27" s="292">
        <v>22566079</v>
      </c>
      <c r="E27" s="292">
        <v>0</v>
      </c>
      <c r="F27" s="292">
        <v>2676106</v>
      </c>
      <c r="G27" s="292">
        <v>14296093</v>
      </c>
      <c r="H27" s="292">
        <v>240024</v>
      </c>
      <c r="I27" s="292">
        <v>0</v>
      </c>
      <c r="J27" s="292">
        <v>0</v>
      </c>
      <c r="K27" s="292">
        <v>178525</v>
      </c>
      <c r="L27" s="292">
        <v>5942635.7713983934</v>
      </c>
      <c r="M27" s="292">
        <v>33304495</v>
      </c>
      <c r="N27" s="292">
        <v>3017280</v>
      </c>
      <c r="O27" s="292">
        <v>0</v>
      </c>
      <c r="P27" s="292">
        <v>70720</v>
      </c>
      <c r="Q27" s="292">
        <v>0</v>
      </c>
      <c r="R27" s="292">
        <v>120000</v>
      </c>
      <c r="S27" s="292">
        <v>0</v>
      </c>
      <c r="T27" s="292">
        <v>0</v>
      </c>
      <c r="U27" s="292">
        <v>0</v>
      </c>
      <c r="V27" s="292">
        <v>0</v>
      </c>
      <c r="W27" s="292">
        <v>0</v>
      </c>
      <c r="X27" s="292">
        <v>0</v>
      </c>
      <c r="Y27" s="292">
        <v>0</v>
      </c>
      <c r="Z27" s="292">
        <v>0</v>
      </c>
      <c r="AA27" s="292">
        <v>0</v>
      </c>
      <c r="AB27" s="292">
        <v>0</v>
      </c>
      <c r="AC27" s="292"/>
      <c r="AD27" s="287">
        <f t="shared" si="0"/>
        <v>83079924.771398395</v>
      </c>
    </row>
    <row r="28" spans="1:30" x14ac:dyDescent="0.2">
      <c r="A28" s="351" t="s">
        <v>327</v>
      </c>
      <c r="B28" s="351">
        <v>725901</v>
      </c>
      <c r="C28" s="292">
        <v>149633</v>
      </c>
      <c r="D28" s="292">
        <v>18504366</v>
      </c>
      <c r="E28" s="292">
        <v>0</v>
      </c>
      <c r="F28" s="292">
        <v>1727918</v>
      </c>
      <c r="G28" s="292">
        <v>12933466</v>
      </c>
      <c r="H28" s="292">
        <v>204998</v>
      </c>
      <c r="I28" s="292">
        <v>0</v>
      </c>
      <c r="J28" s="292">
        <v>349984</v>
      </c>
      <c r="K28" s="292">
        <v>0</v>
      </c>
      <c r="L28" s="292">
        <v>5626702.3031799328</v>
      </c>
      <c r="M28" s="292">
        <v>19220316</v>
      </c>
      <c r="N28" s="292">
        <v>3756000</v>
      </c>
      <c r="O28" s="292">
        <v>0</v>
      </c>
      <c r="P28" s="292">
        <v>0</v>
      </c>
      <c r="Q28" s="292">
        <v>0</v>
      </c>
      <c r="R28" s="292">
        <v>0</v>
      </c>
      <c r="S28" s="292">
        <v>0</v>
      </c>
      <c r="T28" s="292">
        <v>0</v>
      </c>
      <c r="U28" s="292">
        <v>0</v>
      </c>
      <c r="V28" s="292">
        <v>0</v>
      </c>
      <c r="W28" s="292">
        <v>0</v>
      </c>
      <c r="X28" s="292">
        <v>843009</v>
      </c>
      <c r="Y28" s="292">
        <v>0</v>
      </c>
      <c r="Z28" s="292">
        <v>0</v>
      </c>
      <c r="AA28" s="292">
        <v>0</v>
      </c>
      <c r="AB28" s="292">
        <v>0</v>
      </c>
      <c r="AC28" s="292"/>
      <c r="AD28" s="287">
        <f t="shared" si="0"/>
        <v>64042293.303179935</v>
      </c>
    </row>
    <row r="29" spans="1:30" x14ac:dyDescent="0.2">
      <c r="A29" s="351" t="s">
        <v>328</v>
      </c>
      <c r="B29" s="351">
        <v>810624</v>
      </c>
      <c r="C29" s="292">
        <v>185918</v>
      </c>
      <c r="D29" s="292">
        <v>27503717</v>
      </c>
      <c r="E29" s="292">
        <v>0</v>
      </c>
      <c r="F29" s="292">
        <v>3496016</v>
      </c>
      <c r="G29" s="292">
        <v>19637208</v>
      </c>
      <c r="H29" s="292">
        <v>317172</v>
      </c>
      <c r="I29" s="292">
        <v>1764000</v>
      </c>
      <c r="J29" s="292">
        <v>0</v>
      </c>
      <c r="K29" s="292">
        <v>0</v>
      </c>
      <c r="L29" s="292">
        <v>6769611.2186101899</v>
      </c>
      <c r="M29" s="292">
        <v>22383591</v>
      </c>
      <c r="N29" s="292">
        <v>927629</v>
      </c>
      <c r="O29" s="292">
        <v>0</v>
      </c>
      <c r="P29" s="292">
        <v>0</v>
      </c>
      <c r="Q29" s="292">
        <v>0</v>
      </c>
      <c r="R29" s="292">
        <v>422625</v>
      </c>
      <c r="S29" s="292">
        <v>0</v>
      </c>
      <c r="T29" s="292">
        <v>0</v>
      </c>
      <c r="U29" s="292">
        <v>0</v>
      </c>
      <c r="V29" s="292">
        <v>0</v>
      </c>
      <c r="W29" s="292">
        <v>0</v>
      </c>
      <c r="X29" s="292">
        <v>0</v>
      </c>
      <c r="Y29" s="292">
        <v>0</v>
      </c>
      <c r="Z29" s="292">
        <v>0</v>
      </c>
      <c r="AA29" s="292">
        <v>0</v>
      </c>
      <c r="AB29" s="292">
        <v>0</v>
      </c>
      <c r="AC29" s="292"/>
      <c r="AD29" s="287">
        <f t="shared" si="0"/>
        <v>84218111.218610197</v>
      </c>
    </row>
    <row r="30" spans="1:30" x14ac:dyDescent="0.2">
      <c r="A30" s="351" t="s">
        <v>329</v>
      </c>
      <c r="B30" s="351">
        <v>1172924</v>
      </c>
      <c r="C30" s="292">
        <v>290649</v>
      </c>
      <c r="D30" s="292">
        <v>38729133</v>
      </c>
      <c r="E30" s="292">
        <v>0</v>
      </c>
      <c r="F30" s="292">
        <v>4399142</v>
      </c>
      <c r="G30" s="292">
        <v>13381687</v>
      </c>
      <c r="H30" s="292">
        <v>237619</v>
      </c>
      <c r="I30" s="292">
        <v>0</v>
      </c>
      <c r="J30" s="292">
        <v>0</v>
      </c>
      <c r="K30" s="292">
        <v>4811669</v>
      </c>
      <c r="L30" s="292">
        <v>7914236.2033373415</v>
      </c>
      <c r="M30" s="292">
        <v>25462315</v>
      </c>
      <c r="N30" s="292">
        <v>3872089</v>
      </c>
      <c r="O30" s="292">
        <v>0</v>
      </c>
      <c r="P30" s="292">
        <v>300000</v>
      </c>
      <c r="Q30" s="292">
        <v>0</v>
      </c>
      <c r="R30" s="292">
        <v>250000</v>
      </c>
      <c r="S30" s="292">
        <v>0</v>
      </c>
      <c r="T30" s="292">
        <v>600000</v>
      </c>
      <c r="U30" s="292">
        <v>0</v>
      </c>
      <c r="V30" s="292">
        <v>5272491</v>
      </c>
      <c r="W30" s="292">
        <v>0</v>
      </c>
      <c r="X30" s="292">
        <v>25000</v>
      </c>
      <c r="Y30" s="292">
        <v>0</v>
      </c>
      <c r="Z30" s="292">
        <v>0</v>
      </c>
      <c r="AA30" s="292">
        <v>0</v>
      </c>
      <c r="AB30" s="292">
        <v>306519</v>
      </c>
      <c r="AC30" s="292"/>
      <c r="AD30" s="287">
        <f t="shared" si="0"/>
        <v>107025473.20333734</v>
      </c>
    </row>
    <row r="31" spans="1:30" x14ac:dyDescent="0.2">
      <c r="A31" s="351" t="s">
        <v>330</v>
      </c>
      <c r="B31" s="351">
        <v>492727</v>
      </c>
      <c r="C31" s="292">
        <v>122106</v>
      </c>
      <c r="D31" s="292">
        <v>13359285</v>
      </c>
      <c r="E31" s="292">
        <v>0</v>
      </c>
      <c r="F31" s="292">
        <v>1211363</v>
      </c>
      <c r="G31" s="292">
        <v>8180590</v>
      </c>
      <c r="H31" s="292">
        <v>161525</v>
      </c>
      <c r="I31" s="292">
        <v>0</v>
      </c>
      <c r="J31" s="292">
        <v>91238</v>
      </c>
      <c r="K31" s="292">
        <v>7982135</v>
      </c>
      <c r="L31" s="292">
        <v>4047514.8650987772</v>
      </c>
      <c r="M31" s="292">
        <v>13441893</v>
      </c>
      <c r="N31" s="292">
        <v>0</v>
      </c>
      <c r="O31" s="292">
        <v>0</v>
      </c>
      <c r="P31" s="292">
        <v>187855</v>
      </c>
      <c r="Q31" s="292">
        <v>1658025</v>
      </c>
      <c r="R31" s="292">
        <v>0</v>
      </c>
      <c r="S31" s="292">
        <v>0</v>
      </c>
      <c r="T31" s="292">
        <v>0</v>
      </c>
      <c r="U31" s="292">
        <v>0</v>
      </c>
      <c r="V31" s="292">
        <v>3200000</v>
      </c>
      <c r="W31" s="292">
        <v>0</v>
      </c>
      <c r="X31" s="292">
        <v>245000</v>
      </c>
      <c r="Y31" s="292">
        <v>0</v>
      </c>
      <c r="Z31" s="292">
        <v>0</v>
      </c>
      <c r="AA31" s="292">
        <v>0</v>
      </c>
      <c r="AB31" s="292">
        <v>0</v>
      </c>
      <c r="AC31" s="292"/>
      <c r="AD31" s="287">
        <f t="shared" si="0"/>
        <v>54381256.865098774</v>
      </c>
    </row>
    <row r="32" spans="1:30" x14ac:dyDescent="0.2">
      <c r="A32" s="351" t="s">
        <v>331</v>
      </c>
      <c r="B32" s="351">
        <v>2770605</v>
      </c>
      <c r="C32" s="292">
        <v>504157</v>
      </c>
      <c r="D32" s="292">
        <v>177444273</v>
      </c>
      <c r="E32" s="292">
        <v>120000000</v>
      </c>
      <c r="F32" s="292">
        <v>3800911</v>
      </c>
      <c r="G32" s="292">
        <v>6418164</v>
      </c>
      <c r="H32" s="292">
        <v>158616</v>
      </c>
      <c r="I32" s="292">
        <v>636000</v>
      </c>
      <c r="J32" s="292">
        <v>0</v>
      </c>
      <c r="K32" s="292">
        <v>62186951</v>
      </c>
      <c r="L32" s="292">
        <v>14706123.646474466</v>
      </c>
      <c r="M32" s="292">
        <v>7620788</v>
      </c>
      <c r="N32" s="292">
        <v>2949750</v>
      </c>
      <c r="O32" s="292">
        <v>0</v>
      </c>
      <c r="P32" s="292">
        <v>40000</v>
      </c>
      <c r="Q32" s="292">
        <v>562845</v>
      </c>
      <c r="R32" s="292">
        <v>468820</v>
      </c>
      <c r="S32" s="292">
        <v>675000</v>
      </c>
      <c r="T32" s="292">
        <v>1000000</v>
      </c>
      <c r="U32" s="292">
        <v>0</v>
      </c>
      <c r="V32" s="292">
        <v>0</v>
      </c>
      <c r="W32" s="292">
        <v>0</v>
      </c>
      <c r="X32" s="292">
        <v>0</v>
      </c>
      <c r="Y32" s="292">
        <v>0</v>
      </c>
      <c r="Z32" s="292">
        <v>0</v>
      </c>
      <c r="AA32" s="292">
        <v>0</v>
      </c>
      <c r="AB32" s="292">
        <v>654817</v>
      </c>
      <c r="AC32" s="292"/>
      <c r="AD32" s="287">
        <f t="shared" si="0"/>
        <v>402597820.64647448</v>
      </c>
    </row>
    <row r="33" spans="1:30" x14ac:dyDescent="0.2">
      <c r="A33" s="351" t="s">
        <v>332</v>
      </c>
      <c r="B33" s="351">
        <v>3294087</v>
      </c>
      <c r="C33" s="292">
        <v>618082</v>
      </c>
      <c r="D33" s="292">
        <v>217442176</v>
      </c>
      <c r="E33" s="292">
        <v>150000000</v>
      </c>
      <c r="F33" s="292">
        <v>6278870</v>
      </c>
      <c r="G33" s="292">
        <v>4225683</v>
      </c>
      <c r="H33" s="292">
        <v>127523</v>
      </c>
      <c r="I33" s="292">
        <v>0</v>
      </c>
      <c r="J33" s="292">
        <v>69490</v>
      </c>
      <c r="K33" s="292">
        <v>148173038</v>
      </c>
      <c r="L33" s="292">
        <v>13443557.434990503</v>
      </c>
      <c r="M33" s="292">
        <v>12712338</v>
      </c>
      <c r="N33" s="292">
        <v>1100000</v>
      </c>
      <c r="O33" s="292">
        <v>1936904</v>
      </c>
      <c r="P33" s="292">
        <v>300000</v>
      </c>
      <c r="Q33" s="292">
        <v>0</v>
      </c>
      <c r="R33" s="292">
        <v>617000</v>
      </c>
      <c r="S33" s="292">
        <v>0</v>
      </c>
      <c r="T33" s="292">
        <v>0</v>
      </c>
      <c r="U33" s="292">
        <v>0</v>
      </c>
      <c r="V33" s="292">
        <v>3500000</v>
      </c>
      <c r="W33" s="292">
        <v>0</v>
      </c>
      <c r="X33" s="292">
        <v>0</v>
      </c>
      <c r="Y33" s="292">
        <v>0</v>
      </c>
      <c r="Z33" s="292">
        <v>0</v>
      </c>
      <c r="AA33" s="292">
        <v>0</v>
      </c>
      <c r="AB33" s="292">
        <v>1146336</v>
      </c>
      <c r="AC33" s="292"/>
      <c r="AD33" s="287">
        <f t="shared" si="0"/>
        <v>564985084.43499053</v>
      </c>
    </row>
    <row r="34" spans="1:30" x14ac:dyDescent="0.2">
      <c r="A34" s="351" t="s">
        <v>333</v>
      </c>
      <c r="B34" s="351">
        <v>3454298</v>
      </c>
      <c r="C34" s="292">
        <v>685765</v>
      </c>
      <c r="D34" s="292">
        <v>97422000</v>
      </c>
      <c r="E34" s="292">
        <v>0</v>
      </c>
      <c r="F34" s="292">
        <v>9491704</v>
      </c>
      <c r="G34" s="292">
        <v>24434011</v>
      </c>
      <c r="H34" s="292">
        <v>392271</v>
      </c>
      <c r="I34" s="292">
        <v>0</v>
      </c>
      <c r="J34" s="292">
        <v>425850</v>
      </c>
      <c r="K34" s="292">
        <v>1285614</v>
      </c>
      <c r="L34" s="292">
        <v>14969134.269319681</v>
      </c>
      <c r="M34" s="292">
        <v>40629210</v>
      </c>
      <c r="N34" s="292">
        <v>6393031</v>
      </c>
      <c r="O34" s="292">
        <v>0</v>
      </c>
      <c r="P34" s="292">
        <v>545696</v>
      </c>
      <c r="Q34" s="292">
        <v>276499</v>
      </c>
      <c r="R34" s="292">
        <v>225500</v>
      </c>
      <c r="S34" s="292">
        <v>0</v>
      </c>
      <c r="T34" s="292">
        <v>0</v>
      </c>
      <c r="U34" s="292">
        <v>0</v>
      </c>
      <c r="V34" s="292">
        <v>0</v>
      </c>
      <c r="W34" s="292">
        <v>0</v>
      </c>
      <c r="X34" s="292">
        <v>90000</v>
      </c>
      <c r="Y34" s="292">
        <v>0</v>
      </c>
      <c r="Z34" s="292">
        <v>0</v>
      </c>
      <c r="AA34" s="292">
        <v>0</v>
      </c>
      <c r="AB34" s="292">
        <v>319872</v>
      </c>
      <c r="AC34" s="292"/>
      <c r="AD34" s="287">
        <f t="shared" si="0"/>
        <v>201040455.26931968</v>
      </c>
    </row>
    <row r="35" spans="1:30" x14ac:dyDescent="0.2">
      <c r="A35" s="351" t="s">
        <v>334</v>
      </c>
      <c r="B35" s="351">
        <v>1785203</v>
      </c>
      <c r="C35" s="292">
        <v>321552</v>
      </c>
      <c r="D35" s="292">
        <v>69562784</v>
      </c>
      <c r="E35" s="292">
        <v>0</v>
      </c>
      <c r="F35" s="292">
        <v>4189213</v>
      </c>
      <c r="G35" s="292">
        <v>18167026</v>
      </c>
      <c r="H35" s="292">
        <v>284386</v>
      </c>
      <c r="I35" s="292">
        <v>0</v>
      </c>
      <c r="J35" s="292">
        <v>1730175</v>
      </c>
      <c r="K35" s="292">
        <v>20088236</v>
      </c>
      <c r="L35" s="292">
        <v>10715100.048880568</v>
      </c>
      <c r="M35" s="292">
        <v>7424834</v>
      </c>
      <c r="N35" s="292">
        <v>3156746</v>
      </c>
      <c r="O35" s="292">
        <v>0</v>
      </c>
      <c r="P35" s="292">
        <v>0</v>
      </c>
      <c r="Q35" s="292">
        <v>952807</v>
      </c>
      <c r="R35" s="292">
        <v>628000</v>
      </c>
      <c r="S35" s="292">
        <v>0</v>
      </c>
      <c r="T35" s="292">
        <v>0</v>
      </c>
      <c r="U35" s="292">
        <v>0</v>
      </c>
      <c r="V35" s="292">
        <v>0</v>
      </c>
      <c r="W35" s="292">
        <v>1250000</v>
      </c>
      <c r="X35" s="292">
        <v>687858</v>
      </c>
      <c r="Y35" s="292">
        <v>0</v>
      </c>
      <c r="Z35" s="292">
        <v>0</v>
      </c>
      <c r="AA35" s="292">
        <v>0</v>
      </c>
      <c r="AB35" s="292">
        <v>418896</v>
      </c>
      <c r="AC35" s="292"/>
      <c r="AD35" s="287">
        <f t="shared" si="0"/>
        <v>141362816.04888058</v>
      </c>
    </row>
    <row r="36" spans="1:30" x14ac:dyDescent="0.2">
      <c r="A36" s="351" t="s">
        <v>335</v>
      </c>
      <c r="B36" s="351">
        <v>492727</v>
      </c>
      <c r="C36" s="292">
        <v>122106</v>
      </c>
      <c r="D36" s="292">
        <v>8764943</v>
      </c>
      <c r="E36" s="292">
        <v>0</v>
      </c>
      <c r="F36" s="292">
        <v>2103249</v>
      </c>
      <c r="G36" s="292">
        <v>16506674</v>
      </c>
      <c r="H36" s="292">
        <v>276496</v>
      </c>
      <c r="I36" s="292">
        <v>254000</v>
      </c>
      <c r="J36" s="292">
        <v>763293</v>
      </c>
      <c r="K36" s="292">
        <v>0</v>
      </c>
      <c r="L36" s="292">
        <v>4439385.1160053834</v>
      </c>
      <c r="M36" s="292">
        <v>12862355</v>
      </c>
      <c r="N36" s="292">
        <v>5500000</v>
      </c>
      <c r="O36" s="292">
        <v>0</v>
      </c>
      <c r="P36" s="292">
        <v>0</v>
      </c>
      <c r="Q36" s="292">
        <v>0</v>
      </c>
      <c r="R36" s="292">
        <v>0</v>
      </c>
      <c r="S36" s="292">
        <v>0</v>
      </c>
      <c r="T36" s="292">
        <v>0</v>
      </c>
      <c r="U36" s="292">
        <v>0</v>
      </c>
      <c r="V36" s="292">
        <v>0</v>
      </c>
      <c r="W36" s="292">
        <v>400000</v>
      </c>
      <c r="X36" s="292">
        <v>25000</v>
      </c>
      <c r="Y36" s="292">
        <v>0</v>
      </c>
      <c r="Z36" s="292">
        <v>0</v>
      </c>
      <c r="AA36" s="292">
        <v>0</v>
      </c>
      <c r="AB36" s="292">
        <v>0</v>
      </c>
      <c r="AC36" s="292"/>
      <c r="AD36" s="287">
        <f t="shared" si="0"/>
        <v>52510228.116005383</v>
      </c>
    </row>
    <row r="37" spans="1:30" x14ac:dyDescent="0.2">
      <c r="A37" s="351" t="s">
        <v>336</v>
      </c>
      <c r="B37" s="351">
        <v>1914571</v>
      </c>
      <c r="C37" s="292">
        <v>354379</v>
      </c>
      <c r="D37" s="292">
        <v>51326409</v>
      </c>
      <c r="E37" s="292">
        <v>50800000</v>
      </c>
      <c r="F37" s="292">
        <v>6277094</v>
      </c>
      <c r="G37" s="292">
        <v>20607703</v>
      </c>
      <c r="H37" s="292">
        <v>320916</v>
      </c>
      <c r="I37" s="292">
        <v>0</v>
      </c>
      <c r="J37" s="292">
        <v>19211</v>
      </c>
      <c r="K37" s="292">
        <v>17399397</v>
      </c>
      <c r="L37" s="292">
        <v>8881434.5636849366</v>
      </c>
      <c r="M37" s="292">
        <v>13450000</v>
      </c>
      <c r="N37" s="292">
        <v>2380000</v>
      </c>
      <c r="O37" s="292">
        <v>0</v>
      </c>
      <c r="P37" s="292">
        <v>391709</v>
      </c>
      <c r="Q37" s="292">
        <v>0</v>
      </c>
      <c r="R37" s="292">
        <v>600000</v>
      </c>
      <c r="S37" s="292">
        <v>0</v>
      </c>
      <c r="T37" s="292">
        <v>0</v>
      </c>
      <c r="U37" s="292">
        <v>0</v>
      </c>
      <c r="V37" s="292">
        <v>0</v>
      </c>
      <c r="W37" s="292">
        <v>0</v>
      </c>
      <c r="X37" s="292">
        <v>0</v>
      </c>
      <c r="Y37" s="292">
        <v>0</v>
      </c>
      <c r="Z37" s="292">
        <v>0</v>
      </c>
      <c r="AA37" s="292">
        <v>0</v>
      </c>
      <c r="AB37" s="292">
        <v>668338</v>
      </c>
      <c r="AC37" s="292"/>
      <c r="AD37" s="287">
        <f t="shared" si="0"/>
        <v>175391161.56368494</v>
      </c>
    </row>
    <row r="38" spans="1:30" x14ac:dyDescent="0.2">
      <c r="A38" s="351" t="s">
        <v>337</v>
      </c>
      <c r="B38" s="351">
        <v>492727</v>
      </c>
      <c r="C38" s="292">
        <v>122106</v>
      </c>
      <c r="D38" s="292">
        <v>5066760</v>
      </c>
      <c r="E38" s="292">
        <v>0</v>
      </c>
      <c r="F38" s="292">
        <v>956992</v>
      </c>
      <c r="G38" s="292">
        <v>11782911</v>
      </c>
      <c r="H38" s="292">
        <v>136617</v>
      </c>
      <c r="I38" s="292">
        <v>0</v>
      </c>
      <c r="J38" s="292">
        <v>2270710</v>
      </c>
      <c r="K38" s="292">
        <v>0</v>
      </c>
      <c r="L38" s="292">
        <v>4013966.6531079379</v>
      </c>
      <c r="M38" s="292">
        <v>1551637</v>
      </c>
      <c r="N38" s="292">
        <v>3649000</v>
      </c>
      <c r="O38" s="292">
        <v>0</v>
      </c>
      <c r="P38" s="292">
        <v>0</v>
      </c>
      <c r="Q38" s="292">
        <v>0</v>
      </c>
      <c r="R38" s="292">
        <v>0</v>
      </c>
      <c r="S38" s="292">
        <v>0</v>
      </c>
      <c r="T38" s="292">
        <v>0</v>
      </c>
      <c r="U38" s="292">
        <v>0</v>
      </c>
      <c r="V38" s="292">
        <v>0</v>
      </c>
      <c r="W38" s="292">
        <v>0</v>
      </c>
      <c r="X38" s="292">
        <v>180550</v>
      </c>
      <c r="Y38" s="292">
        <v>0</v>
      </c>
      <c r="Z38" s="292">
        <v>0</v>
      </c>
      <c r="AA38" s="292">
        <v>0</v>
      </c>
      <c r="AB38" s="292">
        <v>0</v>
      </c>
      <c r="AC38" s="292"/>
      <c r="AD38" s="287">
        <f t="shared" si="0"/>
        <v>30223976.653107937</v>
      </c>
    </row>
    <row r="39" spans="1:30" x14ac:dyDescent="0.2">
      <c r="A39" s="351" t="s">
        <v>338</v>
      </c>
      <c r="B39" s="351">
        <v>0</v>
      </c>
      <c r="C39" s="292">
        <v>0</v>
      </c>
      <c r="D39" s="292">
        <v>0</v>
      </c>
      <c r="E39" s="292">
        <v>0</v>
      </c>
      <c r="F39" s="292">
        <v>9552</v>
      </c>
      <c r="G39" s="292">
        <v>346564</v>
      </c>
      <c r="H39" s="292">
        <v>15306</v>
      </c>
      <c r="I39" s="292">
        <v>0</v>
      </c>
      <c r="J39" s="292">
        <v>0</v>
      </c>
      <c r="K39" s="292">
        <v>0</v>
      </c>
      <c r="L39" s="292">
        <v>1000000</v>
      </c>
      <c r="M39" s="292">
        <v>0</v>
      </c>
      <c r="N39" s="292">
        <v>0</v>
      </c>
      <c r="O39" s="292">
        <v>0</v>
      </c>
      <c r="P39" s="292">
        <v>0</v>
      </c>
      <c r="Q39" s="292">
        <v>0</v>
      </c>
      <c r="R39" s="292">
        <v>0</v>
      </c>
      <c r="S39" s="292">
        <v>0</v>
      </c>
      <c r="T39" s="292">
        <v>0</v>
      </c>
      <c r="U39" s="292">
        <v>0</v>
      </c>
      <c r="V39" s="292">
        <v>0</v>
      </c>
      <c r="W39" s="292">
        <v>0</v>
      </c>
      <c r="X39" s="292">
        <v>0</v>
      </c>
      <c r="Y39" s="292">
        <v>0</v>
      </c>
      <c r="Z39" s="292">
        <v>0</v>
      </c>
      <c r="AA39" s="292">
        <v>351000</v>
      </c>
      <c r="AB39" s="292">
        <v>0</v>
      </c>
      <c r="AC39" s="292"/>
      <c r="AD39" s="287">
        <f t="shared" si="0"/>
        <v>1722422</v>
      </c>
    </row>
    <row r="40" spans="1:30" x14ac:dyDescent="0.2">
      <c r="A40" s="351" t="s">
        <v>339</v>
      </c>
      <c r="B40" s="351">
        <v>492727</v>
      </c>
      <c r="C40" s="292">
        <v>122106</v>
      </c>
      <c r="D40" s="292">
        <v>12239032</v>
      </c>
      <c r="E40" s="292">
        <v>0</v>
      </c>
      <c r="F40" s="292">
        <v>1431944</v>
      </c>
      <c r="G40" s="292">
        <v>9031027</v>
      </c>
      <c r="H40" s="292">
        <v>148125</v>
      </c>
      <c r="I40" s="292">
        <v>0</v>
      </c>
      <c r="J40" s="292">
        <v>1199380</v>
      </c>
      <c r="K40" s="292">
        <v>0</v>
      </c>
      <c r="L40" s="292">
        <v>4991262.7422621883</v>
      </c>
      <c r="M40" s="292">
        <v>18267574</v>
      </c>
      <c r="N40" s="292">
        <v>2369500</v>
      </c>
      <c r="O40" s="292">
        <v>0</v>
      </c>
      <c r="P40" s="292">
        <v>0</v>
      </c>
      <c r="Q40" s="292">
        <v>0</v>
      </c>
      <c r="R40" s="292">
        <v>0</v>
      </c>
      <c r="S40" s="292">
        <v>0</v>
      </c>
      <c r="T40" s="292">
        <v>0</v>
      </c>
      <c r="U40" s="292">
        <v>0</v>
      </c>
      <c r="V40" s="292">
        <v>0</v>
      </c>
      <c r="W40" s="292">
        <v>0</v>
      </c>
      <c r="X40" s="292">
        <v>32207</v>
      </c>
      <c r="Y40" s="292">
        <v>0</v>
      </c>
      <c r="Z40" s="292">
        <v>0</v>
      </c>
      <c r="AA40" s="292">
        <v>0</v>
      </c>
      <c r="AB40" s="292">
        <v>0</v>
      </c>
      <c r="AC40" s="292"/>
      <c r="AD40" s="287">
        <f t="shared" si="0"/>
        <v>50324884.742262185</v>
      </c>
    </row>
    <row r="41" spans="1:30" x14ac:dyDescent="0.2">
      <c r="A41" s="351" t="s">
        <v>340</v>
      </c>
      <c r="B41" s="351">
        <v>1359887</v>
      </c>
      <c r="C41" s="292">
        <v>251011</v>
      </c>
      <c r="D41" s="292">
        <v>46429350</v>
      </c>
      <c r="E41" s="292">
        <v>0</v>
      </c>
      <c r="F41" s="292">
        <v>2622625</v>
      </c>
      <c r="G41" s="292">
        <v>7230267</v>
      </c>
      <c r="H41" s="292">
        <v>94476</v>
      </c>
      <c r="I41" s="292">
        <v>0</v>
      </c>
      <c r="J41" s="292">
        <v>242131</v>
      </c>
      <c r="K41" s="292">
        <v>2795083</v>
      </c>
      <c r="L41" s="292">
        <v>8938553.4224172533</v>
      </c>
      <c r="M41" s="292">
        <v>12069525</v>
      </c>
      <c r="N41" s="292">
        <v>3853200</v>
      </c>
      <c r="O41" s="292">
        <v>0</v>
      </c>
      <c r="P41" s="292">
        <v>128624</v>
      </c>
      <c r="Q41" s="292">
        <v>0</v>
      </c>
      <c r="R41" s="292">
        <v>0</v>
      </c>
      <c r="S41" s="292">
        <v>0</v>
      </c>
      <c r="T41" s="292">
        <v>0</v>
      </c>
      <c r="U41" s="292">
        <v>0</v>
      </c>
      <c r="V41" s="292">
        <v>0</v>
      </c>
      <c r="W41" s="292">
        <v>0</v>
      </c>
      <c r="X41" s="292">
        <v>137180</v>
      </c>
      <c r="Y41" s="292">
        <v>0</v>
      </c>
      <c r="Z41" s="292">
        <v>0</v>
      </c>
      <c r="AA41" s="292">
        <v>0</v>
      </c>
      <c r="AB41" s="292">
        <v>0</v>
      </c>
      <c r="AC41" s="292"/>
      <c r="AD41" s="287">
        <f t="shared" si="0"/>
        <v>86151912.422417253</v>
      </c>
    </row>
    <row r="42" spans="1:30" x14ac:dyDescent="0.2">
      <c r="A42" s="351" t="s">
        <v>341</v>
      </c>
      <c r="B42" s="351">
        <v>492727</v>
      </c>
      <c r="C42" s="292">
        <v>122106</v>
      </c>
      <c r="D42" s="292">
        <v>8812264</v>
      </c>
      <c r="E42" s="292">
        <v>0</v>
      </c>
      <c r="F42" s="292">
        <v>1190237</v>
      </c>
      <c r="G42" s="292">
        <v>4603555</v>
      </c>
      <c r="H42" s="292">
        <v>133271</v>
      </c>
      <c r="I42" s="292">
        <v>0</v>
      </c>
      <c r="J42" s="292">
        <v>0</v>
      </c>
      <c r="K42" s="345">
        <v>0</v>
      </c>
      <c r="L42" s="292">
        <v>4370551.2703025397</v>
      </c>
      <c r="M42" s="292">
        <v>821500</v>
      </c>
      <c r="N42" s="292">
        <v>356046</v>
      </c>
      <c r="O42" s="292">
        <v>0</v>
      </c>
      <c r="P42" s="292">
        <v>0</v>
      </c>
      <c r="Q42" s="292">
        <v>0</v>
      </c>
      <c r="R42" s="292">
        <v>0</v>
      </c>
      <c r="S42" s="292">
        <v>0</v>
      </c>
      <c r="T42" s="292">
        <v>0</v>
      </c>
      <c r="U42" s="292">
        <v>0</v>
      </c>
      <c r="V42" s="292">
        <v>0</v>
      </c>
      <c r="W42" s="292">
        <v>0</v>
      </c>
      <c r="X42" s="292">
        <v>0</v>
      </c>
      <c r="Y42" s="292">
        <v>0</v>
      </c>
      <c r="Z42" s="292">
        <v>0</v>
      </c>
      <c r="AA42" s="292">
        <v>0</v>
      </c>
      <c r="AB42" s="292">
        <v>0</v>
      </c>
      <c r="AC42" s="292"/>
      <c r="AD42" s="287">
        <f t="shared" si="0"/>
        <v>20902257.270302542</v>
      </c>
    </row>
    <row r="43" spans="1:30" x14ac:dyDescent="0.2">
      <c r="A43" s="351" t="s">
        <v>342</v>
      </c>
      <c r="B43" s="351">
        <v>4765896</v>
      </c>
      <c r="C43" s="292">
        <v>847768</v>
      </c>
      <c r="D43" s="292">
        <v>430091530</v>
      </c>
      <c r="E43" s="292">
        <v>248000000</v>
      </c>
      <c r="F43" s="292">
        <v>1975649</v>
      </c>
      <c r="G43" s="292">
        <v>4455014</v>
      </c>
      <c r="H43" s="292">
        <v>132157</v>
      </c>
      <c r="I43" s="292">
        <v>0</v>
      </c>
      <c r="J43" s="292">
        <v>0</v>
      </c>
      <c r="K43" s="292">
        <v>185704468</v>
      </c>
      <c r="L43" s="292">
        <v>23592786.091434795</v>
      </c>
      <c r="M43" s="292">
        <v>31947995</v>
      </c>
      <c r="N43" s="292">
        <v>7074310</v>
      </c>
      <c r="O43" s="292">
        <v>0</v>
      </c>
      <c r="P43" s="292">
        <v>0</v>
      </c>
      <c r="Q43" s="292">
        <v>0</v>
      </c>
      <c r="R43" s="292">
        <v>0</v>
      </c>
      <c r="S43" s="292">
        <v>357072</v>
      </c>
      <c r="T43" s="292">
        <v>0</v>
      </c>
      <c r="U43" s="292">
        <v>0</v>
      </c>
      <c r="V43" s="292">
        <v>5300000</v>
      </c>
      <c r="W43" s="292">
        <v>0</v>
      </c>
      <c r="X43" s="292">
        <v>0</v>
      </c>
      <c r="Y43" s="292">
        <v>5000000</v>
      </c>
      <c r="Z43" s="292">
        <v>0</v>
      </c>
      <c r="AA43" s="292">
        <v>0</v>
      </c>
      <c r="AB43" s="292">
        <v>919412</v>
      </c>
      <c r="AC43" s="292"/>
      <c r="AD43" s="287">
        <f t="shared" si="0"/>
        <v>950164057.09143484</v>
      </c>
    </row>
    <row r="44" spans="1:30" x14ac:dyDescent="0.2">
      <c r="A44" s="351" t="s">
        <v>343</v>
      </c>
      <c r="B44" s="351">
        <v>492727</v>
      </c>
      <c r="C44" s="292">
        <v>122106</v>
      </c>
      <c r="D44" s="292">
        <v>25479801</v>
      </c>
      <c r="E44" s="292">
        <v>0</v>
      </c>
      <c r="F44" s="292">
        <v>1961853</v>
      </c>
      <c r="G44" s="292">
        <v>12129293</v>
      </c>
      <c r="H44" s="292">
        <v>158791</v>
      </c>
      <c r="I44" s="292">
        <v>0</v>
      </c>
      <c r="J44" s="292">
        <v>748348</v>
      </c>
      <c r="K44" s="292">
        <v>8846223</v>
      </c>
      <c r="L44" s="292">
        <v>5510271.5247483142</v>
      </c>
      <c r="M44" s="292">
        <v>11818709</v>
      </c>
      <c r="N44" s="292">
        <v>2920000</v>
      </c>
      <c r="O44" s="292">
        <v>0</v>
      </c>
      <c r="P44" s="292">
        <v>0</v>
      </c>
      <c r="Q44" s="292">
        <v>0</v>
      </c>
      <c r="R44" s="292">
        <v>0</v>
      </c>
      <c r="S44" s="292">
        <v>0</v>
      </c>
      <c r="T44" s="292">
        <v>0</v>
      </c>
      <c r="U44" s="292">
        <v>0</v>
      </c>
      <c r="V44" s="292">
        <v>0</v>
      </c>
      <c r="W44" s="292">
        <v>0</v>
      </c>
      <c r="X44" s="292">
        <v>126000</v>
      </c>
      <c r="Y44" s="292">
        <v>0</v>
      </c>
      <c r="Z44" s="292">
        <v>0</v>
      </c>
      <c r="AA44" s="292">
        <v>0</v>
      </c>
      <c r="AB44" s="292">
        <v>0</v>
      </c>
      <c r="AC44" s="292"/>
      <c r="AD44" s="287">
        <f t="shared" si="0"/>
        <v>70314122.52474831</v>
      </c>
    </row>
    <row r="45" spans="1:30" x14ac:dyDescent="0.2">
      <c r="A45" s="351" t="s">
        <v>344</v>
      </c>
      <c r="B45" s="351">
        <v>8999921</v>
      </c>
      <c r="C45" s="292">
        <v>1674453</v>
      </c>
      <c r="D45" s="292">
        <v>706581042</v>
      </c>
      <c r="E45" s="292">
        <v>60888093</v>
      </c>
      <c r="F45" s="292">
        <v>22334107</v>
      </c>
      <c r="G45" s="292">
        <v>23874088</v>
      </c>
      <c r="H45" s="292">
        <v>395860</v>
      </c>
      <c r="I45" s="292">
        <v>200000</v>
      </c>
      <c r="J45" s="292">
        <v>438134</v>
      </c>
      <c r="K45" s="292">
        <v>737597830</v>
      </c>
      <c r="L45" s="292">
        <v>43090396.601238631</v>
      </c>
      <c r="M45" s="292">
        <v>22600000</v>
      </c>
      <c r="N45" s="292">
        <v>1501444</v>
      </c>
      <c r="O45" s="292">
        <v>0</v>
      </c>
      <c r="P45" s="292">
        <v>0</v>
      </c>
      <c r="Q45" s="292">
        <v>820000</v>
      </c>
      <c r="R45" s="292">
        <v>180000</v>
      </c>
      <c r="S45" s="292">
        <v>3450907</v>
      </c>
      <c r="T45" s="292">
        <v>0</v>
      </c>
      <c r="U45" s="292">
        <v>0</v>
      </c>
      <c r="V45" s="292">
        <v>4180982</v>
      </c>
      <c r="W45" s="292">
        <v>0</v>
      </c>
      <c r="X45" s="292">
        <v>0</v>
      </c>
      <c r="Y45" s="292">
        <v>0</v>
      </c>
      <c r="Z45" s="292">
        <v>0</v>
      </c>
      <c r="AA45" s="292">
        <v>0</v>
      </c>
      <c r="AB45" s="292">
        <v>2569763</v>
      </c>
      <c r="AC45" s="292"/>
      <c r="AD45" s="287">
        <f t="shared" si="0"/>
        <v>1641377020.6012387</v>
      </c>
    </row>
    <row r="46" spans="1:30" x14ac:dyDescent="0.2">
      <c r="A46" s="351" t="s">
        <v>345</v>
      </c>
      <c r="B46" s="351">
        <v>2424620</v>
      </c>
      <c r="C46" s="292">
        <v>547009</v>
      </c>
      <c r="D46" s="292">
        <v>76674974</v>
      </c>
      <c r="E46" s="292">
        <v>0</v>
      </c>
      <c r="F46" s="292">
        <v>8345208</v>
      </c>
      <c r="G46" s="292">
        <v>31243385</v>
      </c>
      <c r="H46" s="292">
        <v>488695</v>
      </c>
      <c r="I46" s="292">
        <v>1450000</v>
      </c>
      <c r="J46" s="292">
        <v>637131</v>
      </c>
      <c r="K46" s="292">
        <v>2692588</v>
      </c>
      <c r="L46" s="292">
        <v>12394453.820683043</v>
      </c>
      <c r="M46" s="292">
        <v>32857000</v>
      </c>
      <c r="N46" s="292">
        <v>3723712</v>
      </c>
      <c r="O46" s="292">
        <v>0</v>
      </c>
      <c r="P46" s="292">
        <v>280000</v>
      </c>
      <c r="Q46" s="292">
        <v>393527</v>
      </c>
      <c r="R46" s="292">
        <v>250000</v>
      </c>
      <c r="S46" s="292">
        <v>56080</v>
      </c>
      <c r="T46" s="292">
        <v>0</v>
      </c>
      <c r="U46" s="292">
        <v>0</v>
      </c>
      <c r="V46" s="292">
        <v>0</v>
      </c>
      <c r="W46" s="292">
        <v>600000</v>
      </c>
      <c r="X46" s="292">
        <v>280800</v>
      </c>
      <c r="Y46" s="292">
        <v>0</v>
      </c>
      <c r="Z46" s="292">
        <v>0</v>
      </c>
      <c r="AA46" s="292">
        <v>29000</v>
      </c>
      <c r="AB46" s="292">
        <v>407552</v>
      </c>
      <c r="AC46" s="292"/>
      <c r="AD46" s="287">
        <f t="shared" si="0"/>
        <v>175775734.82068303</v>
      </c>
    </row>
    <row r="47" spans="1:30" x14ac:dyDescent="0.2">
      <c r="A47" s="351" t="s">
        <v>346</v>
      </c>
      <c r="B47" s="351">
        <v>492727</v>
      </c>
      <c r="C47" s="292">
        <v>122106</v>
      </c>
      <c r="D47" s="292">
        <v>5331159</v>
      </c>
      <c r="E47" s="292">
        <v>0</v>
      </c>
      <c r="F47" s="292">
        <v>663935</v>
      </c>
      <c r="G47" s="292">
        <v>5991963</v>
      </c>
      <c r="H47" s="292">
        <v>104737</v>
      </c>
      <c r="I47" s="292">
        <v>0</v>
      </c>
      <c r="J47" s="292">
        <v>1082445</v>
      </c>
      <c r="K47" s="292">
        <v>0</v>
      </c>
      <c r="L47" s="292">
        <v>4073771.4947717469</v>
      </c>
      <c r="M47" s="292">
        <v>15000000</v>
      </c>
      <c r="N47" s="292">
        <v>0</v>
      </c>
      <c r="O47" s="292">
        <v>0</v>
      </c>
      <c r="P47" s="292">
        <v>0</v>
      </c>
      <c r="Q47" s="292">
        <v>0</v>
      </c>
      <c r="R47" s="292">
        <v>0</v>
      </c>
      <c r="S47" s="292">
        <v>0</v>
      </c>
      <c r="T47" s="292">
        <v>0</v>
      </c>
      <c r="U47" s="292">
        <v>0</v>
      </c>
      <c r="V47" s="292">
        <v>0</v>
      </c>
      <c r="W47" s="292">
        <v>0</v>
      </c>
      <c r="X47" s="292">
        <v>0</v>
      </c>
      <c r="Y47" s="292">
        <v>0</v>
      </c>
      <c r="Z47" s="292">
        <v>0</v>
      </c>
      <c r="AA47" s="292">
        <v>0</v>
      </c>
      <c r="AB47" s="292">
        <v>0</v>
      </c>
      <c r="AC47" s="292"/>
      <c r="AD47" s="287">
        <f t="shared" si="0"/>
        <v>32862843.494771749</v>
      </c>
    </row>
    <row r="48" spans="1:30" x14ac:dyDescent="0.2">
      <c r="A48" s="351" t="s">
        <v>347</v>
      </c>
      <c r="B48" s="351">
        <v>3994379</v>
      </c>
      <c r="C48" s="292">
        <v>787637</v>
      </c>
      <c r="D48" s="292">
        <v>111960313</v>
      </c>
      <c r="E48" s="292">
        <v>0</v>
      </c>
      <c r="F48" s="292">
        <v>11006222</v>
      </c>
      <c r="G48" s="292">
        <v>27051247</v>
      </c>
      <c r="H48" s="292">
        <v>459068</v>
      </c>
      <c r="I48" s="292">
        <v>964000</v>
      </c>
      <c r="J48" s="292">
        <v>0</v>
      </c>
      <c r="K48" s="292">
        <v>27958225</v>
      </c>
      <c r="L48" s="292">
        <v>15920798.148802768</v>
      </c>
      <c r="M48" s="292">
        <v>14643046</v>
      </c>
      <c r="N48" s="292">
        <v>1900000</v>
      </c>
      <c r="O48" s="292">
        <v>0</v>
      </c>
      <c r="P48" s="292">
        <v>0</v>
      </c>
      <c r="Q48" s="292">
        <v>3722503</v>
      </c>
      <c r="R48" s="292">
        <v>2331000</v>
      </c>
      <c r="S48" s="292">
        <v>0</v>
      </c>
      <c r="T48" s="292">
        <v>0</v>
      </c>
      <c r="U48" s="292">
        <v>0</v>
      </c>
      <c r="V48" s="292">
        <v>0</v>
      </c>
      <c r="W48" s="292">
        <v>250000</v>
      </c>
      <c r="X48" s="292">
        <v>0</v>
      </c>
      <c r="Y48" s="292">
        <v>0</v>
      </c>
      <c r="Z48" s="292">
        <v>0</v>
      </c>
      <c r="AA48" s="292">
        <v>0</v>
      </c>
      <c r="AB48" s="292">
        <v>566749</v>
      </c>
      <c r="AC48" s="292"/>
      <c r="AD48" s="287">
        <f t="shared" si="0"/>
        <v>223515187.14880276</v>
      </c>
    </row>
    <row r="49" spans="1:30" x14ac:dyDescent="0.2">
      <c r="A49" s="351" t="s">
        <v>348</v>
      </c>
      <c r="B49" s="351">
        <v>724564</v>
      </c>
      <c r="C49" s="292">
        <v>179546</v>
      </c>
      <c r="D49" s="292">
        <v>19222439</v>
      </c>
      <c r="E49" s="292">
        <v>0</v>
      </c>
      <c r="F49" s="292">
        <v>3143770</v>
      </c>
      <c r="G49" s="292">
        <v>17148076</v>
      </c>
      <c r="H49" s="292">
        <v>265271</v>
      </c>
      <c r="I49" s="292">
        <v>0</v>
      </c>
      <c r="J49" s="292">
        <v>7303478</v>
      </c>
      <c r="K49" s="292">
        <v>351899</v>
      </c>
      <c r="L49" s="292">
        <v>5724821.8051288519</v>
      </c>
      <c r="M49" s="292">
        <v>19276367</v>
      </c>
      <c r="N49" s="292">
        <v>711255</v>
      </c>
      <c r="O49" s="292">
        <v>0</v>
      </c>
      <c r="P49" s="292">
        <v>0</v>
      </c>
      <c r="Q49" s="292">
        <v>1514479</v>
      </c>
      <c r="R49" s="292">
        <v>0</v>
      </c>
      <c r="S49" s="292">
        <v>0</v>
      </c>
      <c r="T49" s="292">
        <v>0</v>
      </c>
      <c r="U49" s="292">
        <v>0</v>
      </c>
      <c r="V49" s="292">
        <v>4016791</v>
      </c>
      <c r="W49" s="292">
        <v>0</v>
      </c>
      <c r="X49" s="292">
        <v>170100</v>
      </c>
      <c r="Y49" s="292">
        <v>0</v>
      </c>
      <c r="Z49" s="292">
        <v>0</v>
      </c>
      <c r="AA49" s="292">
        <v>0</v>
      </c>
      <c r="AB49" s="292">
        <v>226714</v>
      </c>
      <c r="AC49" s="292"/>
      <c r="AD49" s="287">
        <f t="shared" si="0"/>
        <v>79979570.805128843</v>
      </c>
    </row>
    <row r="50" spans="1:30" x14ac:dyDescent="0.2">
      <c r="A50" s="351" t="s">
        <v>349</v>
      </c>
      <c r="B50" s="351">
        <v>1283802</v>
      </c>
      <c r="C50" s="292">
        <v>250193</v>
      </c>
      <c r="D50" s="292">
        <v>59589512</v>
      </c>
      <c r="E50" s="292">
        <v>99999999</v>
      </c>
      <c r="F50" s="292">
        <v>4149803</v>
      </c>
      <c r="G50" s="292">
        <v>14235821</v>
      </c>
      <c r="H50" s="292">
        <v>206572</v>
      </c>
      <c r="I50" s="292">
        <v>0</v>
      </c>
      <c r="J50" s="292">
        <v>880581</v>
      </c>
      <c r="K50" s="292">
        <v>26070811</v>
      </c>
      <c r="L50" s="292">
        <v>9285308.760883417</v>
      </c>
      <c r="M50" s="292">
        <v>9254685</v>
      </c>
      <c r="N50" s="292">
        <v>3573581</v>
      </c>
      <c r="O50" s="292">
        <v>0</v>
      </c>
      <c r="P50" s="292">
        <v>116000</v>
      </c>
      <c r="Q50" s="292">
        <v>1812282</v>
      </c>
      <c r="R50" s="292">
        <v>480000</v>
      </c>
      <c r="S50" s="292">
        <v>825506</v>
      </c>
      <c r="T50" s="292">
        <v>0</v>
      </c>
      <c r="U50" s="292">
        <v>0</v>
      </c>
      <c r="V50" s="292">
        <v>0</v>
      </c>
      <c r="W50" s="292">
        <v>1900000</v>
      </c>
      <c r="X50" s="292">
        <v>36593</v>
      </c>
      <c r="Y50" s="292">
        <v>0</v>
      </c>
      <c r="Z50" s="292">
        <v>0</v>
      </c>
      <c r="AA50" s="292">
        <v>0</v>
      </c>
      <c r="AB50" s="292">
        <v>775525</v>
      </c>
      <c r="AC50" s="292"/>
      <c r="AD50" s="287">
        <f t="shared" si="0"/>
        <v>234726574.76088342</v>
      </c>
    </row>
    <row r="51" spans="1:30" x14ac:dyDescent="0.2">
      <c r="A51" s="351" t="s">
        <v>350</v>
      </c>
      <c r="B51" s="351">
        <v>4797847</v>
      </c>
      <c r="C51" s="292">
        <v>938464</v>
      </c>
      <c r="D51" s="292">
        <v>193931384</v>
      </c>
      <c r="E51" s="292">
        <v>99950000</v>
      </c>
      <c r="F51" s="292">
        <v>13549977</v>
      </c>
      <c r="G51" s="292">
        <v>25324148</v>
      </c>
      <c r="H51" s="292">
        <v>431794</v>
      </c>
      <c r="I51" s="292">
        <v>4788000</v>
      </c>
      <c r="J51" s="292">
        <v>0</v>
      </c>
      <c r="K51" s="292">
        <v>180907608</v>
      </c>
      <c r="L51" s="292">
        <v>19964637.051921487</v>
      </c>
      <c r="M51" s="292">
        <v>15497830</v>
      </c>
      <c r="N51" s="292">
        <v>4300000</v>
      </c>
      <c r="O51" s="292">
        <v>0</v>
      </c>
      <c r="P51" s="292">
        <v>0</v>
      </c>
      <c r="Q51" s="292">
        <v>715233</v>
      </c>
      <c r="R51" s="292">
        <v>0</v>
      </c>
      <c r="S51" s="292">
        <v>742000</v>
      </c>
      <c r="T51" s="292">
        <v>0</v>
      </c>
      <c r="U51" s="292">
        <v>0</v>
      </c>
      <c r="V51" s="292">
        <v>0</v>
      </c>
      <c r="W51" s="292">
        <v>682500</v>
      </c>
      <c r="X51" s="292">
        <v>0</v>
      </c>
      <c r="Y51" s="292">
        <v>0</v>
      </c>
      <c r="Z51" s="292">
        <v>3000000</v>
      </c>
      <c r="AA51" s="292">
        <v>0</v>
      </c>
      <c r="AB51" s="292">
        <v>1344297</v>
      </c>
      <c r="AC51" s="292"/>
      <c r="AD51" s="287">
        <f t="shared" si="0"/>
        <v>570865719.05192149</v>
      </c>
    </row>
    <row r="52" spans="1:30" x14ac:dyDescent="0.2">
      <c r="A52" s="351" t="s">
        <v>351</v>
      </c>
      <c r="B52" s="351">
        <v>1821037</v>
      </c>
      <c r="C52" s="292">
        <v>353325</v>
      </c>
      <c r="D52" s="292">
        <v>46577063</v>
      </c>
      <c r="E52" s="292">
        <v>0</v>
      </c>
      <c r="F52" s="292">
        <v>5210317</v>
      </c>
      <c r="G52" s="292">
        <v>2265122</v>
      </c>
      <c r="H52" s="292">
        <v>99053</v>
      </c>
      <c r="I52" s="292">
        <v>0</v>
      </c>
      <c r="J52" s="292">
        <v>0</v>
      </c>
      <c r="K52" s="292">
        <v>10630388</v>
      </c>
      <c r="L52" s="292">
        <v>6010008.914537075</v>
      </c>
      <c r="M52" s="292">
        <v>2482880</v>
      </c>
      <c r="N52" s="292">
        <v>0</v>
      </c>
      <c r="O52" s="292">
        <v>0</v>
      </c>
      <c r="P52" s="292">
        <v>0</v>
      </c>
      <c r="Q52" s="292">
        <v>0</v>
      </c>
      <c r="R52" s="292">
        <v>0</v>
      </c>
      <c r="S52" s="292">
        <v>0</v>
      </c>
      <c r="T52" s="292">
        <v>0</v>
      </c>
      <c r="U52" s="292">
        <v>0</v>
      </c>
      <c r="V52" s="292">
        <v>0</v>
      </c>
      <c r="W52" s="292">
        <v>0</v>
      </c>
      <c r="X52" s="292">
        <v>0</v>
      </c>
      <c r="Y52" s="292">
        <v>0</v>
      </c>
      <c r="Z52" s="292">
        <v>0</v>
      </c>
      <c r="AA52" s="292">
        <v>0</v>
      </c>
      <c r="AB52" s="292">
        <v>306092</v>
      </c>
      <c r="AC52" s="292"/>
      <c r="AD52" s="287">
        <f t="shared" si="0"/>
        <v>75755285.914537072</v>
      </c>
    </row>
    <row r="53" spans="1:30" x14ac:dyDescent="0.2">
      <c r="A53" s="351" t="s">
        <v>352</v>
      </c>
      <c r="B53" s="351">
        <v>590092</v>
      </c>
      <c r="C53" s="292">
        <v>122106</v>
      </c>
      <c r="D53" s="292">
        <v>30274291</v>
      </c>
      <c r="E53" s="292">
        <v>0</v>
      </c>
      <c r="F53" s="292">
        <v>1270057</v>
      </c>
      <c r="G53" s="292">
        <v>640227</v>
      </c>
      <c r="H53" s="292">
        <v>74893</v>
      </c>
      <c r="I53" s="292">
        <v>0</v>
      </c>
      <c r="J53" s="292">
        <v>0</v>
      </c>
      <c r="K53" s="292">
        <v>6065180</v>
      </c>
      <c r="L53" s="292">
        <v>4953883.7803153908</v>
      </c>
      <c r="M53" s="292">
        <v>16953508</v>
      </c>
      <c r="N53" s="292">
        <v>5076000</v>
      </c>
      <c r="O53" s="292">
        <v>0</v>
      </c>
      <c r="P53" s="292">
        <v>0</v>
      </c>
      <c r="Q53" s="292">
        <v>0</v>
      </c>
      <c r="R53" s="292">
        <v>244000</v>
      </c>
      <c r="S53" s="292">
        <v>0</v>
      </c>
      <c r="T53" s="292">
        <v>0</v>
      </c>
      <c r="U53" s="292">
        <v>0</v>
      </c>
      <c r="V53" s="292">
        <v>1890000</v>
      </c>
      <c r="W53" s="292">
        <v>0</v>
      </c>
      <c r="X53" s="292">
        <v>0</v>
      </c>
      <c r="Y53" s="292">
        <v>0</v>
      </c>
      <c r="Z53" s="292">
        <v>0</v>
      </c>
      <c r="AA53" s="292">
        <v>0</v>
      </c>
      <c r="AB53" s="292">
        <v>0</v>
      </c>
      <c r="AC53" s="292"/>
      <c r="AD53" s="287">
        <f t="shared" si="0"/>
        <v>68154237.780315399</v>
      </c>
    </row>
    <row r="54" spans="1:30" x14ac:dyDescent="0.2">
      <c r="A54" s="351" t="s">
        <v>353</v>
      </c>
      <c r="B54" s="351">
        <v>1101086</v>
      </c>
      <c r="C54" s="292">
        <v>269705</v>
      </c>
      <c r="D54" s="292">
        <v>27617823</v>
      </c>
      <c r="E54" s="292">
        <v>0</v>
      </c>
      <c r="F54" s="292">
        <v>4582211</v>
      </c>
      <c r="G54" s="292">
        <v>14955401</v>
      </c>
      <c r="H54" s="292">
        <v>266407</v>
      </c>
      <c r="I54" s="292">
        <v>200000</v>
      </c>
      <c r="J54" s="292">
        <v>451336</v>
      </c>
      <c r="K54" s="292">
        <v>0</v>
      </c>
      <c r="L54" s="292">
        <v>6674265.8561333567</v>
      </c>
      <c r="M54" s="292">
        <v>13138911</v>
      </c>
      <c r="N54" s="292">
        <v>5277325</v>
      </c>
      <c r="O54" s="292">
        <v>0</v>
      </c>
      <c r="P54" s="292">
        <v>326000</v>
      </c>
      <c r="Q54" s="292">
        <v>0</v>
      </c>
      <c r="R54" s="292">
        <v>0</v>
      </c>
      <c r="S54" s="292">
        <v>0</v>
      </c>
      <c r="T54" s="292">
        <v>0</v>
      </c>
      <c r="U54" s="292">
        <v>0</v>
      </c>
      <c r="V54" s="292">
        <v>0</v>
      </c>
      <c r="W54" s="292">
        <v>0</v>
      </c>
      <c r="X54" s="292">
        <v>0</v>
      </c>
      <c r="Y54" s="292">
        <v>0</v>
      </c>
      <c r="Z54" s="292">
        <v>0</v>
      </c>
      <c r="AA54" s="292">
        <v>8000</v>
      </c>
      <c r="AB54" s="292">
        <v>0</v>
      </c>
      <c r="AC54" s="292"/>
      <c r="AD54" s="287">
        <f t="shared" si="0"/>
        <v>74868470.856133357</v>
      </c>
    </row>
    <row r="55" spans="1:30" x14ac:dyDescent="0.2">
      <c r="A55" s="351" t="s">
        <v>354</v>
      </c>
      <c r="B55" s="351">
        <v>492727</v>
      </c>
      <c r="C55" s="292">
        <v>122106</v>
      </c>
      <c r="D55" s="292">
        <v>4106121</v>
      </c>
      <c r="E55" s="292">
        <v>0</v>
      </c>
      <c r="F55" s="292">
        <v>749741</v>
      </c>
      <c r="G55" s="292">
        <v>7488629</v>
      </c>
      <c r="H55" s="292">
        <v>121188</v>
      </c>
      <c r="I55" s="292">
        <v>0</v>
      </c>
      <c r="J55" s="292">
        <v>2695578</v>
      </c>
      <c r="K55" s="292">
        <v>0</v>
      </c>
      <c r="L55" s="292">
        <v>4003672.2865020353</v>
      </c>
      <c r="M55" s="292">
        <v>1704402</v>
      </c>
      <c r="N55" s="292">
        <v>0</v>
      </c>
      <c r="O55" s="292">
        <v>0</v>
      </c>
      <c r="P55" s="292">
        <v>0</v>
      </c>
      <c r="Q55" s="292">
        <v>401760</v>
      </c>
      <c r="R55" s="292">
        <v>308912</v>
      </c>
      <c r="S55" s="292">
        <v>0</v>
      </c>
      <c r="T55" s="292">
        <v>0</v>
      </c>
      <c r="U55" s="292">
        <v>0</v>
      </c>
      <c r="V55" s="292">
        <v>0</v>
      </c>
      <c r="W55" s="292">
        <v>0</v>
      </c>
      <c r="X55" s="292">
        <v>774911</v>
      </c>
      <c r="Y55" s="292">
        <v>0</v>
      </c>
      <c r="Z55" s="292">
        <v>0</v>
      </c>
      <c r="AA55" s="292">
        <v>0</v>
      </c>
      <c r="AB55" s="292">
        <v>0</v>
      </c>
      <c r="AC55" s="292"/>
      <c r="AD55" s="287">
        <f t="shared" si="0"/>
        <v>22969747.286502033</v>
      </c>
    </row>
    <row r="56" spans="1:30" x14ac:dyDescent="0.2">
      <c r="A56" s="351" t="s">
        <v>355</v>
      </c>
      <c r="B56" s="351">
        <v>1619681</v>
      </c>
      <c r="C56" s="292">
        <v>360720</v>
      </c>
      <c r="D56" s="292">
        <v>53833547</v>
      </c>
      <c r="E56" s="292">
        <v>0</v>
      </c>
      <c r="F56" s="292">
        <v>6207352</v>
      </c>
      <c r="G56" s="292">
        <v>21545272</v>
      </c>
      <c r="H56" s="292">
        <v>350116</v>
      </c>
      <c r="I56" s="292">
        <v>1110000</v>
      </c>
      <c r="J56" s="292">
        <v>0</v>
      </c>
      <c r="K56" s="292">
        <v>4101227</v>
      </c>
      <c r="L56" s="292">
        <v>8561714.0262432117</v>
      </c>
      <c r="M56" s="292">
        <v>16228197</v>
      </c>
      <c r="N56" s="292">
        <v>0</v>
      </c>
      <c r="O56" s="292">
        <v>0</v>
      </c>
      <c r="P56" s="292">
        <v>0</v>
      </c>
      <c r="Q56" s="292">
        <v>394000</v>
      </c>
      <c r="R56" s="292">
        <v>483000</v>
      </c>
      <c r="S56" s="292">
        <v>0</v>
      </c>
      <c r="T56" s="292">
        <v>0</v>
      </c>
      <c r="U56" s="292">
        <v>0</v>
      </c>
      <c r="V56" s="292">
        <v>0</v>
      </c>
      <c r="W56" s="292">
        <v>0</v>
      </c>
      <c r="X56" s="292">
        <v>0</v>
      </c>
      <c r="Y56" s="292">
        <v>0</v>
      </c>
      <c r="Z56" s="292">
        <v>0</v>
      </c>
      <c r="AA56" s="292">
        <v>0</v>
      </c>
      <c r="AB56" s="292">
        <v>316854</v>
      </c>
      <c r="AC56" s="292"/>
      <c r="AD56" s="287">
        <f t="shared" si="0"/>
        <v>115111680.02624321</v>
      </c>
    </row>
    <row r="57" spans="1:30" x14ac:dyDescent="0.2">
      <c r="A57" s="351" t="s">
        <v>356</v>
      </c>
      <c r="B57" s="351">
        <v>10418923</v>
      </c>
      <c r="C57" s="292">
        <v>1980720</v>
      </c>
      <c r="D57" s="292">
        <v>324801931</v>
      </c>
      <c r="E57" s="292">
        <v>20390221</v>
      </c>
      <c r="F57" s="292">
        <v>20583962</v>
      </c>
      <c r="G57" s="292">
        <v>47914098</v>
      </c>
      <c r="H57" s="292">
        <v>669899</v>
      </c>
      <c r="I57" s="292">
        <v>0</v>
      </c>
      <c r="J57" s="292">
        <v>0</v>
      </c>
      <c r="K57" s="292">
        <v>41341074</v>
      </c>
      <c r="L57" s="292">
        <v>38555593.66748587</v>
      </c>
      <c r="M57" s="292">
        <v>46922281</v>
      </c>
      <c r="N57" s="292">
        <v>2266000</v>
      </c>
      <c r="O57" s="292">
        <v>0</v>
      </c>
      <c r="P57" s="292">
        <v>0</v>
      </c>
      <c r="Q57" s="292">
        <v>1698558</v>
      </c>
      <c r="R57" s="292">
        <v>1473435</v>
      </c>
      <c r="S57" s="292">
        <v>0</v>
      </c>
      <c r="T57" s="292">
        <v>0</v>
      </c>
      <c r="U57" s="292">
        <v>0</v>
      </c>
      <c r="V57" s="292">
        <v>0</v>
      </c>
      <c r="W57" s="292">
        <v>2200000</v>
      </c>
      <c r="X57" s="292">
        <v>0</v>
      </c>
      <c r="Y57" s="292">
        <v>0</v>
      </c>
      <c r="Z57" s="292">
        <v>0</v>
      </c>
      <c r="AA57" s="292">
        <v>0</v>
      </c>
      <c r="AB57" s="292">
        <v>1329213</v>
      </c>
      <c r="AC57" s="292"/>
      <c r="AD57" s="287">
        <f t="shared" si="0"/>
        <v>562545908.66748595</v>
      </c>
    </row>
    <row r="58" spans="1:30" x14ac:dyDescent="0.2">
      <c r="A58" s="351" t="s">
        <v>357</v>
      </c>
      <c r="B58" s="351">
        <v>1134257</v>
      </c>
      <c r="C58" s="292">
        <v>234518</v>
      </c>
      <c r="D58" s="292">
        <v>53138745</v>
      </c>
      <c r="E58" s="292">
        <v>64504151</v>
      </c>
      <c r="F58" s="292">
        <v>2018988</v>
      </c>
      <c r="G58" s="292">
        <v>7423811</v>
      </c>
      <c r="H58" s="292">
        <v>116249</v>
      </c>
      <c r="I58" s="292">
        <v>0</v>
      </c>
      <c r="J58" s="292">
        <v>146228</v>
      </c>
      <c r="K58" s="292">
        <v>16517549</v>
      </c>
      <c r="L58" s="292">
        <v>7694034.8168485202</v>
      </c>
      <c r="M58" s="292">
        <v>21620250</v>
      </c>
      <c r="N58" s="292">
        <v>1080000</v>
      </c>
      <c r="O58" s="292">
        <v>0</v>
      </c>
      <c r="P58" s="292">
        <v>0</v>
      </c>
      <c r="Q58" s="292">
        <v>0</v>
      </c>
      <c r="R58" s="292">
        <v>0</v>
      </c>
      <c r="S58" s="292">
        <v>224000</v>
      </c>
      <c r="T58" s="292">
        <v>0</v>
      </c>
      <c r="U58" s="292">
        <v>0</v>
      </c>
      <c r="V58" s="292">
        <v>0</v>
      </c>
      <c r="W58" s="292">
        <v>525000</v>
      </c>
      <c r="X58" s="292">
        <v>0</v>
      </c>
      <c r="Y58" s="292">
        <v>0</v>
      </c>
      <c r="Z58" s="292">
        <v>0</v>
      </c>
      <c r="AA58" s="292">
        <v>0</v>
      </c>
      <c r="AB58" s="292">
        <v>540938</v>
      </c>
      <c r="AC58" s="292"/>
      <c r="AD58" s="287">
        <f t="shared" si="0"/>
        <v>176918718.81684852</v>
      </c>
    </row>
    <row r="59" spans="1:30" x14ac:dyDescent="0.2">
      <c r="A59" s="351" t="s">
        <v>358</v>
      </c>
      <c r="B59" s="351">
        <v>492727</v>
      </c>
      <c r="C59" s="292">
        <v>122106</v>
      </c>
      <c r="D59" s="292">
        <v>2722103</v>
      </c>
      <c r="E59" s="292">
        <v>0</v>
      </c>
      <c r="F59" s="292">
        <v>521488</v>
      </c>
      <c r="G59" s="292">
        <v>4444047</v>
      </c>
      <c r="H59" s="292">
        <v>115910</v>
      </c>
      <c r="I59" s="292">
        <v>0</v>
      </c>
      <c r="J59" s="292">
        <v>0</v>
      </c>
      <c r="K59" s="292">
        <v>0</v>
      </c>
      <c r="L59" s="292">
        <v>3698367.000764078</v>
      </c>
      <c r="M59" s="292">
        <v>836355</v>
      </c>
      <c r="N59" s="292">
        <v>793420</v>
      </c>
      <c r="O59" s="292">
        <v>0</v>
      </c>
      <c r="P59" s="292">
        <v>0</v>
      </c>
      <c r="Q59" s="292">
        <v>0</v>
      </c>
      <c r="R59" s="292">
        <v>0</v>
      </c>
      <c r="S59" s="292">
        <v>0</v>
      </c>
      <c r="T59" s="292">
        <v>0</v>
      </c>
      <c r="U59" s="292">
        <v>0</v>
      </c>
      <c r="V59" s="292">
        <v>0</v>
      </c>
      <c r="W59" s="292">
        <v>0</v>
      </c>
      <c r="X59" s="292">
        <v>0</v>
      </c>
      <c r="Y59" s="292">
        <v>0</v>
      </c>
      <c r="Z59" s="292">
        <v>0</v>
      </c>
      <c r="AA59" s="292">
        <v>0</v>
      </c>
      <c r="AB59" s="292">
        <v>0</v>
      </c>
      <c r="AC59" s="292"/>
      <c r="AD59" s="287">
        <f t="shared" si="0"/>
        <v>13746523.000764078</v>
      </c>
    </row>
    <row r="60" spans="1:30" x14ac:dyDescent="0.2">
      <c r="A60" s="351" t="s">
        <v>359</v>
      </c>
      <c r="B60" s="351">
        <v>0</v>
      </c>
      <c r="C60" s="292">
        <v>0</v>
      </c>
      <c r="D60" s="292">
        <v>1450279</v>
      </c>
      <c r="E60" s="292">
        <v>0</v>
      </c>
      <c r="F60" s="292">
        <v>155928</v>
      </c>
      <c r="G60" s="292">
        <v>0</v>
      </c>
      <c r="H60" s="292">
        <v>0</v>
      </c>
      <c r="I60" s="292">
        <v>0</v>
      </c>
      <c r="J60" s="292">
        <v>0</v>
      </c>
      <c r="K60" s="292">
        <v>0</v>
      </c>
      <c r="L60" s="292">
        <v>1143689.806068473</v>
      </c>
      <c r="M60" s="292">
        <v>0</v>
      </c>
      <c r="N60" s="292">
        <v>0</v>
      </c>
      <c r="O60" s="292">
        <v>0</v>
      </c>
      <c r="P60" s="292">
        <v>0</v>
      </c>
      <c r="Q60" s="292">
        <v>0</v>
      </c>
      <c r="R60" s="292">
        <v>0</v>
      </c>
      <c r="S60" s="292">
        <v>0</v>
      </c>
      <c r="T60" s="292">
        <v>0</v>
      </c>
      <c r="U60" s="292">
        <v>0</v>
      </c>
      <c r="V60" s="292">
        <v>0</v>
      </c>
      <c r="W60" s="292">
        <v>0</v>
      </c>
      <c r="X60" s="292">
        <v>0</v>
      </c>
      <c r="Y60" s="292">
        <v>0</v>
      </c>
      <c r="Z60" s="292">
        <v>0</v>
      </c>
      <c r="AA60" s="292">
        <v>0</v>
      </c>
      <c r="AB60" s="292">
        <v>0</v>
      </c>
      <c r="AC60" s="292"/>
      <c r="AD60" s="287">
        <f t="shared" si="0"/>
        <v>2749896.806068473</v>
      </c>
    </row>
    <row r="61" spans="1:30" x14ac:dyDescent="0.2">
      <c r="A61" s="351" t="s">
        <v>360</v>
      </c>
      <c r="B61" s="351">
        <v>3031748</v>
      </c>
      <c r="C61" s="292">
        <v>583727</v>
      </c>
      <c r="D61" s="292">
        <v>139296919</v>
      </c>
      <c r="E61" s="292">
        <v>0</v>
      </c>
      <c r="F61" s="292">
        <v>5134339</v>
      </c>
      <c r="G61" s="292">
        <v>17185081</v>
      </c>
      <c r="H61" s="292">
        <v>303006</v>
      </c>
      <c r="I61" s="292">
        <v>1150000</v>
      </c>
      <c r="J61" s="292">
        <v>0</v>
      </c>
      <c r="K61" s="292">
        <v>3227680</v>
      </c>
      <c r="L61" s="292">
        <v>15066095.89255991</v>
      </c>
      <c r="M61" s="292">
        <v>0</v>
      </c>
      <c r="N61" s="292">
        <v>0</v>
      </c>
      <c r="O61" s="292">
        <v>0</v>
      </c>
      <c r="P61" s="292">
        <v>79016</v>
      </c>
      <c r="Q61" s="292">
        <v>160930</v>
      </c>
      <c r="R61" s="292">
        <v>0</v>
      </c>
      <c r="S61" s="292">
        <v>0</v>
      </c>
      <c r="T61" s="292">
        <v>0</v>
      </c>
      <c r="U61" s="292">
        <v>3050000</v>
      </c>
      <c r="V61" s="292">
        <v>4193989</v>
      </c>
      <c r="W61" s="292">
        <v>0</v>
      </c>
      <c r="X61" s="292">
        <v>0</v>
      </c>
      <c r="Y61" s="292">
        <v>0</v>
      </c>
      <c r="Z61" s="292">
        <v>0</v>
      </c>
      <c r="AA61" s="292">
        <v>0</v>
      </c>
      <c r="AB61" s="292">
        <v>266614</v>
      </c>
      <c r="AC61" s="292"/>
      <c r="AD61" s="287">
        <f t="shared" si="0"/>
        <v>192729144.89255992</v>
      </c>
    </row>
    <row r="62" spans="1:30" x14ac:dyDescent="0.2">
      <c r="A62" s="351" t="s">
        <v>361</v>
      </c>
      <c r="B62" s="351">
        <v>2755666</v>
      </c>
      <c r="C62" s="292">
        <v>527009</v>
      </c>
      <c r="D62" s="292">
        <v>159656310</v>
      </c>
      <c r="E62" s="292">
        <v>224882548</v>
      </c>
      <c r="F62" s="292">
        <v>6364983</v>
      </c>
      <c r="G62" s="292">
        <v>14732598</v>
      </c>
      <c r="H62" s="292">
        <v>230735</v>
      </c>
      <c r="I62" s="292">
        <v>0</v>
      </c>
      <c r="J62" s="292">
        <v>2141430</v>
      </c>
      <c r="K62" s="292">
        <v>71088195</v>
      </c>
      <c r="L62" s="292">
        <v>19173462.534739278</v>
      </c>
      <c r="M62" s="292">
        <v>38948271</v>
      </c>
      <c r="N62" s="292">
        <v>3920000</v>
      </c>
      <c r="O62" s="292">
        <v>0</v>
      </c>
      <c r="P62" s="292">
        <v>136000</v>
      </c>
      <c r="Q62" s="292">
        <v>719388</v>
      </c>
      <c r="R62" s="292">
        <v>372910</v>
      </c>
      <c r="S62" s="292">
        <v>0</v>
      </c>
      <c r="T62" s="292">
        <v>0</v>
      </c>
      <c r="U62" s="292">
        <v>0</v>
      </c>
      <c r="V62" s="292">
        <v>5000000</v>
      </c>
      <c r="W62" s="292">
        <v>3750000</v>
      </c>
      <c r="X62" s="292">
        <v>209497</v>
      </c>
      <c r="Y62" s="292">
        <v>0</v>
      </c>
      <c r="Z62" s="292">
        <v>0</v>
      </c>
      <c r="AA62" s="292">
        <v>0</v>
      </c>
      <c r="AB62" s="292">
        <v>661067</v>
      </c>
      <c r="AC62" s="292"/>
      <c r="AD62" s="287">
        <f t="shared" si="0"/>
        <v>555270069.53473926</v>
      </c>
    </row>
    <row r="63" spans="1:30" x14ac:dyDescent="0.2">
      <c r="A63" s="351" t="s">
        <v>362</v>
      </c>
      <c r="B63" s="351">
        <v>492728</v>
      </c>
      <c r="C63" s="292">
        <v>122106</v>
      </c>
      <c r="D63" s="292">
        <v>9835063</v>
      </c>
      <c r="E63" s="292">
        <v>0</v>
      </c>
      <c r="F63" s="292">
        <v>2247008</v>
      </c>
      <c r="G63" s="292">
        <v>9003678</v>
      </c>
      <c r="H63" s="292">
        <v>186883</v>
      </c>
      <c r="I63" s="292">
        <v>1892000</v>
      </c>
      <c r="J63" s="292">
        <v>0</v>
      </c>
      <c r="K63" s="292">
        <v>887577</v>
      </c>
      <c r="L63" s="292">
        <v>4510826.7097363388</v>
      </c>
      <c r="M63" s="292">
        <v>6080000</v>
      </c>
      <c r="N63" s="292">
        <v>0</v>
      </c>
      <c r="O63" s="292">
        <v>0</v>
      </c>
      <c r="P63" s="292">
        <v>0</v>
      </c>
      <c r="Q63" s="292">
        <v>0</v>
      </c>
      <c r="R63" s="292">
        <v>40000</v>
      </c>
      <c r="S63" s="292">
        <v>0</v>
      </c>
      <c r="T63" s="292">
        <v>0</v>
      </c>
      <c r="U63" s="292">
        <v>0</v>
      </c>
      <c r="V63" s="292">
        <v>0</v>
      </c>
      <c r="W63" s="292">
        <v>0</v>
      </c>
      <c r="X63" s="292">
        <v>0</v>
      </c>
      <c r="Y63" s="292">
        <v>0</v>
      </c>
      <c r="Z63" s="292">
        <v>0</v>
      </c>
      <c r="AA63" s="292">
        <v>0</v>
      </c>
      <c r="AB63" s="292">
        <v>248393</v>
      </c>
      <c r="AC63" s="292"/>
      <c r="AD63" s="287">
        <f t="shared" si="0"/>
        <v>35546262.70973634</v>
      </c>
    </row>
    <row r="64" spans="1:30" x14ac:dyDescent="0.2">
      <c r="A64" s="351" t="s">
        <v>363</v>
      </c>
      <c r="B64" s="351">
        <v>1591950</v>
      </c>
      <c r="C64" s="292">
        <v>331728</v>
      </c>
      <c r="D64" s="292">
        <v>52420585</v>
      </c>
      <c r="E64" s="292">
        <v>40933255</v>
      </c>
      <c r="F64" s="292">
        <v>5099815</v>
      </c>
      <c r="G64" s="292">
        <v>18356821</v>
      </c>
      <c r="H64" s="292">
        <v>312520</v>
      </c>
      <c r="I64" s="292">
        <v>0</v>
      </c>
      <c r="J64" s="292">
        <v>2522147</v>
      </c>
      <c r="K64" s="292">
        <v>1424775</v>
      </c>
      <c r="L64" s="292">
        <v>9554962.9608358815</v>
      </c>
      <c r="M64" s="292">
        <v>16318788</v>
      </c>
      <c r="N64" s="292">
        <v>3183723</v>
      </c>
      <c r="O64" s="292">
        <v>0</v>
      </c>
      <c r="P64" s="292">
        <v>0</v>
      </c>
      <c r="Q64" s="292">
        <v>0</v>
      </c>
      <c r="R64" s="292">
        <v>0</v>
      </c>
      <c r="S64" s="292">
        <v>0</v>
      </c>
      <c r="T64" s="292">
        <v>0</v>
      </c>
      <c r="U64" s="292">
        <v>0</v>
      </c>
      <c r="V64" s="292">
        <v>0</v>
      </c>
      <c r="W64" s="292">
        <v>0</v>
      </c>
      <c r="X64" s="292">
        <v>39614</v>
      </c>
      <c r="Y64" s="292">
        <v>0</v>
      </c>
      <c r="Z64" s="292">
        <v>0</v>
      </c>
      <c r="AA64" s="292">
        <v>0</v>
      </c>
      <c r="AB64" s="292">
        <v>302742</v>
      </c>
      <c r="AC64" s="292"/>
      <c r="AD64" s="287">
        <f t="shared" si="0"/>
        <v>152393425.96083587</v>
      </c>
    </row>
    <row r="65" spans="1:30" x14ac:dyDescent="0.2">
      <c r="A65" s="351" t="s">
        <v>364</v>
      </c>
      <c r="B65" s="351">
        <v>492728</v>
      </c>
      <c r="C65" s="292">
        <v>122106</v>
      </c>
      <c r="D65" s="292">
        <v>2227277</v>
      </c>
      <c r="E65" s="292">
        <v>0</v>
      </c>
      <c r="F65" s="292">
        <v>487004</v>
      </c>
      <c r="G65" s="292">
        <v>7371509</v>
      </c>
      <c r="H65" s="292">
        <v>106899</v>
      </c>
      <c r="I65" s="292">
        <v>0</v>
      </c>
      <c r="J65" s="292">
        <v>143229</v>
      </c>
      <c r="K65" s="292">
        <v>0</v>
      </c>
      <c r="L65" s="292">
        <v>3775581.0251661884</v>
      </c>
      <c r="M65" s="292">
        <v>4237262</v>
      </c>
      <c r="N65" s="292">
        <v>0</v>
      </c>
      <c r="O65" s="292">
        <v>0</v>
      </c>
      <c r="P65" s="292">
        <v>0</v>
      </c>
      <c r="Q65" s="292">
        <v>0</v>
      </c>
      <c r="R65" s="292">
        <v>0</v>
      </c>
      <c r="S65" s="292">
        <v>0</v>
      </c>
      <c r="T65" s="292">
        <v>0</v>
      </c>
      <c r="U65" s="292">
        <v>0</v>
      </c>
      <c r="V65" s="292">
        <v>0</v>
      </c>
      <c r="W65" s="292">
        <v>0</v>
      </c>
      <c r="X65" s="292">
        <v>0</v>
      </c>
      <c r="Y65" s="292">
        <v>0</v>
      </c>
      <c r="Z65" s="292">
        <v>0</v>
      </c>
      <c r="AA65" s="292">
        <v>0</v>
      </c>
      <c r="AB65" s="292">
        <v>0</v>
      </c>
      <c r="AC65" s="292"/>
      <c r="AD65" s="287">
        <f t="shared" si="0"/>
        <v>18963595.025166187</v>
      </c>
    </row>
    <row r="66" spans="1:30" x14ac:dyDescent="0.2">
      <c r="A66" s="351" t="s">
        <v>365</v>
      </c>
      <c r="B66" s="351"/>
      <c r="C66" s="292"/>
      <c r="D66" s="292"/>
      <c r="E66" s="292"/>
      <c r="F66" s="425"/>
      <c r="G66" s="425"/>
      <c r="H66" s="425"/>
      <c r="I66" s="425"/>
      <c r="J66" s="425"/>
      <c r="K66" s="425"/>
      <c r="L66" s="425"/>
      <c r="M66" s="425"/>
      <c r="N66" s="425"/>
      <c r="O66" s="425"/>
      <c r="P66" s="425"/>
      <c r="Q66" s="425"/>
      <c r="R66" s="425"/>
      <c r="S66" s="425"/>
      <c r="T66" s="425"/>
      <c r="U66" s="425"/>
      <c r="V66" s="425"/>
      <c r="W66" s="425"/>
      <c r="X66" s="425"/>
      <c r="Y66" s="425"/>
      <c r="Z66" s="425"/>
      <c r="AA66" s="425"/>
      <c r="AB66" s="425"/>
      <c r="AC66" s="425"/>
      <c r="AD66" s="425"/>
    </row>
    <row r="67" spans="1:30" ht="12.75" thickBot="1" x14ac:dyDescent="0.25">
      <c r="A67" s="426" t="s">
        <v>196</v>
      </c>
      <c r="B67" s="358">
        <f t="shared" ref="B67:K67" si="1">SUM(B10:B66)</f>
        <v>123181798</v>
      </c>
      <c r="C67" s="358">
        <f t="shared" si="1"/>
        <v>24421174</v>
      </c>
      <c r="D67" s="358">
        <f t="shared" si="1"/>
        <v>5371536821</v>
      </c>
      <c r="E67" s="358">
        <f t="shared" si="1"/>
        <v>2385784266</v>
      </c>
      <c r="F67" s="358">
        <f t="shared" si="1"/>
        <v>288155908</v>
      </c>
      <c r="G67" s="358">
        <f t="shared" si="1"/>
        <v>727197332</v>
      </c>
      <c r="H67" s="358">
        <f t="shared" si="1"/>
        <v>12126094</v>
      </c>
      <c r="I67" s="358">
        <f t="shared" si="1"/>
        <v>20000000</v>
      </c>
      <c r="J67" s="358">
        <f t="shared" si="1"/>
        <v>32604193</v>
      </c>
      <c r="K67" s="358">
        <f t="shared" si="1"/>
        <v>2656960385</v>
      </c>
      <c r="L67" s="358">
        <f>SUM(L10:L65)</f>
        <v>627865162.98000002</v>
      </c>
      <c r="M67" s="358">
        <f>SUM(M10:M65)</f>
        <v>887178768</v>
      </c>
      <c r="N67" s="358">
        <f>SUM(N10:N65)</f>
        <v>129956625</v>
      </c>
      <c r="O67" s="358">
        <f t="shared" ref="O67:AA67" si="2">SUM(O10:O65)</f>
        <v>1936904</v>
      </c>
      <c r="P67" s="358">
        <f t="shared" si="2"/>
        <v>3502820</v>
      </c>
      <c r="Q67" s="358">
        <f t="shared" si="2"/>
        <v>20035227</v>
      </c>
      <c r="R67" s="358">
        <f t="shared" si="2"/>
        <v>14000000</v>
      </c>
      <c r="S67" s="358">
        <f t="shared" si="2"/>
        <v>7513656</v>
      </c>
      <c r="T67" s="358">
        <f t="shared" si="2"/>
        <v>1600000</v>
      </c>
      <c r="U67" s="358">
        <f t="shared" si="2"/>
        <v>3050000</v>
      </c>
      <c r="V67" s="358">
        <f t="shared" si="2"/>
        <v>47532044</v>
      </c>
      <c r="W67" s="358">
        <f t="shared" si="2"/>
        <v>22970124</v>
      </c>
      <c r="X67" s="358">
        <f t="shared" si="2"/>
        <v>4954078</v>
      </c>
      <c r="Y67" s="358">
        <f t="shared" si="2"/>
        <v>7000000</v>
      </c>
      <c r="Z67" s="358">
        <f t="shared" si="2"/>
        <v>3000000</v>
      </c>
      <c r="AA67" s="358">
        <f t="shared" si="2"/>
        <v>10462935</v>
      </c>
      <c r="AB67" s="358">
        <f>SUM(AB10:AB65)</f>
        <v>24647263</v>
      </c>
      <c r="AC67" s="358">
        <f>SUM(AC10:AC65)</f>
        <v>148500000</v>
      </c>
      <c r="AD67" s="427">
        <f t="shared" ref="AD67:AD74" si="3">SUM(B67:AC67)</f>
        <v>13607673577.98</v>
      </c>
    </row>
    <row r="68" spans="1:30" ht="12.75" thickTop="1" x14ac:dyDescent="0.2">
      <c r="A68" s="352" t="s">
        <v>197</v>
      </c>
      <c r="B68" s="45">
        <v>587462.62</v>
      </c>
      <c r="C68" s="45">
        <v>122719.465</v>
      </c>
      <c r="D68" s="356">
        <v>36970893.7425</v>
      </c>
      <c r="E68" s="356">
        <v>0</v>
      </c>
      <c r="F68" s="356">
        <v>1427873.44</v>
      </c>
      <c r="G68" s="356">
        <v>3566498</v>
      </c>
      <c r="H68" s="356">
        <v>0</v>
      </c>
      <c r="I68" s="356">
        <v>0</v>
      </c>
      <c r="J68" s="356">
        <v>0</v>
      </c>
      <c r="K68" s="356">
        <v>26837984</v>
      </c>
      <c r="L68" s="356">
        <v>4417831</v>
      </c>
      <c r="M68" s="356">
        <v>0</v>
      </c>
      <c r="N68" s="356">
        <v>0</v>
      </c>
      <c r="O68" s="356">
        <v>0</v>
      </c>
      <c r="P68" s="356">
        <v>0</v>
      </c>
      <c r="Q68" s="356">
        <v>0</v>
      </c>
      <c r="R68" s="356">
        <v>0</v>
      </c>
      <c r="S68" s="356">
        <v>0</v>
      </c>
      <c r="T68" s="356">
        <v>0</v>
      </c>
      <c r="U68" s="356">
        <v>0</v>
      </c>
      <c r="V68" s="356">
        <v>0</v>
      </c>
      <c r="W68" s="356">
        <v>0</v>
      </c>
      <c r="X68" s="356">
        <v>0</v>
      </c>
      <c r="Y68" s="356">
        <v>0</v>
      </c>
      <c r="Z68" s="356">
        <v>0</v>
      </c>
      <c r="AA68" s="356">
        <v>0</v>
      </c>
      <c r="AB68" s="356">
        <v>0</v>
      </c>
      <c r="AC68" s="356"/>
      <c r="AD68" s="287">
        <f t="shared" si="3"/>
        <v>73931262.267499998</v>
      </c>
    </row>
    <row r="69" spans="1:30" x14ac:dyDescent="0.2">
      <c r="A69" s="352"/>
      <c r="B69" s="356">
        <v>0</v>
      </c>
      <c r="C69" s="356">
        <v>0</v>
      </c>
      <c r="D69" s="356">
        <v>0</v>
      </c>
      <c r="E69" s="356">
        <v>0</v>
      </c>
      <c r="F69" s="356">
        <v>0</v>
      </c>
      <c r="G69" s="356">
        <v>0</v>
      </c>
      <c r="H69" s="356">
        <v>0</v>
      </c>
      <c r="I69" s="356">
        <v>0</v>
      </c>
      <c r="J69" s="356">
        <v>0</v>
      </c>
      <c r="K69" s="356">
        <v>0</v>
      </c>
      <c r="L69" s="356">
        <v>0</v>
      </c>
      <c r="M69" s="356">
        <v>0</v>
      </c>
      <c r="N69" s="356">
        <v>0</v>
      </c>
      <c r="O69" s="356">
        <v>0</v>
      </c>
      <c r="P69" s="356">
        <v>0</v>
      </c>
      <c r="Q69" s="356">
        <v>0</v>
      </c>
      <c r="R69" s="356">
        <v>0</v>
      </c>
      <c r="S69" s="356">
        <v>0</v>
      </c>
      <c r="T69" s="356">
        <v>0</v>
      </c>
      <c r="U69" s="356">
        <v>0</v>
      </c>
      <c r="V69" s="356">
        <v>0</v>
      </c>
      <c r="W69" s="356">
        <v>0</v>
      </c>
      <c r="X69" s="356">
        <v>0</v>
      </c>
      <c r="Y69" s="356">
        <v>0</v>
      </c>
      <c r="Z69" s="356">
        <v>0</v>
      </c>
      <c r="AA69" s="356">
        <v>0</v>
      </c>
      <c r="AB69" s="356">
        <v>0</v>
      </c>
      <c r="AC69" s="356"/>
      <c r="AD69" s="287">
        <f t="shared" si="3"/>
        <v>0</v>
      </c>
    </row>
    <row r="70" spans="1:30" ht="12.75" thickBot="1" x14ac:dyDescent="0.25">
      <c r="A70" s="428" t="s">
        <v>196</v>
      </c>
      <c r="B70" s="358">
        <f t="shared" ref="B70:N70" si="4">+B67+B68+B69</f>
        <v>123769260.62</v>
      </c>
      <c r="C70" s="358">
        <f t="shared" si="4"/>
        <v>24543893.465</v>
      </c>
      <c r="D70" s="358">
        <f t="shared" si="4"/>
        <v>5408507714.7425003</v>
      </c>
      <c r="E70" s="358">
        <f t="shared" si="4"/>
        <v>2385784266</v>
      </c>
      <c r="F70" s="358">
        <f t="shared" si="4"/>
        <v>289583781.44</v>
      </c>
      <c r="G70" s="358">
        <f t="shared" si="4"/>
        <v>730763830</v>
      </c>
      <c r="H70" s="358">
        <f t="shared" si="4"/>
        <v>12126094</v>
      </c>
      <c r="I70" s="358">
        <f t="shared" si="4"/>
        <v>20000000</v>
      </c>
      <c r="J70" s="358">
        <f t="shared" si="4"/>
        <v>32604193</v>
      </c>
      <c r="K70" s="358">
        <f t="shared" si="4"/>
        <v>2683798369</v>
      </c>
      <c r="L70" s="358">
        <f t="shared" si="4"/>
        <v>632282993.98000002</v>
      </c>
      <c r="M70" s="358">
        <f t="shared" si="4"/>
        <v>887178768</v>
      </c>
      <c r="N70" s="358">
        <f t="shared" si="4"/>
        <v>129956625</v>
      </c>
      <c r="O70" s="358">
        <f t="shared" ref="O70:AA70" si="5">+O67+O68+O69</f>
        <v>1936904</v>
      </c>
      <c r="P70" s="358">
        <f t="shared" si="5"/>
        <v>3502820</v>
      </c>
      <c r="Q70" s="358">
        <f t="shared" si="5"/>
        <v>20035227</v>
      </c>
      <c r="R70" s="358">
        <f t="shared" si="5"/>
        <v>14000000</v>
      </c>
      <c r="S70" s="358">
        <f t="shared" si="5"/>
        <v>7513656</v>
      </c>
      <c r="T70" s="358">
        <f t="shared" si="5"/>
        <v>1600000</v>
      </c>
      <c r="U70" s="358">
        <f t="shared" si="5"/>
        <v>3050000</v>
      </c>
      <c r="V70" s="358">
        <f t="shared" si="5"/>
        <v>47532044</v>
      </c>
      <c r="W70" s="358">
        <f t="shared" si="5"/>
        <v>22970124</v>
      </c>
      <c r="X70" s="358">
        <f t="shared" si="5"/>
        <v>4954078</v>
      </c>
      <c r="Y70" s="358">
        <f t="shared" si="5"/>
        <v>7000000</v>
      </c>
      <c r="Z70" s="358">
        <f t="shared" si="5"/>
        <v>3000000</v>
      </c>
      <c r="AA70" s="358">
        <f t="shared" si="5"/>
        <v>10462935</v>
      </c>
      <c r="AB70" s="358">
        <f>+AB67+AB68+AB69</f>
        <v>24647263</v>
      </c>
      <c r="AC70" s="358">
        <f>+AC67+AC68+AC69</f>
        <v>148500000</v>
      </c>
      <c r="AD70" s="358">
        <f t="shared" si="3"/>
        <v>13681604840.247499</v>
      </c>
    </row>
    <row r="71" spans="1:30" ht="12.75" thickTop="1" x14ac:dyDescent="0.2">
      <c r="A71" s="352" t="s">
        <v>425</v>
      </c>
      <c r="B71" s="425">
        <v>0</v>
      </c>
      <c r="C71" s="425">
        <v>0</v>
      </c>
      <c r="D71" s="425">
        <v>30000000</v>
      </c>
      <c r="E71" s="425">
        <v>0</v>
      </c>
      <c r="F71" s="425">
        <v>0</v>
      </c>
      <c r="G71" s="425">
        <v>0</v>
      </c>
      <c r="H71" s="425">
        <v>0</v>
      </c>
      <c r="I71" s="425">
        <v>0</v>
      </c>
      <c r="J71" s="425">
        <v>0</v>
      </c>
      <c r="K71" s="425">
        <v>0</v>
      </c>
      <c r="L71" s="425">
        <v>0</v>
      </c>
      <c r="M71" s="425">
        <v>0</v>
      </c>
      <c r="N71" s="425">
        <v>0</v>
      </c>
      <c r="O71" s="425">
        <v>0</v>
      </c>
      <c r="P71" s="425">
        <v>0</v>
      </c>
      <c r="Q71" s="425">
        <v>0</v>
      </c>
      <c r="R71" s="425">
        <v>0</v>
      </c>
      <c r="S71" s="425">
        <v>0</v>
      </c>
      <c r="T71" s="425">
        <v>0</v>
      </c>
      <c r="U71" s="425">
        <v>0</v>
      </c>
      <c r="V71" s="425">
        <v>0</v>
      </c>
      <c r="W71" s="425">
        <v>0</v>
      </c>
      <c r="X71" s="425">
        <v>0</v>
      </c>
      <c r="Y71" s="425">
        <v>0</v>
      </c>
      <c r="Z71" s="425">
        <v>0</v>
      </c>
      <c r="AA71" s="425">
        <v>0</v>
      </c>
      <c r="AB71" s="425">
        <v>0</v>
      </c>
      <c r="AC71" s="425"/>
      <c r="AD71" s="287">
        <f t="shared" si="3"/>
        <v>30000000</v>
      </c>
    </row>
    <row r="72" spans="1:30" x14ac:dyDescent="0.2">
      <c r="A72" s="352" t="s">
        <v>445</v>
      </c>
      <c r="B72" s="425">
        <v>0</v>
      </c>
      <c r="C72" s="425">
        <v>0</v>
      </c>
      <c r="D72" s="425">
        <v>0</v>
      </c>
      <c r="E72" s="425">
        <v>0</v>
      </c>
      <c r="F72" s="425">
        <v>3500000</v>
      </c>
      <c r="G72" s="425">
        <v>0</v>
      </c>
      <c r="H72" s="425">
        <v>0</v>
      </c>
      <c r="I72" s="425">
        <v>0</v>
      </c>
      <c r="J72" s="425">
        <v>0</v>
      </c>
      <c r="K72" s="425">
        <v>0</v>
      </c>
      <c r="L72" s="425">
        <v>0</v>
      </c>
      <c r="M72" s="425">
        <v>0</v>
      </c>
      <c r="N72" s="425">
        <v>0</v>
      </c>
      <c r="O72" s="425">
        <v>0</v>
      </c>
      <c r="P72" s="425">
        <v>0</v>
      </c>
      <c r="Q72" s="425">
        <v>0</v>
      </c>
      <c r="R72" s="425">
        <v>0</v>
      </c>
      <c r="S72" s="425">
        <v>0</v>
      </c>
      <c r="T72" s="425">
        <v>0</v>
      </c>
      <c r="U72" s="425">
        <v>0</v>
      </c>
      <c r="V72" s="425">
        <v>0</v>
      </c>
      <c r="W72" s="425">
        <v>0</v>
      </c>
      <c r="X72" s="425">
        <v>0</v>
      </c>
      <c r="Y72" s="425">
        <v>0</v>
      </c>
      <c r="Z72" s="425">
        <v>0</v>
      </c>
      <c r="AA72" s="425">
        <v>0</v>
      </c>
      <c r="AB72" s="425">
        <v>0</v>
      </c>
      <c r="AC72" s="425"/>
      <c r="AD72" s="287">
        <f t="shared" si="3"/>
        <v>3500000</v>
      </c>
    </row>
    <row r="73" spans="1:30" x14ac:dyDescent="0.2">
      <c r="A73" s="345" t="s">
        <v>426</v>
      </c>
      <c r="B73" s="345">
        <v>0</v>
      </c>
      <c r="C73" s="345">
        <v>0</v>
      </c>
      <c r="D73" s="345">
        <v>0</v>
      </c>
      <c r="E73" s="345">
        <v>0</v>
      </c>
      <c r="F73" s="345">
        <v>0</v>
      </c>
      <c r="G73" s="345">
        <v>0</v>
      </c>
      <c r="H73" s="345">
        <v>0</v>
      </c>
      <c r="I73" s="345">
        <v>0</v>
      </c>
      <c r="J73" s="345">
        <v>5000000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D73" s="287">
        <f t="shared" si="3"/>
        <v>5000000</v>
      </c>
    </row>
    <row r="74" spans="1:30" x14ac:dyDescent="0.2">
      <c r="A74" s="345" t="s">
        <v>427</v>
      </c>
      <c r="B74" s="345">
        <v>0</v>
      </c>
      <c r="C74" s="345">
        <v>0</v>
      </c>
      <c r="D74" s="345">
        <v>0</v>
      </c>
      <c r="E74" s="345">
        <v>0</v>
      </c>
      <c r="F74" s="345">
        <v>0</v>
      </c>
      <c r="G74" s="345">
        <v>0</v>
      </c>
      <c r="H74" s="345">
        <v>2097966</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D74" s="287">
        <f t="shared" si="3"/>
        <v>2097966</v>
      </c>
    </row>
    <row r="75" spans="1:30" ht="12.75" thickBot="1" x14ac:dyDescent="0.25">
      <c r="A75" s="359" t="s">
        <v>366</v>
      </c>
      <c r="B75" s="359">
        <f t="shared" ref="B75:N75" si="6">SUM(B70:B74)</f>
        <v>123769260.62</v>
      </c>
      <c r="C75" s="359">
        <f t="shared" si="6"/>
        <v>24543893.465</v>
      </c>
      <c r="D75" s="359">
        <f t="shared" si="6"/>
        <v>5438507714.7425003</v>
      </c>
      <c r="E75" s="359">
        <f t="shared" si="6"/>
        <v>2385784266</v>
      </c>
      <c r="F75" s="359">
        <f t="shared" si="6"/>
        <v>293083781.44</v>
      </c>
      <c r="G75" s="359">
        <f t="shared" si="6"/>
        <v>730763830</v>
      </c>
      <c r="H75" s="359">
        <f t="shared" si="6"/>
        <v>14224060</v>
      </c>
      <c r="I75" s="359">
        <f t="shared" si="6"/>
        <v>20000000</v>
      </c>
      <c r="J75" s="359">
        <f t="shared" si="6"/>
        <v>37604193</v>
      </c>
      <c r="K75" s="359">
        <f t="shared" si="6"/>
        <v>2683798369</v>
      </c>
      <c r="L75" s="359">
        <f t="shared" si="6"/>
        <v>632282993.98000002</v>
      </c>
      <c r="M75" s="359">
        <f t="shared" si="6"/>
        <v>887178768</v>
      </c>
      <c r="N75" s="359">
        <f t="shared" si="6"/>
        <v>129956625</v>
      </c>
      <c r="O75" s="359">
        <f t="shared" ref="O75:AA75" si="7">SUM(O70:O74)</f>
        <v>1936904</v>
      </c>
      <c r="P75" s="359">
        <f t="shared" si="7"/>
        <v>3502820</v>
      </c>
      <c r="Q75" s="359">
        <f t="shared" si="7"/>
        <v>20035227</v>
      </c>
      <c r="R75" s="359">
        <f t="shared" si="7"/>
        <v>14000000</v>
      </c>
      <c r="S75" s="359">
        <f t="shared" si="7"/>
        <v>7513656</v>
      </c>
      <c r="T75" s="359">
        <f t="shared" si="7"/>
        <v>1600000</v>
      </c>
      <c r="U75" s="359">
        <f t="shared" si="7"/>
        <v>3050000</v>
      </c>
      <c r="V75" s="359">
        <f t="shared" si="7"/>
        <v>47532044</v>
      </c>
      <c r="W75" s="359">
        <f t="shared" si="7"/>
        <v>22970124</v>
      </c>
      <c r="X75" s="359">
        <f t="shared" si="7"/>
        <v>4954078</v>
      </c>
      <c r="Y75" s="359">
        <f t="shared" si="7"/>
        <v>7000000</v>
      </c>
      <c r="Z75" s="359">
        <f t="shared" si="7"/>
        <v>3000000</v>
      </c>
      <c r="AA75" s="359">
        <f t="shared" si="7"/>
        <v>10462935</v>
      </c>
      <c r="AB75" s="359">
        <f>SUM(AB70:AB74)</f>
        <v>24647263</v>
      </c>
      <c r="AC75" s="359">
        <f>SUM(AC70:AC74)</f>
        <v>148500000</v>
      </c>
      <c r="AD75" s="359">
        <f>AD70+AD71+AD72+AD73+AD74</f>
        <v>13722202806.247499</v>
      </c>
    </row>
    <row r="76" spans="1:30" ht="12.75" thickTop="1" x14ac:dyDescent="0.2"/>
    <row r="78" spans="1:30" x14ac:dyDescent="0.2">
      <c r="A78" s="345" t="s">
        <v>386</v>
      </c>
    </row>
    <row r="88" spans="12:29" x14ac:dyDescent="0.2">
      <c r="L88" s="285"/>
      <c r="M88" s="285"/>
      <c r="N88" s="285"/>
      <c r="O88" s="285"/>
      <c r="P88" s="285"/>
      <c r="Q88" s="285"/>
      <c r="R88" s="285"/>
      <c r="S88" s="285"/>
      <c r="T88" s="285"/>
      <c r="U88" s="285"/>
      <c r="V88" s="285"/>
      <c r="W88" s="285"/>
      <c r="X88" s="285"/>
      <c r="Y88" s="285"/>
      <c r="Z88" s="285"/>
      <c r="AA88" s="285"/>
      <c r="AB88" s="285"/>
      <c r="AC88" s="285"/>
    </row>
    <row r="94" spans="12:29" x14ac:dyDescent="0.2">
      <c r="L94" s="285"/>
      <c r="M94" s="285"/>
      <c r="N94" s="285"/>
      <c r="O94" s="285"/>
      <c r="P94" s="285"/>
      <c r="Q94" s="285"/>
      <c r="R94" s="285"/>
      <c r="S94" s="285"/>
      <c r="T94" s="285"/>
      <c r="U94" s="285"/>
      <c r="V94" s="285"/>
      <c r="W94" s="285"/>
      <c r="X94" s="285"/>
      <c r="Y94" s="285"/>
      <c r="Z94" s="285"/>
      <c r="AA94" s="285"/>
      <c r="AB94" s="285"/>
      <c r="AC94" s="285"/>
    </row>
  </sheetData>
  <mergeCells count="6">
    <mergeCell ref="L6:N6"/>
    <mergeCell ref="A1:AD1"/>
    <mergeCell ref="A2:AD2"/>
    <mergeCell ref="A3:AD3"/>
    <mergeCell ref="A4:AD4"/>
    <mergeCell ref="B5:AD5"/>
  </mergeCells>
  <phoneticPr fontId="30" type="noConversion"/>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dimension ref="A1:HS94"/>
  <sheetViews>
    <sheetView showGridLines="0" zoomScaleNormal="100" workbookViewId="0">
      <pane xSplit="1" ySplit="5" topLeftCell="O6" activePane="bottomRight" state="frozen"/>
      <selection pane="topRight" activeCell="B1" sqref="B1"/>
      <selection pane="bottomLeft" activeCell="A6" sqref="A6"/>
      <selection pane="bottomRight" activeCell="F8" sqref="F8"/>
    </sheetView>
  </sheetViews>
  <sheetFormatPr defaultRowHeight="12" x14ac:dyDescent="0.2"/>
  <cols>
    <col min="1" max="1" width="31.28515625" style="345" customWidth="1"/>
    <col min="2" max="2" width="20.140625" style="345" customWidth="1"/>
    <col min="3" max="3" width="19.28515625" style="345" customWidth="1"/>
    <col min="4" max="5" width="17.140625" style="345" customWidth="1"/>
    <col min="6" max="6" width="29.28515625" style="345" customWidth="1"/>
    <col min="7" max="7" width="21" style="345" customWidth="1"/>
    <col min="8" max="8" width="17.42578125" style="345" customWidth="1"/>
    <col min="9" max="9" width="19.140625" style="345" customWidth="1"/>
    <col min="10" max="10" width="18.5703125" style="345" customWidth="1"/>
    <col min="11" max="11" width="17.42578125" style="345" customWidth="1"/>
    <col min="12" max="23" width="17.5703125" style="345" customWidth="1"/>
    <col min="24" max="24" width="16" style="345" customWidth="1"/>
    <col min="25" max="16384" width="9.140625" style="345"/>
  </cols>
  <sheetData>
    <row r="1" spans="1:227" ht="18" x14ac:dyDescent="0.2">
      <c r="A1" s="496" t="s">
        <v>213</v>
      </c>
      <c r="B1" s="496"/>
      <c r="C1" s="496"/>
      <c r="D1" s="496"/>
      <c r="E1" s="496"/>
      <c r="F1" s="496"/>
      <c r="G1" s="496"/>
      <c r="H1" s="496"/>
      <c r="I1" s="496"/>
      <c r="J1" s="496"/>
      <c r="K1" s="496"/>
      <c r="L1" s="496"/>
      <c r="M1" s="496"/>
      <c r="N1" s="496"/>
      <c r="O1" s="496"/>
      <c r="P1" s="496"/>
      <c r="Q1" s="496"/>
      <c r="R1" s="496"/>
      <c r="S1" s="496"/>
      <c r="T1" s="496"/>
      <c r="U1" s="496"/>
      <c r="V1" s="496"/>
      <c r="W1" s="496"/>
      <c r="X1" s="496"/>
      <c r="Y1" s="339"/>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row>
    <row r="2" spans="1:227" ht="18" x14ac:dyDescent="0.2">
      <c r="A2" s="504" t="s">
        <v>444</v>
      </c>
      <c r="B2" s="504"/>
      <c r="C2" s="504"/>
      <c r="D2" s="504"/>
      <c r="E2" s="504"/>
      <c r="F2" s="504"/>
      <c r="G2" s="504"/>
      <c r="H2" s="504"/>
      <c r="I2" s="504"/>
      <c r="J2" s="504"/>
      <c r="K2" s="504"/>
      <c r="L2" s="504"/>
      <c r="M2" s="504"/>
      <c r="N2" s="504"/>
      <c r="O2" s="504"/>
      <c r="P2" s="504"/>
      <c r="Q2" s="504"/>
      <c r="R2" s="504"/>
      <c r="S2" s="504"/>
      <c r="T2" s="504"/>
      <c r="U2" s="504"/>
      <c r="V2" s="504"/>
      <c r="W2" s="504"/>
      <c r="X2" s="504"/>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row>
    <row r="3" spans="1:227" ht="15.75" x14ac:dyDescent="0.2">
      <c r="A3" s="497" t="s">
        <v>466</v>
      </c>
      <c r="B3" s="497"/>
      <c r="C3" s="497"/>
      <c r="D3" s="497"/>
      <c r="E3" s="497"/>
      <c r="F3" s="497"/>
      <c r="G3" s="497"/>
      <c r="H3" s="497"/>
      <c r="I3" s="497"/>
      <c r="J3" s="497"/>
      <c r="K3" s="497"/>
      <c r="L3" s="497"/>
      <c r="M3" s="497"/>
      <c r="N3" s="497"/>
      <c r="O3" s="497"/>
      <c r="P3" s="497"/>
      <c r="Q3" s="497"/>
      <c r="R3" s="497"/>
      <c r="S3" s="497"/>
      <c r="T3" s="497"/>
      <c r="U3" s="497"/>
      <c r="V3" s="497"/>
      <c r="W3" s="497"/>
      <c r="X3" s="497"/>
      <c r="Y3" s="340"/>
      <c r="Z3" s="340"/>
      <c r="AA3" s="340"/>
      <c r="AB3" s="340"/>
      <c r="AC3" s="340"/>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row>
    <row r="4" spans="1:227" x14ac:dyDescent="0.2">
      <c r="A4" s="507"/>
      <c r="B4" s="507"/>
      <c r="C4" s="507"/>
      <c r="D4" s="507"/>
      <c r="E4" s="507"/>
      <c r="F4" s="507"/>
      <c r="G4" s="507"/>
      <c r="H4" s="507"/>
      <c r="I4" s="507"/>
      <c r="J4" s="507"/>
      <c r="K4" s="507"/>
      <c r="L4" s="507"/>
      <c r="M4" s="507"/>
      <c r="N4" s="507"/>
      <c r="O4" s="507"/>
      <c r="P4" s="507"/>
      <c r="Q4" s="507"/>
      <c r="R4" s="507"/>
      <c r="S4" s="507"/>
      <c r="T4" s="507"/>
      <c r="U4" s="507"/>
      <c r="V4" s="507"/>
      <c r="W4" s="507"/>
      <c r="X4" s="507"/>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row>
    <row r="5" spans="1:227" ht="34.5" customHeight="1" x14ac:dyDescent="0.2">
      <c r="A5" s="418"/>
      <c r="B5" s="506" t="s">
        <v>468</v>
      </c>
      <c r="C5" s="509"/>
      <c r="D5" s="509"/>
      <c r="E5" s="509"/>
      <c r="F5" s="509"/>
      <c r="G5" s="509"/>
      <c r="H5" s="509"/>
      <c r="I5" s="509"/>
      <c r="J5" s="509"/>
      <c r="K5" s="509"/>
      <c r="L5" s="509"/>
      <c r="M5" s="509"/>
      <c r="N5" s="509"/>
      <c r="O5" s="509"/>
      <c r="P5" s="509"/>
      <c r="Q5" s="509"/>
      <c r="R5" s="509"/>
      <c r="S5" s="509"/>
      <c r="T5" s="509"/>
      <c r="U5" s="509"/>
      <c r="V5" s="509"/>
      <c r="W5" s="509"/>
      <c r="X5" s="509"/>
      <c r="Y5" s="340"/>
      <c r="Z5" s="340"/>
      <c r="AA5" s="340"/>
      <c r="AB5" s="340"/>
      <c r="AC5" s="340"/>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row>
    <row r="6" spans="1:227" x14ac:dyDescent="0.2">
      <c r="A6" s="418"/>
      <c r="B6" s="419" t="s">
        <v>15</v>
      </c>
      <c r="C6" s="419" t="s">
        <v>308</v>
      </c>
      <c r="D6" s="419" t="s">
        <v>407</v>
      </c>
      <c r="E6" s="419" t="s">
        <v>1</v>
      </c>
      <c r="F6" s="419" t="s">
        <v>0</v>
      </c>
      <c r="G6" s="419" t="s">
        <v>408</v>
      </c>
      <c r="H6" s="419" t="s">
        <v>409</v>
      </c>
      <c r="I6" s="419" t="s">
        <v>410</v>
      </c>
      <c r="J6" s="419" t="s">
        <v>411</v>
      </c>
      <c r="K6" s="419" t="s">
        <v>412</v>
      </c>
      <c r="L6" s="510" t="s">
        <v>413</v>
      </c>
      <c r="M6" s="510"/>
      <c r="N6" s="419"/>
      <c r="O6" s="419"/>
      <c r="P6" s="419"/>
      <c r="Q6" s="419"/>
      <c r="R6" s="419"/>
      <c r="S6" s="419"/>
      <c r="T6" s="419"/>
      <c r="U6" s="419"/>
      <c r="V6" s="419" t="s">
        <v>446</v>
      </c>
      <c r="W6" s="419"/>
      <c r="X6" s="420"/>
      <c r="Y6" s="340"/>
      <c r="Z6" s="340"/>
      <c r="AA6" s="340"/>
      <c r="AB6" s="340"/>
      <c r="AC6" s="340"/>
      <c r="AD6" s="340"/>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c r="BC6" s="340"/>
      <c r="BD6" s="340"/>
      <c r="BE6" s="340"/>
      <c r="BF6" s="340"/>
      <c r="BG6" s="340"/>
      <c r="BH6" s="340"/>
      <c r="BI6" s="340"/>
      <c r="BJ6" s="340"/>
      <c r="BK6" s="340"/>
      <c r="BL6" s="340"/>
      <c r="BM6" s="340"/>
      <c r="BN6" s="340"/>
      <c r="BO6" s="340"/>
      <c r="BP6" s="340"/>
      <c r="BQ6" s="340"/>
      <c r="BR6" s="340"/>
      <c r="BS6" s="340"/>
      <c r="BT6" s="340"/>
      <c r="BU6" s="340"/>
      <c r="BV6" s="340"/>
      <c r="BW6" s="340"/>
      <c r="BX6" s="340"/>
      <c r="BY6" s="340"/>
      <c r="BZ6" s="340"/>
      <c r="CA6" s="340"/>
      <c r="CB6" s="340"/>
      <c r="CC6" s="340"/>
      <c r="CD6" s="340"/>
      <c r="CE6" s="340"/>
      <c r="CF6" s="340"/>
      <c r="CG6" s="340"/>
      <c r="CH6" s="340"/>
      <c r="CI6" s="340"/>
      <c r="CJ6" s="340"/>
      <c r="CK6" s="340"/>
      <c r="CL6" s="340"/>
      <c r="CM6" s="340"/>
      <c r="CN6" s="340"/>
      <c r="CO6" s="340"/>
      <c r="CP6" s="340"/>
      <c r="CQ6" s="340"/>
      <c r="CR6" s="340"/>
      <c r="CS6" s="340"/>
      <c r="CT6" s="340"/>
      <c r="CU6" s="340"/>
      <c r="CV6" s="340"/>
      <c r="CW6" s="340"/>
      <c r="CX6" s="340"/>
      <c r="CY6" s="340"/>
      <c r="CZ6" s="340"/>
      <c r="DA6" s="340"/>
      <c r="DB6" s="340"/>
      <c r="DC6" s="340"/>
      <c r="DD6" s="340"/>
      <c r="DE6" s="340"/>
      <c r="DF6" s="340"/>
      <c r="DG6" s="340"/>
      <c r="DH6" s="340"/>
      <c r="DI6" s="340"/>
      <c r="DJ6" s="340"/>
      <c r="DK6" s="340"/>
      <c r="DL6" s="340"/>
      <c r="DM6" s="340"/>
      <c r="DN6" s="340"/>
      <c r="DO6" s="340"/>
      <c r="DP6" s="340"/>
      <c r="DQ6" s="340"/>
      <c r="DR6" s="340"/>
      <c r="DS6" s="340"/>
      <c r="DT6" s="340"/>
      <c r="DU6" s="340"/>
      <c r="DV6" s="340"/>
      <c r="DW6" s="340"/>
      <c r="DX6" s="340"/>
      <c r="DY6" s="340"/>
      <c r="DZ6" s="340"/>
      <c r="EA6" s="340"/>
      <c r="EB6" s="340"/>
      <c r="EC6" s="340"/>
      <c r="ED6" s="340"/>
      <c r="EE6" s="340"/>
      <c r="EF6" s="340"/>
      <c r="EG6" s="340"/>
      <c r="EH6" s="340"/>
      <c r="EI6" s="340"/>
      <c r="EJ6" s="340"/>
      <c r="EK6" s="340"/>
      <c r="EL6" s="340"/>
      <c r="EM6" s="340"/>
      <c r="EN6" s="340"/>
      <c r="EO6" s="340"/>
      <c r="EP6" s="340"/>
      <c r="EQ6" s="340"/>
      <c r="ER6" s="340"/>
      <c r="ES6" s="340"/>
      <c r="ET6" s="340"/>
      <c r="EU6" s="340"/>
      <c r="EV6" s="340"/>
      <c r="EW6" s="340"/>
      <c r="EX6" s="340"/>
      <c r="EY6" s="340"/>
      <c r="EZ6" s="340"/>
      <c r="FA6" s="340"/>
      <c r="FB6" s="340"/>
      <c r="FC6" s="340"/>
      <c r="FD6" s="340"/>
      <c r="FE6" s="340"/>
      <c r="FF6" s="340"/>
      <c r="FG6" s="340"/>
      <c r="FH6" s="340"/>
      <c r="FI6" s="340"/>
      <c r="FJ6" s="340"/>
      <c r="FK6" s="340"/>
      <c r="FL6" s="340"/>
      <c r="FM6" s="340"/>
      <c r="FN6" s="340"/>
      <c r="FO6" s="340"/>
      <c r="FP6" s="340"/>
      <c r="FQ6" s="340"/>
      <c r="FR6" s="340"/>
      <c r="FS6" s="340"/>
      <c r="FT6" s="340"/>
      <c r="FU6" s="340"/>
      <c r="FV6" s="340"/>
      <c r="FW6" s="340"/>
      <c r="FX6" s="340"/>
      <c r="FY6" s="340"/>
      <c r="FZ6" s="340"/>
      <c r="GA6" s="340"/>
      <c r="GB6" s="340"/>
      <c r="GC6" s="340"/>
      <c r="GD6" s="340"/>
      <c r="GE6" s="340"/>
      <c r="GF6" s="340"/>
      <c r="GG6" s="340"/>
      <c r="GH6" s="340"/>
      <c r="GI6" s="340"/>
      <c r="GJ6" s="340"/>
      <c r="GK6" s="340"/>
      <c r="GL6" s="340"/>
      <c r="GM6" s="340"/>
      <c r="GN6" s="340"/>
      <c r="GO6" s="340"/>
      <c r="GP6" s="340"/>
      <c r="GQ6" s="340"/>
      <c r="GR6" s="340"/>
      <c r="GS6" s="340"/>
      <c r="GT6" s="340"/>
      <c r="GU6" s="340"/>
      <c r="GV6" s="340"/>
      <c r="GW6" s="340"/>
      <c r="GX6" s="340"/>
      <c r="GY6" s="340"/>
      <c r="GZ6" s="340"/>
      <c r="HA6" s="340"/>
      <c r="HB6" s="340"/>
      <c r="HC6" s="340"/>
      <c r="HD6" s="340"/>
      <c r="HE6" s="340"/>
      <c r="HF6" s="340"/>
      <c r="HG6" s="340"/>
      <c r="HH6" s="340"/>
      <c r="HI6" s="340"/>
      <c r="HJ6" s="340"/>
      <c r="HK6" s="340"/>
      <c r="HL6" s="340"/>
      <c r="HM6" s="340"/>
      <c r="HN6" s="340"/>
      <c r="HO6" s="340"/>
      <c r="HP6" s="340"/>
      <c r="HQ6" s="340"/>
      <c r="HR6" s="340"/>
      <c r="HS6" s="340"/>
    </row>
    <row r="7" spans="1:227" x14ac:dyDescent="0.2">
      <c r="A7" s="418"/>
      <c r="B7" s="421"/>
      <c r="C7" s="421"/>
      <c r="D7" s="421"/>
      <c r="E7" s="421"/>
      <c r="F7" s="421"/>
      <c r="G7" s="421"/>
      <c r="H7" s="421"/>
      <c r="I7" s="421"/>
      <c r="J7" s="421"/>
      <c r="K7" s="421"/>
      <c r="L7" s="421"/>
      <c r="M7" s="421"/>
      <c r="N7" s="421"/>
      <c r="O7" s="421"/>
      <c r="P7" s="421"/>
      <c r="Q7" s="421"/>
      <c r="R7" s="421"/>
      <c r="S7" s="421"/>
      <c r="T7" s="421"/>
      <c r="U7" s="421"/>
      <c r="V7" s="421"/>
      <c r="W7" s="421"/>
      <c r="X7" s="422"/>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c r="BC7" s="340"/>
      <c r="BD7" s="340"/>
      <c r="BE7" s="340"/>
      <c r="BF7" s="340"/>
      <c r="BG7" s="340"/>
      <c r="BH7" s="340"/>
      <c r="BI7" s="340"/>
      <c r="BJ7" s="340"/>
      <c r="BK7" s="340"/>
      <c r="BL7" s="340"/>
      <c r="BM7" s="340"/>
      <c r="BN7" s="340"/>
      <c r="BO7" s="340"/>
      <c r="BP7" s="340"/>
      <c r="BQ7" s="340"/>
      <c r="BR7" s="340"/>
      <c r="BS7" s="340"/>
      <c r="BT7" s="340"/>
      <c r="BU7" s="340"/>
      <c r="BV7" s="340"/>
      <c r="BW7" s="340"/>
      <c r="BX7" s="340"/>
      <c r="BY7" s="340"/>
      <c r="BZ7" s="340"/>
      <c r="CA7" s="340"/>
      <c r="CB7" s="340"/>
      <c r="CC7" s="340"/>
      <c r="CD7" s="340"/>
      <c r="CE7" s="340"/>
      <c r="CF7" s="340"/>
      <c r="CG7" s="340"/>
      <c r="CH7" s="340"/>
      <c r="CI7" s="340"/>
      <c r="CJ7" s="340"/>
      <c r="CK7" s="340"/>
      <c r="CL7" s="340"/>
      <c r="CM7" s="340"/>
      <c r="CN7" s="340"/>
      <c r="CO7" s="340"/>
      <c r="CP7" s="340"/>
      <c r="CQ7" s="340"/>
      <c r="CR7" s="340"/>
      <c r="CS7" s="340"/>
      <c r="CT7" s="340"/>
      <c r="CU7" s="340"/>
      <c r="CV7" s="340"/>
      <c r="CW7" s="340"/>
      <c r="CX7" s="340"/>
      <c r="CY7" s="340"/>
      <c r="CZ7" s="340"/>
      <c r="DA7" s="340"/>
      <c r="DB7" s="340"/>
      <c r="DC7" s="340"/>
      <c r="DD7" s="340"/>
      <c r="DE7" s="340"/>
      <c r="DF7" s="340"/>
      <c r="DG7" s="340"/>
      <c r="DH7" s="340"/>
      <c r="DI7" s="340"/>
      <c r="DJ7" s="340"/>
      <c r="DK7" s="340"/>
      <c r="DL7" s="340"/>
      <c r="DM7" s="340"/>
      <c r="DN7" s="340"/>
      <c r="DO7" s="340"/>
      <c r="DP7" s="340"/>
      <c r="DQ7" s="340"/>
      <c r="DR7" s="340"/>
      <c r="DS7" s="340"/>
      <c r="DT7" s="340"/>
      <c r="DU7" s="340"/>
      <c r="DV7" s="340"/>
      <c r="DW7" s="340"/>
      <c r="DX7" s="340"/>
      <c r="DY7" s="340"/>
      <c r="DZ7" s="340"/>
      <c r="EA7" s="340"/>
      <c r="EB7" s="340"/>
      <c r="EC7" s="340"/>
      <c r="ED7" s="340"/>
      <c r="EE7" s="340"/>
      <c r="EF7" s="340"/>
      <c r="EG7" s="340"/>
      <c r="EH7" s="340"/>
      <c r="EI7" s="340"/>
      <c r="EJ7" s="340"/>
      <c r="EK7" s="340"/>
      <c r="EL7" s="340"/>
      <c r="EM7" s="340"/>
      <c r="EN7" s="340"/>
      <c r="EO7" s="340"/>
      <c r="EP7" s="340"/>
      <c r="EQ7" s="340"/>
      <c r="ER7" s="340"/>
      <c r="ES7" s="340"/>
      <c r="ET7" s="340"/>
      <c r="EU7" s="340"/>
      <c r="EV7" s="340"/>
      <c r="EW7" s="340"/>
      <c r="EX7" s="340"/>
      <c r="EY7" s="340"/>
      <c r="EZ7" s="340"/>
      <c r="FA7" s="340"/>
      <c r="FB7" s="340"/>
      <c r="FC7" s="340"/>
      <c r="FD7" s="340"/>
      <c r="FE7" s="340"/>
      <c r="FF7" s="340"/>
      <c r="FG7" s="340"/>
      <c r="FH7" s="340"/>
      <c r="FI7" s="340"/>
      <c r="FJ7" s="340"/>
      <c r="FK7" s="340"/>
      <c r="FL7" s="340"/>
      <c r="FM7" s="340"/>
      <c r="FN7" s="340"/>
      <c r="FO7" s="340"/>
      <c r="FP7" s="340"/>
      <c r="FQ7" s="340"/>
      <c r="FR7" s="340"/>
      <c r="FS7" s="340"/>
      <c r="FT7" s="340"/>
      <c r="FU7" s="340"/>
      <c r="FV7" s="340"/>
      <c r="FW7" s="340"/>
      <c r="FX7" s="340"/>
      <c r="FY7" s="340"/>
      <c r="FZ7" s="340"/>
      <c r="GA7" s="340"/>
      <c r="GB7" s="340"/>
      <c r="GC7" s="340"/>
      <c r="GD7" s="340"/>
      <c r="GE7" s="340"/>
      <c r="GF7" s="340"/>
      <c r="GG7" s="340"/>
      <c r="GH7" s="340"/>
      <c r="GI7" s="340"/>
      <c r="GJ7" s="340"/>
      <c r="GK7" s="340"/>
      <c r="GL7" s="340"/>
      <c r="GM7" s="340"/>
      <c r="GN7" s="340"/>
      <c r="GO7" s="340"/>
      <c r="GP7" s="340"/>
      <c r="GQ7" s="340"/>
      <c r="GR7" s="340"/>
      <c r="GS7" s="340"/>
      <c r="GT7" s="340"/>
      <c r="GU7" s="340"/>
      <c r="GV7" s="340"/>
      <c r="GW7" s="340"/>
      <c r="GX7" s="340"/>
      <c r="GY7" s="340"/>
      <c r="GZ7" s="340"/>
      <c r="HA7" s="340"/>
      <c r="HB7" s="340"/>
      <c r="HC7" s="340"/>
      <c r="HD7" s="340"/>
      <c r="HE7" s="340"/>
      <c r="HF7" s="340"/>
      <c r="HG7" s="340"/>
      <c r="HH7" s="340"/>
      <c r="HI7" s="340"/>
      <c r="HJ7" s="340"/>
      <c r="HK7" s="340"/>
      <c r="HL7" s="340"/>
      <c r="HM7" s="340"/>
      <c r="HN7" s="340"/>
      <c r="HO7" s="340"/>
      <c r="HP7" s="340"/>
      <c r="HQ7" s="340"/>
      <c r="HR7" s="340"/>
      <c r="HS7" s="340"/>
    </row>
    <row r="8" spans="1:227" ht="84" x14ac:dyDescent="0.2">
      <c r="A8" s="346"/>
      <c r="B8" s="347" t="s">
        <v>2</v>
      </c>
      <c r="C8" s="347" t="s">
        <v>414</v>
      </c>
      <c r="D8" s="347" t="s">
        <v>10</v>
      </c>
      <c r="E8" s="347" t="s">
        <v>432</v>
      </c>
      <c r="F8" s="347" t="s">
        <v>415</v>
      </c>
      <c r="G8" s="347" t="s">
        <v>416</v>
      </c>
      <c r="H8" s="347"/>
      <c r="I8" s="347" t="s">
        <v>417</v>
      </c>
      <c r="J8" s="347" t="s">
        <v>418</v>
      </c>
      <c r="K8" s="348" t="s">
        <v>419</v>
      </c>
      <c r="L8" s="348" t="s">
        <v>420</v>
      </c>
      <c r="M8" s="348" t="s">
        <v>449</v>
      </c>
      <c r="N8" s="441" t="s">
        <v>475</v>
      </c>
      <c r="O8" s="441" t="s">
        <v>476</v>
      </c>
      <c r="P8" s="441" t="s">
        <v>485</v>
      </c>
      <c r="Q8" s="441" t="s">
        <v>486</v>
      </c>
      <c r="R8" s="441" t="s">
        <v>480</v>
      </c>
      <c r="S8" s="441" t="s">
        <v>397</v>
      </c>
      <c r="T8" s="441" t="s">
        <v>487</v>
      </c>
      <c r="U8" s="441" t="s">
        <v>482</v>
      </c>
      <c r="V8" s="348" t="s">
        <v>447</v>
      </c>
      <c r="W8" s="441" t="s">
        <v>539</v>
      </c>
      <c r="X8" s="347"/>
    </row>
    <row r="9" spans="1:227" ht="12.75" thickBot="1" x14ac:dyDescent="0.25">
      <c r="A9" s="423" t="s">
        <v>73</v>
      </c>
      <c r="B9" s="423" t="s">
        <v>7</v>
      </c>
      <c r="C9" s="423" t="s">
        <v>7</v>
      </c>
      <c r="D9" s="423" t="s">
        <v>294</v>
      </c>
      <c r="E9" s="423" t="s">
        <v>435</v>
      </c>
      <c r="F9" s="423" t="s">
        <v>421</v>
      </c>
      <c r="G9" s="423" t="s">
        <v>294</v>
      </c>
      <c r="H9" s="423" t="s">
        <v>301</v>
      </c>
      <c r="I9" s="423" t="s">
        <v>422</v>
      </c>
      <c r="J9" s="423" t="s">
        <v>294</v>
      </c>
      <c r="K9" s="423" t="s">
        <v>423</v>
      </c>
      <c r="L9" s="423" t="s">
        <v>424</v>
      </c>
      <c r="M9" s="423"/>
      <c r="N9" s="423"/>
      <c r="O9" s="423"/>
      <c r="P9" s="423"/>
      <c r="Q9" s="423"/>
      <c r="R9" s="423"/>
      <c r="S9" s="423"/>
      <c r="T9" s="423"/>
      <c r="U9" s="423"/>
      <c r="V9" s="423" t="s">
        <v>197</v>
      </c>
      <c r="W9" s="423"/>
      <c r="X9" s="424" t="s">
        <v>9</v>
      </c>
    </row>
    <row r="10" spans="1:227" x14ac:dyDescent="0.2">
      <c r="A10" s="351" t="s">
        <v>309</v>
      </c>
      <c r="B10" s="351">
        <v>931335</v>
      </c>
      <c r="C10" s="292">
        <v>260679</v>
      </c>
      <c r="D10" s="292">
        <v>25309848</v>
      </c>
      <c r="E10" s="292">
        <v>0</v>
      </c>
      <c r="F10" s="292">
        <v>5126196</v>
      </c>
      <c r="G10" s="292">
        <v>18097393</v>
      </c>
      <c r="H10" s="292">
        <v>306694</v>
      </c>
      <c r="I10" s="292">
        <v>5000000</v>
      </c>
      <c r="J10" s="292">
        <v>21675</v>
      </c>
      <c r="K10" s="292">
        <v>0</v>
      </c>
      <c r="L10" s="292">
        <v>6216580.3247063849</v>
      </c>
      <c r="M10" s="292">
        <v>4275820</v>
      </c>
      <c r="N10" s="292">
        <v>0</v>
      </c>
      <c r="O10" s="292">
        <v>0</v>
      </c>
      <c r="P10" s="292">
        <v>300000</v>
      </c>
      <c r="Q10" s="292">
        <v>0</v>
      </c>
      <c r="R10" s="292">
        <v>0</v>
      </c>
      <c r="S10" s="292">
        <v>0</v>
      </c>
      <c r="T10" s="292">
        <v>0</v>
      </c>
      <c r="U10" s="292">
        <v>0</v>
      </c>
      <c r="V10" s="292">
        <v>0</v>
      </c>
      <c r="W10" s="292"/>
      <c r="X10" s="287">
        <f>SUM(B10:W10)</f>
        <v>65846220.324706383</v>
      </c>
    </row>
    <row r="11" spans="1:227" x14ac:dyDescent="0.2">
      <c r="A11" s="351" t="s">
        <v>310</v>
      </c>
      <c r="B11" s="351">
        <v>467811</v>
      </c>
      <c r="C11" s="292">
        <v>130949</v>
      </c>
      <c r="D11" s="292">
        <v>17386001</v>
      </c>
      <c r="E11" s="292">
        <v>0</v>
      </c>
      <c r="F11" s="292">
        <v>463736</v>
      </c>
      <c r="G11" s="292">
        <v>9576760</v>
      </c>
      <c r="H11" s="292">
        <v>103845</v>
      </c>
      <c r="I11" s="292">
        <v>0</v>
      </c>
      <c r="J11" s="292">
        <v>630952</v>
      </c>
      <c r="K11" s="292">
        <v>24016329</v>
      </c>
      <c r="L11" s="292">
        <v>4164007.9883965249</v>
      </c>
      <c r="M11" s="292">
        <v>0</v>
      </c>
      <c r="N11" s="292">
        <v>0</v>
      </c>
      <c r="O11" s="292">
        <v>0</v>
      </c>
      <c r="P11" s="292">
        <v>0</v>
      </c>
      <c r="Q11" s="292">
        <v>0</v>
      </c>
      <c r="R11" s="292">
        <v>3821630</v>
      </c>
      <c r="S11" s="292">
        <v>0</v>
      </c>
      <c r="T11" s="292">
        <v>0</v>
      </c>
      <c r="U11" s="292">
        <v>0</v>
      </c>
      <c r="V11" s="292">
        <v>0</v>
      </c>
      <c r="W11" s="292"/>
      <c r="X11" s="287">
        <f t="shared" ref="X11:X65" si="0">SUM(B11:W11)</f>
        <v>60762020.988396525</v>
      </c>
    </row>
    <row r="12" spans="1:227" x14ac:dyDescent="0.2">
      <c r="A12" s="351" t="s">
        <v>311</v>
      </c>
      <c r="B12" s="351">
        <v>0</v>
      </c>
      <c r="C12" s="292">
        <v>0</v>
      </c>
      <c r="D12" s="292">
        <v>0</v>
      </c>
      <c r="E12" s="292">
        <v>0</v>
      </c>
      <c r="F12" s="292">
        <v>12043</v>
      </c>
      <c r="G12" s="292">
        <v>367453</v>
      </c>
      <c r="H12" s="292">
        <v>15467</v>
      </c>
      <c r="I12" s="292">
        <v>0</v>
      </c>
      <c r="J12" s="292">
        <v>0</v>
      </c>
      <c r="K12" s="292">
        <v>0</v>
      </c>
      <c r="L12" s="292">
        <v>1000000</v>
      </c>
      <c r="M12" s="292">
        <v>0</v>
      </c>
      <c r="N12" s="292">
        <v>0</v>
      </c>
      <c r="O12" s="292">
        <v>0</v>
      </c>
      <c r="P12" s="292">
        <v>0</v>
      </c>
      <c r="Q12" s="292">
        <v>0</v>
      </c>
      <c r="R12" s="292">
        <v>0</v>
      </c>
      <c r="S12" s="292">
        <v>0</v>
      </c>
      <c r="T12" s="292">
        <v>0</v>
      </c>
      <c r="U12" s="292">
        <v>0</v>
      </c>
      <c r="V12" s="292">
        <v>0</v>
      </c>
      <c r="W12" s="292"/>
      <c r="X12" s="287">
        <f t="shared" si="0"/>
        <v>1394963</v>
      </c>
    </row>
    <row r="13" spans="1:227" x14ac:dyDescent="0.2">
      <c r="A13" s="351" t="s">
        <v>312</v>
      </c>
      <c r="B13" s="351">
        <v>2683586</v>
      </c>
      <c r="C13" s="292">
        <v>573731</v>
      </c>
      <c r="D13" s="292">
        <v>86594000</v>
      </c>
      <c r="E13" s="292">
        <v>147110967</v>
      </c>
      <c r="F13" s="292">
        <v>6837434</v>
      </c>
      <c r="G13" s="292">
        <v>13954184</v>
      </c>
      <c r="H13" s="292">
        <v>190477</v>
      </c>
      <c r="I13" s="292">
        <v>0</v>
      </c>
      <c r="J13" s="292">
        <v>3458596</v>
      </c>
      <c r="K13" s="292">
        <v>7516659</v>
      </c>
      <c r="L13" s="292">
        <v>12543034.11627637</v>
      </c>
      <c r="M13" s="292">
        <v>611840</v>
      </c>
      <c r="N13" s="292">
        <v>0</v>
      </c>
      <c r="O13" s="292">
        <v>0</v>
      </c>
      <c r="P13" s="292">
        <v>600000</v>
      </c>
      <c r="Q13" s="292">
        <v>0</v>
      </c>
      <c r="R13" s="292">
        <v>445000</v>
      </c>
      <c r="S13" s="292">
        <v>0</v>
      </c>
      <c r="T13" s="292">
        <v>0</v>
      </c>
      <c r="U13" s="292">
        <v>0</v>
      </c>
      <c r="V13" s="292">
        <v>672128</v>
      </c>
      <c r="W13" s="292"/>
      <c r="X13" s="287">
        <f t="shared" si="0"/>
        <v>283791636.11627638</v>
      </c>
    </row>
    <row r="14" spans="1:227" x14ac:dyDescent="0.2">
      <c r="A14" s="351" t="s">
        <v>313</v>
      </c>
      <c r="B14" s="351">
        <v>468769</v>
      </c>
      <c r="C14" s="292">
        <v>130949</v>
      </c>
      <c r="D14" s="292">
        <v>13761191</v>
      </c>
      <c r="E14" s="292">
        <v>0</v>
      </c>
      <c r="F14" s="292">
        <v>3652195</v>
      </c>
      <c r="G14" s="292">
        <v>14289603</v>
      </c>
      <c r="H14" s="292">
        <v>238615</v>
      </c>
      <c r="I14" s="292">
        <v>0</v>
      </c>
      <c r="J14" s="292">
        <v>0</v>
      </c>
      <c r="K14" s="292">
        <v>332874</v>
      </c>
      <c r="L14" s="292">
        <v>4958158.5931773437</v>
      </c>
      <c r="M14" s="292">
        <v>4900000</v>
      </c>
      <c r="N14" s="292">
        <v>0</v>
      </c>
      <c r="O14" s="292">
        <v>0</v>
      </c>
      <c r="P14" s="292">
        <v>288750</v>
      </c>
      <c r="Q14" s="292">
        <v>0</v>
      </c>
      <c r="R14" s="292">
        <v>0</v>
      </c>
      <c r="S14" s="292">
        <v>0</v>
      </c>
      <c r="T14" s="292">
        <v>0</v>
      </c>
      <c r="U14" s="292">
        <v>0</v>
      </c>
      <c r="V14" s="292">
        <v>277078</v>
      </c>
      <c r="W14" s="292"/>
      <c r="X14" s="287">
        <f t="shared" si="0"/>
        <v>43298182.593177341</v>
      </c>
    </row>
    <row r="15" spans="1:227" x14ac:dyDescent="0.2">
      <c r="A15" s="351" t="s">
        <v>314</v>
      </c>
      <c r="B15" s="351">
        <v>17587356</v>
      </c>
      <c r="C15" s="292">
        <v>3763677</v>
      </c>
      <c r="D15" s="292">
        <v>867294099</v>
      </c>
      <c r="E15" s="292">
        <v>1403293868</v>
      </c>
      <c r="F15" s="292">
        <v>33169365</v>
      </c>
      <c r="G15" s="292">
        <v>31777011</v>
      </c>
      <c r="H15" s="292">
        <v>427503</v>
      </c>
      <c r="I15" s="292">
        <v>0</v>
      </c>
      <c r="J15" s="292">
        <v>246734</v>
      </c>
      <c r="K15" s="292">
        <v>423665144</v>
      </c>
      <c r="L15" s="292">
        <v>78071312.700045854</v>
      </c>
      <c r="M15" s="292">
        <v>7112875</v>
      </c>
      <c r="N15" s="292">
        <v>0</v>
      </c>
      <c r="O15" s="292">
        <v>0</v>
      </c>
      <c r="P15" s="292">
        <v>450000</v>
      </c>
      <c r="Q15" s="292">
        <v>0</v>
      </c>
      <c r="R15" s="292">
        <v>0</v>
      </c>
      <c r="S15" s="292">
        <v>0</v>
      </c>
      <c r="T15" s="292">
        <v>0</v>
      </c>
      <c r="U15" s="292">
        <v>0</v>
      </c>
      <c r="V15" s="292">
        <v>3821734</v>
      </c>
      <c r="W15" s="292"/>
      <c r="X15" s="287">
        <f t="shared" si="0"/>
        <v>2870680678.7000461</v>
      </c>
    </row>
    <row r="16" spans="1:227" x14ac:dyDescent="0.2">
      <c r="A16" s="351" t="s">
        <v>315</v>
      </c>
      <c r="B16" s="351">
        <v>1962845</v>
      </c>
      <c r="C16" s="292">
        <v>433340</v>
      </c>
      <c r="D16" s="292">
        <v>89777333</v>
      </c>
      <c r="E16" s="292">
        <v>0</v>
      </c>
      <c r="F16" s="292">
        <v>4570499</v>
      </c>
      <c r="G16" s="292">
        <v>13275471</v>
      </c>
      <c r="H16" s="292">
        <v>179595</v>
      </c>
      <c r="I16" s="292">
        <v>0</v>
      </c>
      <c r="J16" s="292">
        <v>69281</v>
      </c>
      <c r="K16" s="292">
        <v>17474458</v>
      </c>
      <c r="L16" s="292">
        <v>11157915.346528068</v>
      </c>
      <c r="M16" s="292">
        <v>3523210</v>
      </c>
      <c r="N16" s="292">
        <v>0</v>
      </c>
      <c r="O16" s="292">
        <v>0</v>
      </c>
      <c r="P16" s="292">
        <v>600000</v>
      </c>
      <c r="Q16" s="292">
        <v>0</v>
      </c>
      <c r="R16" s="292">
        <v>0</v>
      </c>
      <c r="S16" s="292">
        <v>0</v>
      </c>
      <c r="T16" s="292">
        <v>0</v>
      </c>
      <c r="U16" s="292">
        <v>0</v>
      </c>
      <c r="V16" s="292">
        <v>819890</v>
      </c>
      <c r="W16" s="292"/>
      <c r="X16" s="287">
        <f t="shared" si="0"/>
        <v>143843837.34652805</v>
      </c>
    </row>
    <row r="17" spans="1:24" x14ac:dyDescent="0.2">
      <c r="A17" s="351" t="s">
        <v>316</v>
      </c>
      <c r="B17" s="351">
        <v>1214394</v>
      </c>
      <c r="C17" s="292">
        <v>339901</v>
      </c>
      <c r="D17" s="292">
        <v>107528549</v>
      </c>
      <c r="E17" s="292">
        <v>0</v>
      </c>
      <c r="F17" s="292">
        <v>20393131</v>
      </c>
      <c r="G17" s="292">
        <v>3407244</v>
      </c>
      <c r="H17" s="292">
        <v>118384</v>
      </c>
      <c r="I17" s="292">
        <v>0</v>
      </c>
      <c r="J17" s="292">
        <v>128705</v>
      </c>
      <c r="K17" s="292">
        <v>62986041</v>
      </c>
      <c r="L17" s="292">
        <v>8269348.162154072</v>
      </c>
      <c r="M17" s="292">
        <v>7404210</v>
      </c>
      <c r="N17" s="292">
        <v>0</v>
      </c>
      <c r="O17" s="292">
        <v>0</v>
      </c>
      <c r="P17" s="292">
        <v>450000</v>
      </c>
      <c r="Q17" s="292">
        <v>0</v>
      </c>
      <c r="R17" s="292">
        <v>0</v>
      </c>
      <c r="S17" s="292">
        <v>0</v>
      </c>
      <c r="T17" s="292">
        <v>0</v>
      </c>
      <c r="U17" s="292">
        <v>0</v>
      </c>
      <c r="V17" s="292">
        <v>0</v>
      </c>
      <c r="W17" s="292"/>
      <c r="X17" s="287">
        <f t="shared" si="0"/>
        <v>212239907.16215408</v>
      </c>
    </row>
    <row r="18" spans="1:24" x14ac:dyDescent="0.2">
      <c r="A18" s="351" t="s">
        <v>317</v>
      </c>
      <c r="B18" s="351">
        <v>467811</v>
      </c>
      <c r="C18" s="292">
        <v>130949</v>
      </c>
      <c r="D18" s="292">
        <v>21365136</v>
      </c>
      <c r="E18" s="292">
        <v>0</v>
      </c>
      <c r="F18" s="292">
        <v>5742171</v>
      </c>
      <c r="G18" s="292">
        <v>1994941</v>
      </c>
      <c r="H18" s="292">
        <v>92666</v>
      </c>
      <c r="I18" s="292">
        <v>0</v>
      </c>
      <c r="J18" s="292">
        <v>0</v>
      </c>
      <c r="K18" s="292">
        <v>0</v>
      </c>
      <c r="L18" s="292">
        <v>4553498.3810231378</v>
      </c>
      <c r="M18" s="292">
        <v>3539640</v>
      </c>
      <c r="N18" s="292">
        <v>0</v>
      </c>
      <c r="O18" s="292">
        <v>0</v>
      </c>
      <c r="P18" s="292">
        <v>450000</v>
      </c>
      <c r="Q18" s="292">
        <v>0</v>
      </c>
      <c r="R18" s="292">
        <v>0</v>
      </c>
      <c r="S18" s="292">
        <v>0</v>
      </c>
      <c r="T18" s="292">
        <v>0</v>
      </c>
      <c r="U18" s="292">
        <v>0</v>
      </c>
      <c r="V18" s="292">
        <v>0</v>
      </c>
      <c r="W18" s="292"/>
      <c r="X18" s="287">
        <f t="shared" si="0"/>
        <v>38336812.381023139</v>
      </c>
    </row>
    <row r="19" spans="1:24" x14ac:dyDescent="0.2">
      <c r="A19" s="351" t="s">
        <v>318</v>
      </c>
      <c r="B19" s="351">
        <v>467811</v>
      </c>
      <c r="C19" s="292">
        <v>130949</v>
      </c>
      <c r="D19" s="292">
        <v>23157376</v>
      </c>
      <c r="E19" s="292">
        <v>0</v>
      </c>
      <c r="F19" s="292">
        <v>3493450</v>
      </c>
      <c r="G19" s="292">
        <v>0</v>
      </c>
      <c r="H19" s="292">
        <v>0</v>
      </c>
      <c r="I19" s="292">
        <v>0</v>
      </c>
      <c r="J19" s="292">
        <v>0</v>
      </c>
      <c r="K19" s="292">
        <v>171050504</v>
      </c>
      <c r="L19" s="292">
        <v>2501261.2294929102</v>
      </c>
      <c r="M19" s="292">
        <v>5150000</v>
      </c>
      <c r="N19" s="292">
        <v>0</v>
      </c>
      <c r="O19" s="292">
        <v>0</v>
      </c>
      <c r="P19" s="292">
        <v>600000</v>
      </c>
      <c r="Q19" s="292">
        <v>0</v>
      </c>
      <c r="R19" s="292">
        <v>0</v>
      </c>
      <c r="S19" s="292">
        <v>5000000</v>
      </c>
      <c r="T19" s="292">
        <v>375000</v>
      </c>
      <c r="U19" s="292">
        <v>0</v>
      </c>
      <c r="V19" s="292">
        <v>2285772</v>
      </c>
      <c r="W19" s="292">
        <v>148500000</v>
      </c>
      <c r="X19" s="287">
        <f t="shared" si="0"/>
        <v>362712123.2294929</v>
      </c>
    </row>
    <row r="20" spans="1:24" x14ac:dyDescent="0.2">
      <c r="A20" s="351" t="s">
        <v>319</v>
      </c>
      <c r="B20" s="351">
        <v>8421786</v>
      </c>
      <c r="C20" s="292">
        <v>1843005</v>
      </c>
      <c r="D20" s="292">
        <v>272603219</v>
      </c>
      <c r="E20" s="292">
        <v>0</v>
      </c>
      <c r="F20" s="292">
        <v>23753626</v>
      </c>
      <c r="G20" s="292">
        <v>18577451</v>
      </c>
      <c r="H20" s="292">
        <v>297530</v>
      </c>
      <c r="I20" s="292">
        <v>0</v>
      </c>
      <c r="J20" s="292">
        <v>0</v>
      </c>
      <c r="K20" s="292">
        <v>47539729</v>
      </c>
      <c r="L20" s="292">
        <v>30498313.816887941</v>
      </c>
      <c r="M20" s="292">
        <v>4750000</v>
      </c>
      <c r="N20" s="292">
        <v>0</v>
      </c>
      <c r="O20" s="292">
        <v>0</v>
      </c>
      <c r="P20" s="292">
        <v>167603</v>
      </c>
      <c r="Q20" s="292">
        <v>0</v>
      </c>
      <c r="R20" s="292">
        <v>0</v>
      </c>
      <c r="S20" s="292">
        <v>0</v>
      </c>
      <c r="T20" s="292">
        <v>2000000</v>
      </c>
      <c r="U20" s="292">
        <v>0</v>
      </c>
      <c r="V20" s="292">
        <v>839841</v>
      </c>
      <c r="W20" s="292"/>
      <c r="X20" s="287">
        <f t="shared" si="0"/>
        <v>411292103.81688792</v>
      </c>
    </row>
    <row r="21" spans="1:24" x14ac:dyDescent="0.2">
      <c r="A21" s="351" t="s">
        <v>320</v>
      </c>
      <c r="B21" s="351">
        <v>3325604</v>
      </c>
      <c r="C21" s="292">
        <v>710106</v>
      </c>
      <c r="D21" s="292">
        <v>102875303</v>
      </c>
      <c r="E21" s="292">
        <v>0</v>
      </c>
      <c r="F21" s="292">
        <v>8319931</v>
      </c>
      <c r="G21" s="292">
        <v>24968615</v>
      </c>
      <c r="H21" s="292">
        <v>395215</v>
      </c>
      <c r="I21" s="292">
        <v>592000</v>
      </c>
      <c r="J21" s="292">
        <v>0</v>
      </c>
      <c r="K21" s="292">
        <v>55562469</v>
      </c>
      <c r="L21" s="292">
        <v>12488520.055928193</v>
      </c>
      <c r="M21" s="292">
        <v>5473485</v>
      </c>
      <c r="N21" s="292">
        <v>0</v>
      </c>
      <c r="O21" s="292">
        <v>0</v>
      </c>
      <c r="P21" s="292">
        <v>450000</v>
      </c>
      <c r="Q21" s="292">
        <v>0</v>
      </c>
      <c r="R21" s="292">
        <v>0</v>
      </c>
      <c r="S21" s="292">
        <v>0</v>
      </c>
      <c r="T21" s="292">
        <v>0</v>
      </c>
      <c r="U21" s="292">
        <v>0</v>
      </c>
      <c r="V21" s="292">
        <v>1057681</v>
      </c>
      <c r="W21" s="292"/>
      <c r="X21" s="287">
        <f t="shared" si="0"/>
        <v>216218929.0559282</v>
      </c>
    </row>
    <row r="22" spans="1:24" x14ac:dyDescent="0.2">
      <c r="A22" s="351" t="s">
        <v>321</v>
      </c>
      <c r="B22" s="351">
        <v>0</v>
      </c>
      <c r="C22" s="292">
        <v>0</v>
      </c>
      <c r="D22" s="292">
        <v>0</v>
      </c>
      <c r="E22" s="292">
        <v>0</v>
      </c>
      <c r="F22" s="292">
        <v>45595</v>
      </c>
      <c r="G22" s="292">
        <v>920634</v>
      </c>
      <c r="H22" s="292">
        <v>25692</v>
      </c>
      <c r="I22" s="292">
        <v>0</v>
      </c>
      <c r="J22" s="292">
        <v>0</v>
      </c>
      <c r="K22" s="292">
        <v>0</v>
      </c>
      <c r="L22" s="292">
        <v>1000000</v>
      </c>
      <c r="M22" s="292">
        <v>0</v>
      </c>
      <c r="N22" s="292">
        <v>0</v>
      </c>
      <c r="O22" s="292">
        <v>0</v>
      </c>
      <c r="P22" s="292">
        <v>0</v>
      </c>
      <c r="Q22" s="292">
        <v>0</v>
      </c>
      <c r="R22" s="292">
        <v>0</v>
      </c>
      <c r="S22" s="292">
        <v>0</v>
      </c>
      <c r="T22" s="292">
        <v>0</v>
      </c>
      <c r="U22" s="292">
        <v>0</v>
      </c>
      <c r="V22" s="292">
        <v>0</v>
      </c>
      <c r="W22" s="292"/>
      <c r="X22" s="287">
        <f t="shared" si="0"/>
        <v>1991921</v>
      </c>
    </row>
    <row r="23" spans="1:24" x14ac:dyDescent="0.2">
      <c r="A23" s="351" t="s">
        <v>322</v>
      </c>
      <c r="B23" s="351">
        <v>467811</v>
      </c>
      <c r="C23" s="292">
        <v>130949</v>
      </c>
      <c r="D23" s="292">
        <v>34239031</v>
      </c>
      <c r="E23" s="292">
        <v>0</v>
      </c>
      <c r="F23" s="292">
        <v>1298732</v>
      </c>
      <c r="G23" s="292">
        <v>2940719</v>
      </c>
      <c r="H23" s="292">
        <v>103230</v>
      </c>
      <c r="I23" s="292">
        <v>0</v>
      </c>
      <c r="J23" s="292">
        <v>0</v>
      </c>
      <c r="K23" s="292">
        <v>944698</v>
      </c>
      <c r="L23" s="292">
        <v>7491694.0546255466</v>
      </c>
      <c r="M23" s="292">
        <v>5150000</v>
      </c>
      <c r="N23" s="292">
        <v>0</v>
      </c>
      <c r="O23" s="292">
        <v>0</v>
      </c>
      <c r="P23" s="292">
        <v>0</v>
      </c>
      <c r="Q23" s="292">
        <v>0</v>
      </c>
      <c r="R23" s="292">
        <v>0</v>
      </c>
      <c r="S23" s="292">
        <v>0</v>
      </c>
      <c r="T23" s="292">
        <v>0</v>
      </c>
      <c r="U23" s="292">
        <v>0</v>
      </c>
      <c r="V23" s="292">
        <v>266094</v>
      </c>
      <c r="W23" s="292"/>
      <c r="X23" s="287">
        <f t="shared" si="0"/>
        <v>53032958.054625548</v>
      </c>
    </row>
    <row r="24" spans="1:24" x14ac:dyDescent="0.2">
      <c r="A24" s="351" t="s">
        <v>323</v>
      </c>
      <c r="B24" s="351">
        <v>467811</v>
      </c>
      <c r="C24" s="292">
        <v>130949</v>
      </c>
      <c r="D24" s="292">
        <v>12108635</v>
      </c>
      <c r="E24" s="292">
        <v>0</v>
      </c>
      <c r="F24" s="292">
        <v>1657650</v>
      </c>
      <c r="G24" s="292">
        <v>9103451</v>
      </c>
      <c r="H24" s="292">
        <v>141389</v>
      </c>
      <c r="I24" s="292">
        <v>0</v>
      </c>
      <c r="J24" s="292">
        <v>1523226</v>
      </c>
      <c r="K24" s="292">
        <v>0</v>
      </c>
      <c r="L24" s="292">
        <v>4845547.4138196241</v>
      </c>
      <c r="M24" s="292">
        <v>2549000</v>
      </c>
      <c r="N24" s="292">
        <v>0</v>
      </c>
      <c r="O24" s="292">
        <v>0</v>
      </c>
      <c r="P24" s="292">
        <v>0</v>
      </c>
      <c r="Q24" s="292">
        <v>0</v>
      </c>
      <c r="R24" s="292">
        <v>0</v>
      </c>
      <c r="S24" s="292">
        <v>0</v>
      </c>
      <c r="T24" s="292">
        <v>0</v>
      </c>
      <c r="U24" s="292">
        <v>0</v>
      </c>
      <c r="V24" s="292">
        <v>0</v>
      </c>
      <c r="W24" s="292"/>
      <c r="X24" s="287">
        <f t="shared" si="0"/>
        <v>32527658.413819626</v>
      </c>
    </row>
    <row r="25" spans="1:24" x14ac:dyDescent="0.2">
      <c r="A25" s="351" t="s">
        <v>324</v>
      </c>
      <c r="B25" s="351">
        <v>5575166</v>
      </c>
      <c r="C25" s="292">
        <v>1150276</v>
      </c>
      <c r="D25" s="292">
        <v>286150055</v>
      </c>
      <c r="E25" s="292">
        <v>100000000</v>
      </c>
      <c r="F25" s="292">
        <v>13106103</v>
      </c>
      <c r="G25" s="292">
        <v>19255517</v>
      </c>
      <c r="H25" s="292">
        <v>318070</v>
      </c>
      <c r="I25" s="292">
        <v>0</v>
      </c>
      <c r="J25" s="292">
        <v>0</v>
      </c>
      <c r="K25" s="292">
        <v>270805214</v>
      </c>
      <c r="L25" s="292">
        <v>21285539.576031864</v>
      </c>
      <c r="M25" s="292">
        <v>6988646</v>
      </c>
      <c r="N25" s="292">
        <v>1183091</v>
      </c>
      <c r="O25" s="292">
        <v>0</v>
      </c>
      <c r="P25" s="292">
        <v>400000</v>
      </c>
      <c r="Q25" s="292">
        <v>395000</v>
      </c>
      <c r="R25" s="292">
        <v>0</v>
      </c>
      <c r="S25" s="292">
        <v>0</v>
      </c>
      <c r="T25" s="292">
        <v>0</v>
      </c>
      <c r="U25" s="292">
        <v>0</v>
      </c>
      <c r="V25" s="292">
        <v>2130735</v>
      </c>
      <c r="W25" s="292"/>
      <c r="X25" s="287">
        <f t="shared" si="0"/>
        <v>728743412.57603192</v>
      </c>
    </row>
    <row r="26" spans="1:24" x14ac:dyDescent="0.2">
      <c r="A26" s="351" t="s">
        <v>325</v>
      </c>
      <c r="B26" s="351">
        <v>1901152</v>
      </c>
      <c r="C26" s="292">
        <v>430102</v>
      </c>
      <c r="D26" s="292">
        <v>62628346</v>
      </c>
      <c r="E26" s="292">
        <v>150585967</v>
      </c>
      <c r="F26" s="292">
        <v>7897698</v>
      </c>
      <c r="G26" s="292">
        <v>18539706</v>
      </c>
      <c r="H26" s="292">
        <v>325678</v>
      </c>
      <c r="I26" s="292">
        <v>0</v>
      </c>
      <c r="J26" s="292">
        <v>0</v>
      </c>
      <c r="K26" s="292">
        <v>2912465</v>
      </c>
      <c r="L26" s="292">
        <v>8906497.0031409301</v>
      </c>
      <c r="M26" s="292">
        <v>2496000</v>
      </c>
      <c r="N26" s="292">
        <v>0</v>
      </c>
      <c r="O26" s="292">
        <v>0</v>
      </c>
      <c r="P26" s="292">
        <v>122638</v>
      </c>
      <c r="Q26" s="292">
        <v>0</v>
      </c>
      <c r="R26" s="292">
        <v>0</v>
      </c>
      <c r="S26" s="292">
        <v>0</v>
      </c>
      <c r="T26" s="292">
        <v>0</v>
      </c>
      <c r="U26" s="292">
        <v>0</v>
      </c>
      <c r="V26" s="292">
        <v>0</v>
      </c>
      <c r="W26" s="292"/>
      <c r="X26" s="287">
        <f t="shared" si="0"/>
        <v>256746249.00314093</v>
      </c>
    </row>
    <row r="27" spans="1:24" x14ac:dyDescent="0.2">
      <c r="A27" s="351" t="s">
        <v>326</v>
      </c>
      <c r="B27" s="351">
        <v>508248</v>
      </c>
      <c r="C27" s="292">
        <v>142258</v>
      </c>
      <c r="D27" s="292">
        <v>22689585</v>
      </c>
      <c r="E27" s="292">
        <v>0</v>
      </c>
      <c r="F27" s="292">
        <v>3055368</v>
      </c>
      <c r="G27" s="292">
        <v>14329008</v>
      </c>
      <c r="H27" s="292">
        <v>240024</v>
      </c>
      <c r="I27" s="292">
        <v>0</v>
      </c>
      <c r="J27" s="292">
        <v>0</v>
      </c>
      <c r="K27" s="292">
        <v>181245</v>
      </c>
      <c r="L27" s="292">
        <v>5760713.795978005</v>
      </c>
      <c r="M27" s="292">
        <v>2784940</v>
      </c>
      <c r="N27" s="292">
        <v>0</v>
      </c>
      <c r="O27" s="292">
        <v>0</v>
      </c>
      <c r="P27" s="292">
        <v>450000</v>
      </c>
      <c r="Q27" s="292">
        <v>0</v>
      </c>
      <c r="R27" s="292">
        <v>0</v>
      </c>
      <c r="S27" s="292">
        <v>0</v>
      </c>
      <c r="T27" s="292">
        <v>0</v>
      </c>
      <c r="U27" s="292">
        <v>0</v>
      </c>
      <c r="V27" s="292">
        <v>0</v>
      </c>
      <c r="W27" s="292"/>
      <c r="X27" s="287">
        <f t="shared" si="0"/>
        <v>50141389.795978002</v>
      </c>
    </row>
    <row r="28" spans="1:24" x14ac:dyDescent="0.2">
      <c r="A28" s="351" t="s">
        <v>327</v>
      </c>
      <c r="B28" s="351">
        <v>689194</v>
      </c>
      <c r="C28" s="292">
        <v>160470</v>
      </c>
      <c r="D28" s="292">
        <v>18485154</v>
      </c>
      <c r="E28" s="292">
        <v>0</v>
      </c>
      <c r="F28" s="292">
        <v>3158070</v>
      </c>
      <c r="G28" s="292">
        <v>12966800</v>
      </c>
      <c r="H28" s="292">
        <v>204998</v>
      </c>
      <c r="I28" s="292">
        <v>0</v>
      </c>
      <c r="J28" s="292">
        <v>98479</v>
      </c>
      <c r="K28" s="292">
        <v>0</v>
      </c>
      <c r="L28" s="292">
        <v>5453664.2083961107</v>
      </c>
      <c r="M28" s="292">
        <v>1815676</v>
      </c>
      <c r="N28" s="292">
        <v>0</v>
      </c>
      <c r="O28" s="292">
        <v>0</v>
      </c>
      <c r="P28" s="292">
        <v>0</v>
      </c>
      <c r="Q28" s="292">
        <v>0</v>
      </c>
      <c r="R28" s="292">
        <v>0</v>
      </c>
      <c r="S28" s="292">
        <v>0</v>
      </c>
      <c r="T28" s="292">
        <v>0</v>
      </c>
      <c r="U28" s="292">
        <v>0</v>
      </c>
      <c r="V28" s="292">
        <v>0</v>
      </c>
      <c r="W28" s="292"/>
      <c r="X28" s="287">
        <f t="shared" si="0"/>
        <v>43032505.208396107</v>
      </c>
    </row>
    <row r="29" spans="1:24" x14ac:dyDescent="0.2">
      <c r="A29" s="351" t="s">
        <v>328</v>
      </c>
      <c r="B29" s="351">
        <v>769633</v>
      </c>
      <c r="C29" s="292">
        <v>199382</v>
      </c>
      <c r="D29" s="292">
        <v>27229103</v>
      </c>
      <c r="E29" s="292">
        <v>0</v>
      </c>
      <c r="F29" s="292">
        <v>2804043</v>
      </c>
      <c r="G29" s="292">
        <v>19684169</v>
      </c>
      <c r="H29" s="292">
        <v>317172</v>
      </c>
      <c r="I29" s="292">
        <v>1764000</v>
      </c>
      <c r="J29" s="292">
        <v>0</v>
      </c>
      <c r="K29" s="292">
        <v>0</v>
      </c>
      <c r="L29" s="292">
        <v>6508124.725014437</v>
      </c>
      <c r="M29" s="292">
        <v>3422659</v>
      </c>
      <c r="N29" s="292">
        <v>0</v>
      </c>
      <c r="O29" s="292">
        <v>0</v>
      </c>
      <c r="P29" s="292">
        <v>0</v>
      </c>
      <c r="Q29" s="292">
        <v>0</v>
      </c>
      <c r="R29" s="292">
        <v>0</v>
      </c>
      <c r="S29" s="292">
        <v>0</v>
      </c>
      <c r="T29" s="292">
        <v>0</v>
      </c>
      <c r="U29" s="292">
        <v>0</v>
      </c>
      <c r="V29" s="292">
        <v>0</v>
      </c>
      <c r="W29" s="292"/>
      <c r="X29" s="287">
        <f t="shared" si="0"/>
        <v>62698285.725014433</v>
      </c>
    </row>
    <row r="30" spans="1:24" x14ac:dyDescent="0.2">
      <c r="A30" s="351" t="s">
        <v>329</v>
      </c>
      <c r="B30" s="351">
        <v>1113613</v>
      </c>
      <c r="C30" s="292">
        <v>311698</v>
      </c>
      <c r="D30" s="292">
        <v>39093197</v>
      </c>
      <c r="E30" s="292">
        <v>0</v>
      </c>
      <c r="F30" s="292">
        <v>4472220</v>
      </c>
      <c r="G30" s="292">
        <v>13437243</v>
      </c>
      <c r="H30" s="292">
        <v>237619</v>
      </c>
      <c r="I30" s="292">
        <v>0</v>
      </c>
      <c r="J30" s="292">
        <v>0</v>
      </c>
      <c r="K30" s="292">
        <v>4864094</v>
      </c>
      <c r="L30" s="292">
        <v>7629788.352269778</v>
      </c>
      <c r="M30" s="292">
        <v>5150000</v>
      </c>
      <c r="N30" s="292">
        <v>0</v>
      </c>
      <c r="O30" s="292">
        <v>600000</v>
      </c>
      <c r="P30" s="292">
        <v>300000</v>
      </c>
      <c r="Q30" s="292">
        <v>0</v>
      </c>
      <c r="R30" s="292">
        <v>0</v>
      </c>
      <c r="S30" s="292">
        <v>0</v>
      </c>
      <c r="T30" s="292">
        <v>0</v>
      </c>
      <c r="U30" s="292">
        <v>0</v>
      </c>
      <c r="V30" s="292">
        <v>355162</v>
      </c>
      <c r="W30" s="292"/>
      <c r="X30" s="287">
        <f t="shared" si="0"/>
        <v>77564634.352269784</v>
      </c>
    </row>
    <row r="31" spans="1:24" x14ac:dyDescent="0.2">
      <c r="A31" s="351" t="s">
        <v>330</v>
      </c>
      <c r="B31" s="351">
        <v>467811</v>
      </c>
      <c r="C31" s="292">
        <v>130949</v>
      </c>
      <c r="D31" s="292">
        <v>13475398</v>
      </c>
      <c r="E31" s="292">
        <v>0</v>
      </c>
      <c r="F31" s="292">
        <v>1234526</v>
      </c>
      <c r="G31" s="292">
        <v>8137905</v>
      </c>
      <c r="H31" s="292">
        <v>161525</v>
      </c>
      <c r="I31" s="292">
        <v>0</v>
      </c>
      <c r="J31" s="292">
        <v>65150</v>
      </c>
      <c r="K31" s="292">
        <v>8821926</v>
      </c>
      <c r="L31" s="292">
        <v>4028663.8417487992</v>
      </c>
      <c r="M31" s="292">
        <v>1224531</v>
      </c>
      <c r="N31" s="292">
        <v>0</v>
      </c>
      <c r="O31" s="292">
        <v>0</v>
      </c>
      <c r="P31" s="292">
        <v>0</v>
      </c>
      <c r="Q31" s="292">
        <v>0</v>
      </c>
      <c r="R31" s="292">
        <v>0</v>
      </c>
      <c r="S31" s="292">
        <v>0</v>
      </c>
      <c r="T31" s="292">
        <v>0</v>
      </c>
      <c r="U31" s="292">
        <v>0</v>
      </c>
      <c r="V31" s="292">
        <v>0</v>
      </c>
      <c r="W31" s="292"/>
      <c r="X31" s="287">
        <f t="shared" si="0"/>
        <v>37748384.841748796</v>
      </c>
    </row>
    <row r="32" spans="1:24" x14ac:dyDescent="0.2">
      <c r="A32" s="351" t="s">
        <v>331</v>
      </c>
      <c r="B32" s="351">
        <v>2630504</v>
      </c>
      <c r="C32" s="292">
        <v>540669</v>
      </c>
      <c r="D32" s="292">
        <v>178517475</v>
      </c>
      <c r="E32" s="292">
        <v>117253159</v>
      </c>
      <c r="F32" s="292">
        <v>3871466</v>
      </c>
      <c r="G32" s="292">
        <v>6431587</v>
      </c>
      <c r="H32" s="292">
        <v>158616</v>
      </c>
      <c r="I32" s="292">
        <v>636000</v>
      </c>
      <c r="J32" s="292">
        <v>0</v>
      </c>
      <c r="K32" s="292">
        <v>63145559</v>
      </c>
      <c r="L32" s="292">
        <v>13881148.88715318</v>
      </c>
      <c r="M32" s="292">
        <v>5150000</v>
      </c>
      <c r="N32" s="292">
        <v>675000</v>
      </c>
      <c r="O32" s="292">
        <v>1000000</v>
      </c>
      <c r="P32" s="292">
        <v>462096</v>
      </c>
      <c r="Q32" s="292">
        <v>150000</v>
      </c>
      <c r="R32" s="292">
        <v>0</v>
      </c>
      <c r="S32" s="292">
        <v>0</v>
      </c>
      <c r="T32" s="292">
        <v>5000000</v>
      </c>
      <c r="U32" s="292">
        <v>0</v>
      </c>
      <c r="V32" s="292">
        <v>758099</v>
      </c>
      <c r="W32" s="292"/>
      <c r="X32" s="287">
        <f t="shared" si="0"/>
        <v>400261378.88715321</v>
      </c>
    </row>
    <row r="33" spans="1:24" x14ac:dyDescent="0.2">
      <c r="A33" s="351" t="s">
        <v>332</v>
      </c>
      <c r="B33" s="351">
        <v>3127514</v>
      </c>
      <c r="C33" s="292">
        <v>662845</v>
      </c>
      <c r="D33" s="292">
        <v>217389125</v>
      </c>
      <c r="E33" s="292">
        <v>97710967</v>
      </c>
      <c r="F33" s="292">
        <v>6680814</v>
      </c>
      <c r="G33" s="292">
        <v>4259453</v>
      </c>
      <c r="H33" s="292">
        <v>127523</v>
      </c>
      <c r="I33" s="292">
        <v>0</v>
      </c>
      <c r="J33" s="292">
        <v>36067</v>
      </c>
      <c r="K33" s="292">
        <v>151492632</v>
      </c>
      <c r="L33" s="292">
        <v>12758845.302128384</v>
      </c>
      <c r="M33" s="292">
        <v>7210000</v>
      </c>
      <c r="N33" s="292">
        <v>0</v>
      </c>
      <c r="O33" s="292">
        <v>0</v>
      </c>
      <c r="P33" s="292">
        <v>337500</v>
      </c>
      <c r="Q33" s="292">
        <v>0</v>
      </c>
      <c r="R33" s="292">
        <v>0</v>
      </c>
      <c r="S33" s="292">
        <v>804000</v>
      </c>
      <c r="T33" s="292">
        <v>0</v>
      </c>
      <c r="U33" s="292">
        <v>0</v>
      </c>
      <c r="V33" s="292">
        <v>1326917</v>
      </c>
      <c r="W33" s="292"/>
      <c r="X33" s="287">
        <f t="shared" si="0"/>
        <v>503924202.30212837</v>
      </c>
    </row>
    <row r="34" spans="1:24" x14ac:dyDescent="0.2">
      <c r="A34" s="351" t="s">
        <v>333</v>
      </c>
      <c r="B34" s="351">
        <v>3279624</v>
      </c>
      <c r="C34" s="292">
        <v>735429</v>
      </c>
      <c r="D34" s="292">
        <v>100091943</v>
      </c>
      <c r="E34" s="292">
        <v>0</v>
      </c>
      <c r="F34" s="292">
        <v>10128777</v>
      </c>
      <c r="G34" s="292">
        <v>24467000</v>
      </c>
      <c r="H34" s="292">
        <v>392271</v>
      </c>
      <c r="I34" s="292">
        <v>0</v>
      </c>
      <c r="J34" s="292">
        <v>388501</v>
      </c>
      <c r="K34" s="292">
        <v>1263884</v>
      </c>
      <c r="L34" s="292">
        <v>14337108.12665947</v>
      </c>
      <c r="M34" s="292">
        <v>5150000</v>
      </c>
      <c r="N34" s="292">
        <v>0</v>
      </c>
      <c r="O34" s="292">
        <v>0</v>
      </c>
      <c r="P34" s="292">
        <v>600000</v>
      </c>
      <c r="Q34" s="292">
        <v>0</v>
      </c>
      <c r="R34" s="292">
        <v>0</v>
      </c>
      <c r="S34" s="292">
        <v>0</v>
      </c>
      <c r="T34" s="292">
        <v>0</v>
      </c>
      <c r="U34" s="292">
        <v>0</v>
      </c>
      <c r="V34" s="292">
        <v>374115</v>
      </c>
      <c r="W34" s="292"/>
      <c r="X34" s="287">
        <f t="shared" si="0"/>
        <v>161208652.12665948</v>
      </c>
    </row>
    <row r="35" spans="1:24" x14ac:dyDescent="0.2">
      <c r="A35" s="351" t="s">
        <v>334</v>
      </c>
      <c r="B35" s="351">
        <v>1694931</v>
      </c>
      <c r="C35" s="292">
        <v>344840</v>
      </c>
      <c r="D35" s="292">
        <v>68894225</v>
      </c>
      <c r="E35" s="292">
        <v>197710967</v>
      </c>
      <c r="F35" s="292">
        <v>4279162</v>
      </c>
      <c r="G35" s="292">
        <v>18218666</v>
      </c>
      <c r="H35" s="292">
        <v>284386</v>
      </c>
      <c r="I35" s="292">
        <v>0</v>
      </c>
      <c r="J35" s="292">
        <v>1630965</v>
      </c>
      <c r="K35" s="292">
        <v>19898906</v>
      </c>
      <c r="L35" s="292">
        <v>10061640.911065007</v>
      </c>
      <c r="M35" s="292">
        <v>4190839</v>
      </c>
      <c r="N35" s="292">
        <v>0</v>
      </c>
      <c r="O35" s="292">
        <v>0</v>
      </c>
      <c r="P35" s="292">
        <v>450000</v>
      </c>
      <c r="Q35" s="292">
        <v>0</v>
      </c>
      <c r="R35" s="292">
        <v>546296</v>
      </c>
      <c r="S35" s="292">
        <v>0</v>
      </c>
      <c r="T35" s="292">
        <v>0</v>
      </c>
      <c r="U35" s="292">
        <v>0</v>
      </c>
      <c r="V35" s="292">
        <v>488845</v>
      </c>
      <c r="W35" s="292"/>
      <c r="X35" s="287">
        <f t="shared" si="0"/>
        <v>328694668.91106498</v>
      </c>
    </row>
    <row r="36" spans="1:24" x14ac:dyDescent="0.2">
      <c r="A36" s="351" t="s">
        <v>335</v>
      </c>
      <c r="B36" s="351">
        <v>467811</v>
      </c>
      <c r="C36" s="292">
        <v>130949</v>
      </c>
      <c r="D36" s="292">
        <v>8851918</v>
      </c>
      <c r="E36" s="292">
        <v>0</v>
      </c>
      <c r="F36" s="292">
        <v>2129189</v>
      </c>
      <c r="G36" s="292">
        <v>16474027</v>
      </c>
      <c r="H36" s="292">
        <v>276496</v>
      </c>
      <c r="I36" s="292">
        <v>254000</v>
      </c>
      <c r="J36" s="292">
        <v>717891</v>
      </c>
      <c r="K36" s="292">
        <v>0</v>
      </c>
      <c r="L36" s="292">
        <v>4374595.6266043624</v>
      </c>
      <c r="M36" s="292">
        <v>2900000</v>
      </c>
      <c r="N36" s="292">
        <v>0</v>
      </c>
      <c r="O36" s="292">
        <v>0</v>
      </c>
      <c r="P36" s="292">
        <v>300000</v>
      </c>
      <c r="Q36" s="292">
        <v>0</v>
      </c>
      <c r="R36" s="292">
        <v>0</v>
      </c>
      <c r="S36" s="292">
        <v>0</v>
      </c>
      <c r="T36" s="292">
        <v>0</v>
      </c>
      <c r="U36" s="292">
        <v>0</v>
      </c>
      <c r="V36" s="292">
        <v>0</v>
      </c>
      <c r="W36" s="292"/>
      <c r="X36" s="287">
        <f t="shared" si="0"/>
        <v>36876876.626604363</v>
      </c>
    </row>
    <row r="37" spans="1:24" x14ac:dyDescent="0.2">
      <c r="A37" s="351" t="s">
        <v>336</v>
      </c>
      <c r="B37" s="351">
        <v>1817756</v>
      </c>
      <c r="C37" s="292">
        <v>380044</v>
      </c>
      <c r="D37" s="292">
        <v>50840810</v>
      </c>
      <c r="E37" s="292">
        <v>98837171</v>
      </c>
      <c r="F37" s="292">
        <v>2906926</v>
      </c>
      <c r="G37" s="292">
        <v>20581605</v>
      </c>
      <c r="H37" s="292">
        <v>320916</v>
      </c>
      <c r="I37" s="292">
        <v>0</v>
      </c>
      <c r="J37" s="292">
        <v>0</v>
      </c>
      <c r="K37" s="292">
        <v>17579095</v>
      </c>
      <c r="L37" s="292">
        <v>8444619.8525859676</v>
      </c>
      <c r="M37" s="292">
        <v>3279828</v>
      </c>
      <c r="N37" s="292">
        <v>0</v>
      </c>
      <c r="O37" s="292">
        <v>0</v>
      </c>
      <c r="P37" s="292">
        <v>900000</v>
      </c>
      <c r="Q37" s="292">
        <v>0</v>
      </c>
      <c r="R37" s="292">
        <v>0</v>
      </c>
      <c r="S37" s="292">
        <v>0</v>
      </c>
      <c r="T37" s="292">
        <v>0</v>
      </c>
      <c r="U37" s="292">
        <v>0</v>
      </c>
      <c r="V37" s="292">
        <v>778253</v>
      </c>
      <c r="W37" s="292"/>
      <c r="X37" s="287">
        <f t="shared" si="0"/>
        <v>206667023.85258597</v>
      </c>
    </row>
    <row r="38" spans="1:24" x14ac:dyDescent="0.2">
      <c r="A38" s="351" t="s">
        <v>337</v>
      </c>
      <c r="B38" s="351">
        <v>467811</v>
      </c>
      <c r="C38" s="292">
        <v>130949</v>
      </c>
      <c r="D38" s="292">
        <v>5348311</v>
      </c>
      <c r="E38" s="292">
        <v>0</v>
      </c>
      <c r="F38" s="292">
        <v>970136</v>
      </c>
      <c r="G38" s="292">
        <v>11803633</v>
      </c>
      <c r="H38" s="292">
        <v>136617</v>
      </c>
      <c r="I38" s="292">
        <v>0</v>
      </c>
      <c r="J38" s="292">
        <v>1960629</v>
      </c>
      <c r="K38" s="292">
        <v>0</v>
      </c>
      <c r="L38" s="292">
        <v>3973715</v>
      </c>
      <c r="M38" s="292">
        <v>3666500</v>
      </c>
      <c r="N38" s="292">
        <v>0</v>
      </c>
      <c r="O38" s="292">
        <v>0</v>
      </c>
      <c r="P38" s="292">
        <v>0</v>
      </c>
      <c r="Q38" s="292">
        <v>0</v>
      </c>
      <c r="R38" s="292">
        <v>25000</v>
      </c>
      <c r="S38" s="292">
        <v>0</v>
      </c>
      <c r="T38" s="292">
        <v>0</v>
      </c>
      <c r="U38" s="292">
        <v>0</v>
      </c>
      <c r="V38" s="292">
        <v>0</v>
      </c>
      <c r="W38" s="292"/>
      <c r="X38" s="287">
        <f t="shared" si="0"/>
        <v>28483301</v>
      </c>
    </row>
    <row r="39" spans="1:24" x14ac:dyDescent="0.2">
      <c r="A39" s="351" t="s">
        <v>338</v>
      </c>
      <c r="B39" s="351">
        <v>0</v>
      </c>
      <c r="C39" s="292">
        <v>0</v>
      </c>
      <c r="D39" s="292">
        <v>0</v>
      </c>
      <c r="E39" s="292">
        <v>0</v>
      </c>
      <c r="F39" s="292">
        <v>9520</v>
      </c>
      <c r="G39" s="292">
        <v>349046</v>
      </c>
      <c r="H39" s="292">
        <v>15306</v>
      </c>
      <c r="I39" s="292">
        <v>0</v>
      </c>
      <c r="J39" s="292">
        <v>0</v>
      </c>
      <c r="K39" s="292">
        <v>0</v>
      </c>
      <c r="L39" s="292">
        <v>1000000</v>
      </c>
      <c r="M39" s="292">
        <v>2373675</v>
      </c>
      <c r="N39" s="292">
        <v>0</v>
      </c>
      <c r="O39" s="292">
        <v>0</v>
      </c>
      <c r="P39" s="292">
        <v>300000</v>
      </c>
      <c r="Q39" s="292">
        <v>0</v>
      </c>
      <c r="R39" s="292">
        <v>0</v>
      </c>
      <c r="S39" s="292">
        <v>0</v>
      </c>
      <c r="T39" s="292">
        <v>0</v>
      </c>
      <c r="U39" s="292">
        <v>0</v>
      </c>
      <c r="V39" s="292">
        <v>0</v>
      </c>
      <c r="W39" s="292"/>
      <c r="X39" s="287">
        <f t="shared" si="0"/>
        <v>4047547</v>
      </c>
    </row>
    <row r="40" spans="1:24" x14ac:dyDescent="0.2">
      <c r="A40" s="351" t="s">
        <v>339</v>
      </c>
      <c r="B40" s="351">
        <v>467811</v>
      </c>
      <c r="C40" s="292">
        <v>130949</v>
      </c>
      <c r="D40" s="292">
        <v>12228561</v>
      </c>
      <c r="E40" s="292">
        <v>0</v>
      </c>
      <c r="F40" s="292">
        <v>845935</v>
      </c>
      <c r="G40" s="292">
        <v>9070401</v>
      </c>
      <c r="H40" s="292">
        <v>148125</v>
      </c>
      <c r="I40" s="292">
        <v>0</v>
      </c>
      <c r="J40" s="292">
        <v>1174736</v>
      </c>
      <c r="K40" s="292">
        <v>0</v>
      </c>
      <c r="L40" s="292">
        <v>4872282.9012836972</v>
      </c>
      <c r="M40" s="292">
        <v>2697820</v>
      </c>
      <c r="N40" s="292">
        <v>0</v>
      </c>
      <c r="O40" s="292">
        <v>0</v>
      </c>
      <c r="P40" s="292">
        <v>0</v>
      </c>
      <c r="Q40" s="292">
        <v>0</v>
      </c>
      <c r="R40" s="292">
        <v>528617</v>
      </c>
      <c r="S40" s="292">
        <v>0</v>
      </c>
      <c r="T40" s="292">
        <v>0</v>
      </c>
      <c r="U40" s="292">
        <v>0</v>
      </c>
      <c r="V40" s="292">
        <v>0</v>
      </c>
      <c r="W40" s="292"/>
      <c r="X40" s="287">
        <f t="shared" si="0"/>
        <v>32165237.901283696</v>
      </c>
    </row>
    <row r="41" spans="1:24" x14ac:dyDescent="0.2">
      <c r="A41" s="351" t="s">
        <v>340</v>
      </c>
      <c r="B41" s="351">
        <v>1291122</v>
      </c>
      <c r="C41" s="292">
        <v>269190</v>
      </c>
      <c r="D41" s="292">
        <v>47468895</v>
      </c>
      <c r="E41" s="292">
        <v>0</v>
      </c>
      <c r="F41" s="292">
        <v>2212667</v>
      </c>
      <c r="G41" s="292">
        <v>7238625</v>
      </c>
      <c r="H41" s="292">
        <v>94476</v>
      </c>
      <c r="I41" s="292">
        <v>0</v>
      </c>
      <c r="J41" s="292">
        <v>203832</v>
      </c>
      <c r="K41" s="292">
        <v>2819516</v>
      </c>
      <c r="L41" s="292">
        <v>8591085.2569164485</v>
      </c>
      <c r="M41" s="292">
        <v>6488000</v>
      </c>
      <c r="N41" s="292">
        <v>0</v>
      </c>
      <c r="O41" s="292">
        <v>0</v>
      </c>
      <c r="P41" s="292">
        <v>500000</v>
      </c>
      <c r="Q41" s="292">
        <v>131661</v>
      </c>
      <c r="R41" s="292">
        <v>0</v>
      </c>
      <c r="S41" s="292">
        <v>0</v>
      </c>
      <c r="T41" s="292">
        <v>0</v>
      </c>
      <c r="U41" s="292">
        <v>0</v>
      </c>
      <c r="V41" s="292">
        <v>0</v>
      </c>
      <c r="W41" s="292"/>
      <c r="X41" s="287">
        <f t="shared" si="0"/>
        <v>77309069.256916448</v>
      </c>
    </row>
    <row r="42" spans="1:24" x14ac:dyDescent="0.2">
      <c r="A42" s="351" t="s">
        <v>341</v>
      </c>
      <c r="B42" s="351">
        <v>467811</v>
      </c>
      <c r="C42" s="292">
        <v>130949</v>
      </c>
      <c r="D42" s="292">
        <v>8809467</v>
      </c>
      <c r="E42" s="292">
        <v>0</v>
      </c>
      <c r="F42" s="292">
        <v>1013065</v>
      </c>
      <c r="G42" s="292">
        <v>4624725</v>
      </c>
      <c r="H42" s="292">
        <v>133271</v>
      </c>
      <c r="I42" s="292">
        <v>0</v>
      </c>
      <c r="J42" s="292">
        <v>0</v>
      </c>
      <c r="K42" s="345">
        <v>0</v>
      </c>
      <c r="L42" s="292">
        <v>4303556.9023843957</v>
      </c>
      <c r="M42" s="292">
        <v>0</v>
      </c>
      <c r="N42" s="292">
        <v>0</v>
      </c>
      <c r="O42" s="292">
        <v>0</v>
      </c>
      <c r="P42" s="292">
        <v>0</v>
      </c>
      <c r="Q42" s="292">
        <v>0</v>
      </c>
      <c r="R42" s="292">
        <v>0</v>
      </c>
      <c r="S42" s="292">
        <v>0</v>
      </c>
      <c r="T42" s="292">
        <v>0</v>
      </c>
      <c r="U42" s="292">
        <v>0</v>
      </c>
      <c r="V42" s="292">
        <v>0</v>
      </c>
      <c r="W42" s="292"/>
      <c r="X42" s="287">
        <f t="shared" si="0"/>
        <v>19482844.902384397</v>
      </c>
    </row>
    <row r="43" spans="1:24" x14ac:dyDescent="0.2">
      <c r="A43" s="351" t="s">
        <v>342</v>
      </c>
      <c r="B43" s="351">
        <v>4524900</v>
      </c>
      <c r="C43" s="292">
        <v>909164</v>
      </c>
      <c r="D43" s="292">
        <v>426823436</v>
      </c>
      <c r="E43" s="292">
        <v>0</v>
      </c>
      <c r="F43" s="292">
        <v>2344790</v>
      </c>
      <c r="G43" s="292">
        <v>4446458</v>
      </c>
      <c r="H43" s="292">
        <v>132157</v>
      </c>
      <c r="I43" s="292">
        <v>0</v>
      </c>
      <c r="J43" s="292">
        <v>0</v>
      </c>
      <c r="K43" s="292">
        <v>184620660</v>
      </c>
      <c r="L43" s="292">
        <v>21760209.303021103</v>
      </c>
      <c r="M43" s="292">
        <v>5150000</v>
      </c>
      <c r="N43" s="292">
        <v>357072</v>
      </c>
      <c r="O43" s="292">
        <v>0</v>
      </c>
      <c r="P43" s="292">
        <v>600000</v>
      </c>
      <c r="Q43" s="292">
        <v>0</v>
      </c>
      <c r="R43" s="292">
        <v>0</v>
      </c>
      <c r="S43" s="292">
        <v>0</v>
      </c>
      <c r="T43" s="292">
        <v>5000000</v>
      </c>
      <c r="U43" s="292">
        <v>0</v>
      </c>
      <c r="V43" s="292">
        <v>1080825</v>
      </c>
      <c r="W43" s="292"/>
      <c r="X43" s="287">
        <f t="shared" si="0"/>
        <v>657749671.30302107</v>
      </c>
    </row>
    <row r="44" spans="1:24" x14ac:dyDescent="0.2">
      <c r="A44" s="351" t="s">
        <v>343</v>
      </c>
      <c r="B44" s="351">
        <v>467816</v>
      </c>
      <c r="C44" s="292">
        <v>130949</v>
      </c>
      <c r="D44" s="292">
        <v>25920317</v>
      </c>
      <c r="E44" s="292">
        <v>0</v>
      </c>
      <c r="F44" s="292">
        <v>2698487</v>
      </c>
      <c r="G44" s="292">
        <v>12196284</v>
      </c>
      <c r="H44" s="292">
        <v>158791</v>
      </c>
      <c r="I44" s="292">
        <v>0</v>
      </c>
      <c r="J44" s="292">
        <v>811934</v>
      </c>
      <c r="K44" s="292">
        <v>8969515</v>
      </c>
      <c r="L44" s="292">
        <v>5348084.0108678518</v>
      </c>
      <c r="M44" s="292">
        <v>4998580</v>
      </c>
      <c r="N44" s="292">
        <v>0</v>
      </c>
      <c r="O44" s="292">
        <v>0</v>
      </c>
      <c r="P44" s="292">
        <v>0</v>
      </c>
      <c r="Q44" s="292">
        <v>0</v>
      </c>
      <c r="R44" s="292">
        <v>802693</v>
      </c>
      <c r="S44" s="292">
        <v>0</v>
      </c>
      <c r="T44" s="292">
        <v>0</v>
      </c>
      <c r="U44" s="292">
        <v>0</v>
      </c>
      <c r="V44" s="292">
        <v>0</v>
      </c>
      <c r="W44" s="292"/>
      <c r="X44" s="287">
        <f t="shared" si="0"/>
        <v>62503450.010867849</v>
      </c>
    </row>
    <row r="45" spans="1:24" x14ac:dyDescent="0.2">
      <c r="A45" s="351" t="s">
        <v>344</v>
      </c>
      <c r="B45" s="351">
        <v>8544824</v>
      </c>
      <c r="C45" s="292">
        <v>1795719</v>
      </c>
      <c r="D45" s="292">
        <v>699934995</v>
      </c>
      <c r="E45" s="292">
        <v>0</v>
      </c>
      <c r="F45" s="292">
        <v>6169001</v>
      </c>
      <c r="G45" s="292">
        <v>23894859</v>
      </c>
      <c r="H45" s="292">
        <v>395860</v>
      </c>
      <c r="I45" s="292">
        <v>200000</v>
      </c>
      <c r="J45" s="292">
        <v>424269</v>
      </c>
      <c r="K45" s="292">
        <v>752881907</v>
      </c>
      <c r="L45" s="292">
        <v>39462087.380005606</v>
      </c>
      <c r="M45" s="292">
        <v>3255276</v>
      </c>
      <c r="N45" s="292">
        <v>3450907</v>
      </c>
      <c r="O45" s="292">
        <v>0</v>
      </c>
      <c r="P45" s="292">
        <v>600000</v>
      </c>
      <c r="Q45" s="292">
        <v>0</v>
      </c>
      <c r="R45" s="292">
        <v>0</v>
      </c>
      <c r="S45" s="292">
        <v>0</v>
      </c>
      <c r="T45" s="292">
        <v>0</v>
      </c>
      <c r="U45" s="292">
        <v>0</v>
      </c>
      <c r="V45" s="292">
        <v>3016130</v>
      </c>
      <c r="W45" s="292"/>
      <c r="X45" s="287">
        <f t="shared" si="0"/>
        <v>1544025834.3800056</v>
      </c>
    </row>
    <row r="46" spans="1:24" x14ac:dyDescent="0.2">
      <c r="A46" s="351" t="s">
        <v>345</v>
      </c>
      <c r="B46" s="351">
        <v>2302014</v>
      </c>
      <c r="C46" s="292">
        <v>586625</v>
      </c>
      <c r="D46" s="292">
        <v>78238421</v>
      </c>
      <c r="E46" s="292">
        <v>35000000</v>
      </c>
      <c r="F46" s="292">
        <v>8872133</v>
      </c>
      <c r="G46" s="292">
        <v>31304011</v>
      </c>
      <c r="H46" s="292">
        <v>488695</v>
      </c>
      <c r="I46" s="292">
        <v>1450000</v>
      </c>
      <c r="J46" s="292">
        <v>625726</v>
      </c>
      <c r="K46" s="292">
        <v>2732454</v>
      </c>
      <c r="L46" s="292">
        <v>11718694.017371137</v>
      </c>
      <c r="M46" s="292">
        <v>2458675</v>
      </c>
      <c r="N46" s="292">
        <v>56080</v>
      </c>
      <c r="O46" s="292">
        <v>0</v>
      </c>
      <c r="P46" s="292">
        <v>355000</v>
      </c>
      <c r="Q46" s="292">
        <v>0</v>
      </c>
      <c r="R46" s="292">
        <v>0</v>
      </c>
      <c r="S46" s="292">
        <v>0</v>
      </c>
      <c r="T46" s="292">
        <v>0</v>
      </c>
      <c r="U46" s="292">
        <v>0</v>
      </c>
      <c r="V46" s="292">
        <v>493470</v>
      </c>
      <c r="W46" s="292"/>
      <c r="X46" s="287">
        <f t="shared" si="0"/>
        <v>176681998.01737115</v>
      </c>
    </row>
    <row r="47" spans="1:24" x14ac:dyDescent="0.2">
      <c r="A47" s="351" t="s">
        <v>346</v>
      </c>
      <c r="B47" s="351">
        <v>467811</v>
      </c>
      <c r="C47" s="292">
        <v>130949</v>
      </c>
      <c r="D47" s="292">
        <v>5065467</v>
      </c>
      <c r="E47" s="292">
        <v>0</v>
      </c>
      <c r="F47" s="292">
        <v>673277</v>
      </c>
      <c r="G47" s="292">
        <v>6006306</v>
      </c>
      <c r="H47" s="292">
        <v>104737</v>
      </c>
      <c r="I47" s="292">
        <v>0</v>
      </c>
      <c r="J47" s="292">
        <v>805290</v>
      </c>
      <c r="K47" s="292">
        <v>0</v>
      </c>
      <c r="L47" s="292">
        <v>4028836</v>
      </c>
      <c r="M47" s="292">
        <v>0</v>
      </c>
      <c r="N47" s="292">
        <v>0</v>
      </c>
      <c r="O47" s="292">
        <v>0</v>
      </c>
      <c r="P47" s="292">
        <v>0</v>
      </c>
      <c r="Q47" s="292">
        <v>0</v>
      </c>
      <c r="R47" s="292">
        <v>0</v>
      </c>
      <c r="S47" s="292">
        <v>0</v>
      </c>
      <c r="T47" s="292">
        <v>0</v>
      </c>
      <c r="U47" s="292">
        <v>0</v>
      </c>
      <c r="V47" s="292">
        <v>0</v>
      </c>
      <c r="W47" s="292"/>
      <c r="X47" s="287">
        <f t="shared" si="0"/>
        <v>17282673</v>
      </c>
    </row>
    <row r="48" spans="1:24" x14ac:dyDescent="0.2">
      <c r="A48" s="351" t="s">
        <v>347</v>
      </c>
      <c r="B48" s="351">
        <v>3792395</v>
      </c>
      <c r="C48" s="292">
        <v>844679</v>
      </c>
      <c r="D48" s="292">
        <v>110900832</v>
      </c>
      <c r="E48" s="292">
        <v>0</v>
      </c>
      <c r="F48" s="292">
        <v>9147397</v>
      </c>
      <c r="G48" s="292">
        <v>27121961</v>
      </c>
      <c r="H48" s="292">
        <v>459068</v>
      </c>
      <c r="I48" s="292">
        <v>964000</v>
      </c>
      <c r="J48" s="292">
        <v>0</v>
      </c>
      <c r="K48" s="292">
        <v>28706615</v>
      </c>
      <c r="L48" s="292">
        <v>14791936.040550824</v>
      </c>
      <c r="M48" s="292">
        <v>616000</v>
      </c>
      <c r="N48" s="292">
        <v>0</v>
      </c>
      <c r="O48" s="292">
        <v>0</v>
      </c>
      <c r="P48" s="292">
        <v>600000</v>
      </c>
      <c r="Q48" s="292">
        <v>0</v>
      </c>
      <c r="R48" s="292">
        <v>0</v>
      </c>
      <c r="S48" s="292">
        <v>0</v>
      </c>
      <c r="T48" s="292">
        <v>0</v>
      </c>
      <c r="U48" s="292">
        <v>0</v>
      </c>
      <c r="V48" s="292">
        <v>663578</v>
      </c>
      <c r="W48" s="292"/>
      <c r="X48" s="287">
        <f t="shared" si="0"/>
        <v>198608461.04055083</v>
      </c>
    </row>
    <row r="49" spans="1:24" x14ac:dyDescent="0.2">
      <c r="A49" s="351" t="s">
        <v>348</v>
      </c>
      <c r="B49" s="351">
        <v>687925</v>
      </c>
      <c r="C49" s="292">
        <v>192549</v>
      </c>
      <c r="D49" s="292">
        <v>19459014</v>
      </c>
      <c r="E49" s="292">
        <v>0</v>
      </c>
      <c r="F49" s="292">
        <v>3195334</v>
      </c>
      <c r="G49" s="292">
        <v>17118366</v>
      </c>
      <c r="H49" s="292">
        <v>265271</v>
      </c>
      <c r="I49" s="292">
        <v>0</v>
      </c>
      <c r="J49" s="292">
        <v>7232312</v>
      </c>
      <c r="K49" s="292">
        <v>356624</v>
      </c>
      <c r="L49" s="292">
        <v>5556228.9677178999</v>
      </c>
      <c r="M49" s="292">
        <v>679700</v>
      </c>
      <c r="N49" s="292">
        <v>0</v>
      </c>
      <c r="O49" s="292">
        <v>0</v>
      </c>
      <c r="P49" s="292">
        <v>0</v>
      </c>
      <c r="Q49" s="292">
        <v>0</v>
      </c>
      <c r="R49" s="292">
        <v>353911</v>
      </c>
      <c r="S49" s="292">
        <v>0</v>
      </c>
      <c r="T49" s="292">
        <v>0</v>
      </c>
      <c r="U49" s="292">
        <v>0</v>
      </c>
      <c r="V49" s="292">
        <v>280864</v>
      </c>
      <c r="W49" s="292"/>
      <c r="X49" s="287">
        <f t="shared" si="0"/>
        <v>55378098.967717901</v>
      </c>
    </row>
    <row r="50" spans="1:24" x14ac:dyDescent="0.2">
      <c r="A50" s="351" t="s">
        <v>349</v>
      </c>
      <c r="B50" s="351">
        <v>1218884</v>
      </c>
      <c r="C50" s="292">
        <v>268312</v>
      </c>
      <c r="D50" s="292">
        <v>57966347</v>
      </c>
      <c r="E50" s="292">
        <v>0</v>
      </c>
      <c r="F50" s="292">
        <v>4240589</v>
      </c>
      <c r="G50" s="292">
        <v>14271728</v>
      </c>
      <c r="H50" s="292">
        <v>206572</v>
      </c>
      <c r="I50" s="292">
        <v>0</v>
      </c>
      <c r="J50" s="292">
        <v>822370</v>
      </c>
      <c r="K50" s="292">
        <v>26499109</v>
      </c>
      <c r="L50" s="292">
        <v>8692713.7045168746</v>
      </c>
      <c r="M50" s="292">
        <v>6305422</v>
      </c>
      <c r="N50" s="292">
        <v>825506</v>
      </c>
      <c r="O50" s="292">
        <v>0</v>
      </c>
      <c r="P50" s="292">
        <v>439950</v>
      </c>
      <c r="Q50" s="292">
        <v>0</v>
      </c>
      <c r="R50" s="292">
        <v>350000</v>
      </c>
      <c r="S50" s="292">
        <v>0</v>
      </c>
      <c r="T50" s="292">
        <v>0</v>
      </c>
      <c r="U50" s="292">
        <v>0</v>
      </c>
      <c r="V50" s="292">
        <v>902888</v>
      </c>
      <c r="W50" s="292"/>
      <c r="X50" s="287">
        <f t="shared" si="0"/>
        <v>123010390.70451687</v>
      </c>
    </row>
    <row r="51" spans="1:24" x14ac:dyDescent="0.2">
      <c r="A51" s="351" t="s">
        <v>350</v>
      </c>
      <c r="B51" s="351">
        <v>4555234</v>
      </c>
      <c r="C51" s="292">
        <v>1006430</v>
      </c>
      <c r="D51" s="292">
        <v>193121024</v>
      </c>
      <c r="E51" s="292">
        <v>0</v>
      </c>
      <c r="F51" s="292">
        <v>8482418</v>
      </c>
      <c r="G51" s="292">
        <v>25385475</v>
      </c>
      <c r="H51" s="292">
        <v>431794</v>
      </c>
      <c r="I51" s="292">
        <v>4788000</v>
      </c>
      <c r="J51" s="292">
        <v>0</v>
      </c>
      <c r="K51" s="292">
        <v>182449665</v>
      </c>
      <c r="L51" s="292">
        <v>18677778.32969448</v>
      </c>
      <c r="M51" s="292">
        <v>5150000</v>
      </c>
      <c r="N51" s="292">
        <v>742000</v>
      </c>
      <c r="O51" s="292">
        <v>0</v>
      </c>
      <c r="P51" s="292">
        <v>584618</v>
      </c>
      <c r="Q51" s="292">
        <v>170000</v>
      </c>
      <c r="R51" s="292">
        <v>0</v>
      </c>
      <c r="S51" s="292">
        <v>0</v>
      </c>
      <c r="T51" s="292">
        <v>0</v>
      </c>
      <c r="U51" s="292">
        <v>5000000</v>
      </c>
      <c r="V51" s="292">
        <v>1590267</v>
      </c>
      <c r="W51" s="292"/>
      <c r="X51" s="287">
        <f t="shared" si="0"/>
        <v>452134703.32969451</v>
      </c>
    </row>
    <row r="52" spans="1:24" x14ac:dyDescent="0.2">
      <c r="A52" s="351" t="s">
        <v>351</v>
      </c>
      <c r="B52" s="351">
        <v>1728950</v>
      </c>
      <c r="C52" s="292">
        <v>378913</v>
      </c>
      <c r="D52" s="292">
        <v>46740069</v>
      </c>
      <c r="E52" s="292">
        <v>0</v>
      </c>
      <c r="F52" s="292">
        <v>5165808</v>
      </c>
      <c r="G52" s="292">
        <v>2273563</v>
      </c>
      <c r="H52" s="292">
        <v>99053</v>
      </c>
      <c r="I52" s="292">
        <v>0</v>
      </c>
      <c r="J52" s="292">
        <v>0</v>
      </c>
      <c r="K52" s="292">
        <v>7130366</v>
      </c>
      <c r="L52" s="292">
        <v>5715188.2086569257</v>
      </c>
      <c r="M52" s="292">
        <v>0</v>
      </c>
      <c r="N52" s="292">
        <v>0</v>
      </c>
      <c r="O52" s="292">
        <v>0</v>
      </c>
      <c r="P52" s="292">
        <v>0</v>
      </c>
      <c r="Q52" s="292">
        <v>0</v>
      </c>
      <c r="R52" s="292">
        <v>0</v>
      </c>
      <c r="S52" s="292">
        <v>0</v>
      </c>
      <c r="T52" s="292">
        <v>0</v>
      </c>
      <c r="U52" s="292">
        <v>0</v>
      </c>
      <c r="V52" s="292">
        <v>353277</v>
      </c>
      <c r="W52" s="292"/>
      <c r="X52" s="287">
        <f t="shared" si="0"/>
        <v>69585187.208656922</v>
      </c>
    </row>
    <row r="53" spans="1:24" x14ac:dyDescent="0.2">
      <c r="A53" s="351" t="s">
        <v>352</v>
      </c>
      <c r="B53" s="351">
        <v>560253</v>
      </c>
      <c r="C53" s="292">
        <v>130949</v>
      </c>
      <c r="D53" s="292">
        <v>30380753</v>
      </c>
      <c r="E53" s="292">
        <v>0</v>
      </c>
      <c r="F53" s="292">
        <v>56257</v>
      </c>
      <c r="G53" s="292">
        <v>643017</v>
      </c>
      <c r="H53" s="292">
        <v>74893</v>
      </c>
      <c r="I53" s="292">
        <v>0</v>
      </c>
      <c r="J53" s="292">
        <v>0</v>
      </c>
      <c r="K53" s="292">
        <v>6176038</v>
      </c>
      <c r="L53" s="292">
        <v>4850297.942663826</v>
      </c>
      <c r="M53" s="292">
        <v>5150000</v>
      </c>
      <c r="N53" s="292">
        <v>0</v>
      </c>
      <c r="O53" s="292">
        <v>0</v>
      </c>
      <c r="P53" s="292">
        <v>0</v>
      </c>
      <c r="Q53" s="292">
        <v>0</v>
      </c>
      <c r="R53" s="292">
        <v>0</v>
      </c>
      <c r="S53" s="292">
        <v>0</v>
      </c>
      <c r="T53" s="292">
        <v>0</v>
      </c>
      <c r="U53" s="292">
        <v>0</v>
      </c>
      <c r="V53" s="292">
        <v>0</v>
      </c>
      <c r="W53" s="292"/>
      <c r="X53" s="287">
        <f t="shared" si="0"/>
        <v>48022457.942663826</v>
      </c>
    </row>
    <row r="54" spans="1:24" x14ac:dyDescent="0.2">
      <c r="A54" s="351" t="s">
        <v>353</v>
      </c>
      <c r="B54" s="351">
        <v>1045407</v>
      </c>
      <c r="C54" s="292">
        <v>289237</v>
      </c>
      <c r="D54" s="292">
        <v>28190457</v>
      </c>
      <c r="E54" s="292">
        <v>0</v>
      </c>
      <c r="F54" s="292">
        <v>4342762</v>
      </c>
      <c r="G54" s="292">
        <v>15023171</v>
      </c>
      <c r="H54" s="292">
        <v>266407</v>
      </c>
      <c r="I54" s="292">
        <v>200000</v>
      </c>
      <c r="J54" s="292">
        <v>420165</v>
      </c>
      <c r="K54" s="292">
        <v>0</v>
      </c>
      <c r="L54" s="292">
        <v>6445014.1559274634</v>
      </c>
      <c r="M54" s="292">
        <v>2935190</v>
      </c>
      <c r="N54" s="292">
        <v>0</v>
      </c>
      <c r="O54" s="292">
        <v>0</v>
      </c>
      <c r="P54" s="292">
        <v>575000</v>
      </c>
      <c r="Q54" s="292">
        <v>0</v>
      </c>
      <c r="R54" s="292">
        <v>0</v>
      </c>
      <c r="S54" s="292">
        <v>0</v>
      </c>
      <c r="T54" s="292">
        <v>0</v>
      </c>
      <c r="U54" s="292">
        <v>0</v>
      </c>
      <c r="V54" s="292">
        <v>0</v>
      </c>
      <c r="W54" s="292"/>
      <c r="X54" s="287">
        <f t="shared" si="0"/>
        <v>59732810.155927464</v>
      </c>
    </row>
    <row r="55" spans="1:24" x14ac:dyDescent="0.2">
      <c r="A55" s="351" t="s">
        <v>354</v>
      </c>
      <c r="B55" s="351">
        <v>467811</v>
      </c>
      <c r="C55" s="292">
        <v>130949</v>
      </c>
      <c r="D55" s="292">
        <v>4110889</v>
      </c>
      <c r="E55" s="292">
        <v>0</v>
      </c>
      <c r="F55" s="292">
        <v>765128</v>
      </c>
      <c r="G55" s="292">
        <v>7491506</v>
      </c>
      <c r="H55" s="292">
        <v>121188</v>
      </c>
      <c r="I55" s="292">
        <v>0</v>
      </c>
      <c r="J55" s="292">
        <v>2666865</v>
      </c>
      <c r="K55" s="292">
        <v>0</v>
      </c>
      <c r="L55" s="292">
        <v>3964227</v>
      </c>
      <c r="M55" s="292">
        <v>0</v>
      </c>
      <c r="N55" s="292">
        <v>0</v>
      </c>
      <c r="O55" s="292">
        <v>0</v>
      </c>
      <c r="P55" s="292">
        <v>0</v>
      </c>
      <c r="Q55" s="292">
        <v>0</v>
      </c>
      <c r="R55" s="292">
        <v>576871</v>
      </c>
      <c r="S55" s="292">
        <v>0</v>
      </c>
      <c r="T55" s="292">
        <v>0</v>
      </c>
      <c r="U55" s="292">
        <v>0</v>
      </c>
      <c r="V55" s="292">
        <v>0</v>
      </c>
      <c r="W55" s="292"/>
      <c r="X55" s="287">
        <f t="shared" si="0"/>
        <v>20295434</v>
      </c>
    </row>
    <row r="56" spans="1:24" x14ac:dyDescent="0.2">
      <c r="A56" s="351" t="s">
        <v>355</v>
      </c>
      <c r="B56" s="351">
        <v>1537778</v>
      </c>
      <c r="C56" s="292">
        <v>386844</v>
      </c>
      <c r="D56" s="292">
        <v>53376839</v>
      </c>
      <c r="E56" s="292">
        <v>0</v>
      </c>
      <c r="F56" s="292">
        <v>4977144</v>
      </c>
      <c r="G56" s="292">
        <v>21593002</v>
      </c>
      <c r="H56" s="292">
        <v>350116</v>
      </c>
      <c r="I56" s="292">
        <v>1110000</v>
      </c>
      <c r="J56" s="292">
        <v>0</v>
      </c>
      <c r="K56" s="292">
        <v>4195839</v>
      </c>
      <c r="L56" s="292">
        <v>8128009.493947641</v>
      </c>
      <c r="M56" s="292">
        <v>4800000</v>
      </c>
      <c r="N56" s="292">
        <v>0</v>
      </c>
      <c r="O56" s="292">
        <v>0</v>
      </c>
      <c r="P56" s="292">
        <v>585000</v>
      </c>
      <c r="Q56" s="292">
        <v>0</v>
      </c>
      <c r="R56" s="292">
        <v>0</v>
      </c>
      <c r="S56" s="292">
        <v>0</v>
      </c>
      <c r="T56" s="292">
        <v>0</v>
      </c>
      <c r="U56" s="292">
        <v>0</v>
      </c>
      <c r="V56" s="292">
        <v>372234</v>
      </c>
      <c r="W56" s="292"/>
      <c r="X56" s="287">
        <f t="shared" si="0"/>
        <v>101412805.49394764</v>
      </c>
    </row>
    <row r="57" spans="1:24" x14ac:dyDescent="0.2">
      <c r="A57" s="351" t="s">
        <v>356</v>
      </c>
      <c r="B57" s="351">
        <v>9892072</v>
      </c>
      <c r="C57" s="292">
        <v>2124167</v>
      </c>
      <c r="D57" s="292">
        <v>332022405</v>
      </c>
      <c r="E57" s="292">
        <v>25000000</v>
      </c>
      <c r="F57" s="292">
        <v>20309033</v>
      </c>
      <c r="G57" s="292">
        <v>48040703</v>
      </c>
      <c r="H57" s="292">
        <v>669899</v>
      </c>
      <c r="I57" s="292">
        <v>0</v>
      </c>
      <c r="J57" s="292">
        <v>0</v>
      </c>
      <c r="K57" s="292">
        <v>49693052</v>
      </c>
      <c r="L57" s="292">
        <v>36273012.818275347</v>
      </c>
      <c r="M57" s="292">
        <v>2885000</v>
      </c>
      <c r="N57" s="292">
        <v>0</v>
      </c>
      <c r="O57" s="292">
        <v>0</v>
      </c>
      <c r="P57" s="292">
        <v>225000</v>
      </c>
      <c r="Q57" s="292">
        <v>184000</v>
      </c>
      <c r="R57" s="292">
        <v>0</v>
      </c>
      <c r="S57" s="292">
        <v>0</v>
      </c>
      <c r="T57" s="292">
        <v>0</v>
      </c>
      <c r="U57" s="292">
        <v>0</v>
      </c>
      <c r="V57" s="292">
        <v>1562861</v>
      </c>
      <c r="W57" s="292"/>
      <c r="X57" s="287">
        <f t="shared" si="0"/>
        <v>528881204.81827533</v>
      </c>
    </row>
    <row r="58" spans="1:24" x14ac:dyDescent="0.2">
      <c r="A58" s="351" t="s">
        <v>357</v>
      </c>
      <c r="B58" s="351">
        <v>1076901</v>
      </c>
      <c r="C58" s="292">
        <v>251502</v>
      </c>
      <c r="D58" s="292">
        <v>53195690</v>
      </c>
      <c r="E58" s="292">
        <v>13818721</v>
      </c>
      <c r="F58" s="292">
        <v>2073707</v>
      </c>
      <c r="G58" s="292">
        <v>7458353</v>
      </c>
      <c r="H58" s="292">
        <v>116249</v>
      </c>
      <c r="I58" s="292">
        <v>0</v>
      </c>
      <c r="J58" s="292">
        <v>149654</v>
      </c>
      <c r="K58" s="292">
        <v>23524729</v>
      </c>
      <c r="L58" s="292">
        <v>7314340.4557029745</v>
      </c>
      <c r="M58" s="292">
        <v>1378896</v>
      </c>
      <c r="N58" s="292">
        <v>224000</v>
      </c>
      <c r="O58" s="292">
        <v>0</v>
      </c>
      <c r="P58" s="292">
        <v>508200</v>
      </c>
      <c r="Q58" s="292">
        <v>338155</v>
      </c>
      <c r="R58" s="292">
        <v>0</v>
      </c>
      <c r="S58" s="292">
        <v>0</v>
      </c>
      <c r="T58" s="292">
        <v>0</v>
      </c>
      <c r="U58" s="292">
        <v>0</v>
      </c>
      <c r="V58" s="292">
        <v>627503</v>
      </c>
      <c r="W58" s="292"/>
      <c r="X58" s="287">
        <f t="shared" si="0"/>
        <v>112056600.45570298</v>
      </c>
    </row>
    <row r="59" spans="1:24" x14ac:dyDescent="0.2">
      <c r="A59" s="351" t="s">
        <v>358</v>
      </c>
      <c r="B59" s="351">
        <v>467811</v>
      </c>
      <c r="C59" s="292">
        <v>130949</v>
      </c>
      <c r="D59" s="292">
        <v>2731421</v>
      </c>
      <c r="E59" s="292">
        <v>0</v>
      </c>
      <c r="F59" s="292">
        <v>533643</v>
      </c>
      <c r="G59" s="292">
        <v>4498769</v>
      </c>
      <c r="H59" s="292">
        <v>115910</v>
      </c>
      <c r="I59" s="292">
        <v>0</v>
      </c>
      <c r="J59" s="292">
        <v>0</v>
      </c>
      <c r="K59" s="292">
        <v>0</v>
      </c>
      <c r="L59" s="292">
        <v>3682832</v>
      </c>
      <c r="M59" s="292">
        <v>1026659</v>
      </c>
      <c r="N59" s="292">
        <v>0</v>
      </c>
      <c r="O59" s="292">
        <v>0</v>
      </c>
      <c r="P59" s="292">
        <v>581201</v>
      </c>
      <c r="Q59" s="292">
        <v>0</v>
      </c>
      <c r="R59" s="292">
        <v>0</v>
      </c>
      <c r="S59" s="292">
        <v>0</v>
      </c>
      <c r="T59" s="292">
        <v>0</v>
      </c>
      <c r="U59" s="292">
        <v>0</v>
      </c>
      <c r="V59" s="292">
        <v>0</v>
      </c>
      <c r="W59" s="292"/>
      <c r="X59" s="287">
        <f t="shared" si="0"/>
        <v>13769195</v>
      </c>
    </row>
    <row r="60" spans="1:24" x14ac:dyDescent="0.2">
      <c r="A60" s="351" t="s">
        <v>359</v>
      </c>
      <c r="B60" s="351">
        <v>0</v>
      </c>
      <c r="C60" s="292">
        <v>0</v>
      </c>
      <c r="D60" s="292">
        <v>1456161</v>
      </c>
      <c r="E60" s="292">
        <v>0</v>
      </c>
      <c r="F60" s="292">
        <v>155474</v>
      </c>
      <c r="G60" s="292">
        <v>0</v>
      </c>
      <c r="H60" s="292">
        <v>0</v>
      </c>
      <c r="I60" s="292">
        <v>0</v>
      </c>
      <c r="J60" s="292">
        <v>0</v>
      </c>
      <c r="K60" s="292">
        <v>0</v>
      </c>
      <c r="L60" s="292">
        <v>1132437</v>
      </c>
      <c r="M60" s="292">
        <v>0</v>
      </c>
      <c r="N60" s="292">
        <v>0</v>
      </c>
      <c r="O60" s="292">
        <v>0</v>
      </c>
      <c r="P60" s="292">
        <v>0</v>
      </c>
      <c r="Q60" s="292">
        <v>0</v>
      </c>
      <c r="R60" s="292">
        <v>0</v>
      </c>
      <c r="S60" s="292">
        <v>0</v>
      </c>
      <c r="T60" s="292">
        <v>0</v>
      </c>
      <c r="U60" s="292">
        <v>0</v>
      </c>
      <c r="V60" s="292">
        <v>0</v>
      </c>
      <c r="W60" s="292"/>
      <c r="X60" s="287">
        <f t="shared" si="0"/>
        <v>2744072</v>
      </c>
    </row>
    <row r="61" spans="1:24" x14ac:dyDescent="0.2">
      <c r="A61" s="351" t="s">
        <v>360</v>
      </c>
      <c r="B61" s="351">
        <v>2878442</v>
      </c>
      <c r="C61" s="292">
        <v>626001</v>
      </c>
      <c r="D61" s="292">
        <v>139905493</v>
      </c>
      <c r="E61" s="292">
        <v>0</v>
      </c>
      <c r="F61" s="292">
        <v>5264111</v>
      </c>
      <c r="G61" s="292">
        <v>17221847</v>
      </c>
      <c r="H61" s="292">
        <v>303006</v>
      </c>
      <c r="I61" s="292">
        <v>1150000</v>
      </c>
      <c r="J61" s="292">
        <v>0</v>
      </c>
      <c r="K61" s="292">
        <v>3220403</v>
      </c>
      <c r="L61" s="292">
        <v>14254413.16148058</v>
      </c>
      <c r="M61" s="292">
        <v>5150000</v>
      </c>
      <c r="N61" s="292">
        <v>0</v>
      </c>
      <c r="O61" s="292">
        <v>0</v>
      </c>
      <c r="P61" s="292">
        <v>247500</v>
      </c>
      <c r="Q61" s="292">
        <v>0</v>
      </c>
      <c r="R61" s="292">
        <v>0</v>
      </c>
      <c r="S61" s="292">
        <v>0</v>
      </c>
      <c r="T61" s="292">
        <v>0</v>
      </c>
      <c r="U61" s="292">
        <v>0</v>
      </c>
      <c r="V61" s="292">
        <v>312426</v>
      </c>
      <c r="W61" s="292"/>
      <c r="X61" s="287">
        <f t="shared" si="0"/>
        <v>190533642.16148058</v>
      </c>
    </row>
    <row r="62" spans="1:24" x14ac:dyDescent="0.2">
      <c r="A62" s="351" t="s">
        <v>361</v>
      </c>
      <c r="B62" s="351">
        <v>2616320</v>
      </c>
      <c r="C62" s="292">
        <v>565176</v>
      </c>
      <c r="D62" s="292">
        <v>159312269</v>
      </c>
      <c r="E62" s="292">
        <v>292471934</v>
      </c>
      <c r="F62" s="292">
        <v>6510007</v>
      </c>
      <c r="G62" s="292">
        <v>14761434</v>
      </c>
      <c r="H62" s="292">
        <v>230735</v>
      </c>
      <c r="I62" s="292">
        <v>0</v>
      </c>
      <c r="J62" s="292">
        <v>2054869</v>
      </c>
      <c r="K62" s="292">
        <v>71607936</v>
      </c>
      <c r="L62" s="292">
        <v>17938831.07595025</v>
      </c>
      <c r="M62" s="292">
        <v>7680100</v>
      </c>
      <c r="N62" s="292">
        <v>0</v>
      </c>
      <c r="O62" s="292">
        <v>0</v>
      </c>
      <c r="P62" s="292">
        <v>400000</v>
      </c>
      <c r="Q62" s="292">
        <v>0</v>
      </c>
      <c r="R62" s="292">
        <v>35000</v>
      </c>
      <c r="S62" s="292">
        <v>0</v>
      </c>
      <c r="T62" s="292">
        <v>0</v>
      </c>
      <c r="U62" s="292">
        <v>0</v>
      </c>
      <c r="V62" s="292">
        <v>774302</v>
      </c>
      <c r="W62" s="292"/>
      <c r="X62" s="287">
        <f t="shared" si="0"/>
        <v>576958913.07595026</v>
      </c>
    </row>
    <row r="63" spans="1:24" x14ac:dyDescent="0.2">
      <c r="A63" s="351" t="s">
        <v>362</v>
      </c>
      <c r="B63" s="351">
        <v>467811</v>
      </c>
      <c r="C63" s="292">
        <v>130949</v>
      </c>
      <c r="D63" s="292">
        <v>10146680</v>
      </c>
      <c r="E63" s="292">
        <v>0</v>
      </c>
      <c r="F63" s="292">
        <v>1990171</v>
      </c>
      <c r="G63" s="292">
        <v>9039260</v>
      </c>
      <c r="H63" s="292">
        <v>186883</v>
      </c>
      <c r="I63" s="292">
        <v>1892000</v>
      </c>
      <c r="J63" s="292">
        <v>0</v>
      </c>
      <c r="K63" s="292">
        <v>786748</v>
      </c>
      <c r="L63" s="292">
        <v>4432923.0313017918</v>
      </c>
      <c r="M63" s="292">
        <v>0</v>
      </c>
      <c r="N63" s="292">
        <v>0</v>
      </c>
      <c r="O63" s="292">
        <v>0</v>
      </c>
      <c r="P63" s="292">
        <v>0</v>
      </c>
      <c r="Q63" s="292">
        <v>0</v>
      </c>
      <c r="R63" s="292">
        <v>0</v>
      </c>
      <c r="S63" s="292">
        <v>0</v>
      </c>
      <c r="T63" s="292">
        <v>0</v>
      </c>
      <c r="U63" s="292">
        <v>0</v>
      </c>
      <c r="V63" s="292">
        <v>289210</v>
      </c>
      <c r="W63" s="292"/>
      <c r="X63" s="287">
        <f t="shared" si="0"/>
        <v>29362635.031301793</v>
      </c>
    </row>
    <row r="64" spans="1:24" x14ac:dyDescent="0.2">
      <c r="A64" s="351" t="s">
        <v>363</v>
      </c>
      <c r="B64" s="351">
        <v>1511450</v>
      </c>
      <c r="C64" s="292">
        <v>355753</v>
      </c>
      <c r="D64" s="292">
        <v>51840828</v>
      </c>
      <c r="E64" s="292">
        <v>0</v>
      </c>
      <c r="F64" s="292">
        <v>5152847</v>
      </c>
      <c r="G64" s="292">
        <v>18433457</v>
      </c>
      <c r="H64" s="292">
        <v>312520</v>
      </c>
      <c r="I64" s="292">
        <v>0</v>
      </c>
      <c r="J64" s="292">
        <v>2245040</v>
      </c>
      <c r="K64" s="292">
        <v>1443383</v>
      </c>
      <c r="L64" s="292">
        <v>9015879.6400946956</v>
      </c>
      <c r="M64" s="292">
        <v>0</v>
      </c>
      <c r="N64" s="292">
        <v>0</v>
      </c>
      <c r="O64" s="292">
        <v>0</v>
      </c>
      <c r="P64" s="292">
        <v>0</v>
      </c>
      <c r="Q64" s="292">
        <v>0</v>
      </c>
      <c r="R64" s="292">
        <v>235303</v>
      </c>
      <c r="S64" s="292">
        <v>0</v>
      </c>
      <c r="T64" s="292">
        <v>0</v>
      </c>
      <c r="U64" s="292">
        <v>0</v>
      </c>
      <c r="V64" s="292">
        <v>356315</v>
      </c>
      <c r="W64" s="292"/>
      <c r="X64" s="287">
        <f t="shared" si="0"/>
        <v>90902775.640094697</v>
      </c>
    </row>
    <row r="65" spans="1:24" x14ac:dyDescent="0.2">
      <c r="A65" s="351" t="s">
        <v>364</v>
      </c>
      <c r="B65" s="351">
        <v>467812</v>
      </c>
      <c r="C65" s="292">
        <v>130949</v>
      </c>
      <c r="D65" s="292">
        <v>2228186</v>
      </c>
      <c r="E65" s="292">
        <v>0</v>
      </c>
      <c r="F65" s="292">
        <v>490624</v>
      </c>
      <c r="G65" s="292">
        <v>7390719</v>
      </c>
      <c r="H65" s="292">
        <v>106899</v>
      </c>
      <c r="I65" s="292">
        <v>0</v>
      </c>
      <c r="J65" s="292">
        <v>152862</v>
      </c>
      <c r="K65" s="292">
        <v>0</v>
      </c>
      <c r="L65" s="292">
        <v>3753999</v>
      </c>
      <c r="M65" s="292">
        <v>1108000</v>
      </c>
      <c r="N65" s="292">
        <v>0</v>
      </c>
      <c r="O65" s="292">
        <v>0</v>
      </c>
      <c r="P65" s="292">
        <v>0</v>
      </c>
      <c r="Q65" s="292">
        <v>0</v>
      </c>
      <c r="R65" s="292">
        <v>0</v>
      </c>
      <c r="S65" s="292">
        <v>0</v>
      </c>
      <c r="T65" s="292">
        <v>0</v>
      </c>
      <c r="U65" s="292">
        <v>0</v>
      </c>
      <c r="V65" s="292">
        <v>0</v>
      </c>
      <c r="W65" s="292"/>
      <c r="X65" s="287">
        <f t="shared" si="0"/>
        <v>15830050</v>
      </c>
    </row>
    <row r="66" spans="1:24" x14ac:dyDescent="0.2">
      <c r="A66" s="351" t="s">
        <v>365</v>
      </c>
      <c r="B66" s="351"/>
      <c r="C66" s="292"/>
      <c r="D66" s="292"/>
      <c r="E66" s="292"/>
      <c r="F66" s="425"/>
      <c r="G66" s="425"/>
      <c r="H66" s="425"/>
      <c r="I66" s="425"/>
      <c r="J66" s="425"/>
      <c r="K66" s="425"/>
      <c r="L66" s="425"/>
      <c r="M66" s="425"/>
      <c r="N66" s="425"/>
      <c r="O66" s="425"/>
      <c r="P66" s="425"/>
      <c r="Q66" s="425"/>
      <c r="R66" s="425"/>
      <c r="S66" s="425"/>
      <c r="T66" s="425"/>
      <c r="U66" s="425"/>
      <c r="V66" s="425"/>
      <c r="W66" s="425"/>
      <c r="X66" s="425"/>
    </row>
    <row r="67" spans="1:24" ht="12.75" thickBot="1" x14ac:dyDescent="0.25">
      <c r="A67" s="426" t="s">
        <v>196</v>
      </c>
      <c r="B67" s="358">
        <f t="shared" ref="B67:K67" si="1">SUM(B10:B66)</f>
        <v>116952863</v>
      </c>
      <c r="C67" s="358">
        <f t="shared" si="1"/>
        <v>26189795</v>
      </c>
      <c r="D67" s="358">
        <f t="shared" si="1"/>
        <v>5375259282</v>
      </c>
      <c r="E67" s="358">
        <f t="shared" si="1"/>
        <v>2678793721</v>
      </c>
      <c r="F67" s="358">
        <f t="shared" si="1"/>
        <v>292921581</v>
      </c>
      <c r="G67" s="358">
        <f t="shared" si="1"/>
        <v>728734295</v>
      </c>
      <c r="H67" s="358">
        <f t="shared" si="1"/>
        <v>12126094</v>
      </c>
      <c r="I67" s="358">
        <f t="shared" si="1"/>
        <v>20000000</v>
      </c>
      <c r="J67" s="358">
        <f t="shared" si="1"/>
        <v>30766775</v>
      </c>
      <c r="K67" s="358">
        <f t="shared" si="1"/>
        <v>2709868484</v>
      </c>
      <c r="L67" s="358">
        <f>SUM(L10:L65)</f>
        <v>592868755.19016993</v>
      </c>
      <c r="M67" s="358">
        <f>SUM(M10:M65)</f>
        <v>182156692</v>
      </c>
      <c r="N67" s="358">
        <f t="shared" ref="N67:U67" si="2">SUM(N10:N65)</f>
        <v>7513656</v>
      </c>
      <c r="O67" s="358">
        <f t="shared" si="2"/>
        <v>1600000</v>
      </c>
      <c r="P67" s="358">
        <f t="shared" si="2"/>
        <v>15780056</v>
      </c>
      <c r="Q67" s="358">
        <f t="shared" si="2"/>
        <v>1368816</v>
      </c>
      <c r="R67" s="358">
        <f t="shared" si="2"/>
        <v>7720321</v>
      </c>
      <c r="S67" s="358">
        <f t="shared" si="2"/>
        <v>5804000</v>
      </c>
      <c r="T67" s="358">
        <f t="shared" si="2"/>
        <v>12375000</v>
      </c>
      <c r="U67" s="358">
        <f t="shared" si="2"/>
        <v>5000000</v>
      </c>
      <c r="V67" s="358">
        <f>SUM(V10:V65)</f>
        <v>28928494</v>
      </c>
      <c r="W67" s="358">
        <f>SUM(W10:W65)</f>
        <v>148500000</v>
      </c>
      <c r="X67" s="427">
        <f t="shared" ref="X67:X74" si="3">SUM(B67:W67)</f>
        <v>13001228680.19017</v>
      </c>
    </row>
    <row r="68" spans="1:24" ht="12.75" thickTop="1" x14ac:dyDescent="0.2">
      <c r="A68" s="352" t="s">
        <v>197</v>
      </c>
      <c r="B68" s="45">
        <v>587462.62</v>
      </c>
      <c r="C68" s="45">
        <v>122719.465</v>
      </c>
      <c r="D68" s="356">
        <v>36970893.7425</v>
      </c>
      <c r="E68" s="356">
        <v>36970893.7425</v>
      </c>
      <c r="F68" s="356">
        <v>1427873.44</v>
      </c>
      <c r="G68" s="356">
        <v>3566498</v>
      </c>
      <c r="H68" s="356">
        <v>0</v>
      </c>
      <c r="I68" s="356">
        <v>0</v>
      </c>
      <c r="J68" s="356">
        <v>0</v>
      </c>
      <c r="K68" s="356">
        <v>27237983.690000001</v>
      </c>
      <c r="L68" s="356">
        <v>4369573.0199999996</v>
      </c>
      <c r="M68" s="356">
        <v>0</v>
      </c>
      <c r="N68" s="356">
        <v>0</v>
      </c>
      <c r="O68" s="356">
        <v>0</v>
      </c>
      <c r="P68" s="356">
        <v>0</v>
      </c>
      <c r="Q68" s="356">
        <v>0</v>
      </c>
      <c r="R68" s="356">
        <v>0</v>
      </c>
      <c r="S68" s="356">
        <v>0</v>
      </c>
      <c r="T68" s="356">
        <v>0</v>
      </c>
      <c r="U68" s="356">
        <v>0</v>
      </c>
      <c r="V68" s="356">
        <v>0</v>
      </c>
      <c r="W68" s="356"/>
      <c r="X68" s="287">
        <f t="shared" si="3"/>
        <v>111253897.71999998</v>
      </c>
    </row>
    <row r="69" spans="1:24" x14ac:dyDescent="0.2">
      <c r="A69" s="352" t="s">
        <v>467</v>
      </c>
      <c r="B69" s="356">
        <v>0</v>
      </c>
      <c r="C69" s="356">
        <v>0</v>
      </c>
      <c r="D69" s="356">
        <v>0</v>
      </c>
      <c r="E69" s="356">
        <v>0</v>
      </c>
      <c r="F69" s="356">
        <v>0</v>
      </c>
      <c r="G69" s="356">
        <v>0</v>
      </c>
      <c r="H69" s="356">
        <v>0</v>
      </c>
      <c r="I69" s="356">
        <v>0</v>
      </c>
      <c r="J69" s="356">
        <v>0</v>
      </c>
      <c r="K69" s="356">
        <v>0</v>
      </c>
      <c r="L69" s="356">
        <v>0</v>
      </c>
      <c r="M69" s="356">
        <v>0</v>
      </c>
      <c r="N69" s="356">
        <v>0</v>
      </c>
      <c r="O69" s="356">
        <v>0</v>
      </c>
      <c r="P69" s="356">
        <v>0</v>
      </c>
      <c r="Q69" s="356">
        <v>0</v>
      </c>
      <c r="R69" s="356">
        <v>0</v>
      </c>
      <c r="S69" s="356">
        <v>0</v>
      </c>
      <c r="T69" s="356">
        <v>0</v>
      </c>
      <c r="U69" s="356">
        <v>0</v>
      </c>
      <c r="V69" s="356">
        <v>0</v>
      </c>
      <c r="W69" s="356"/>
      <c r="X69" s="287">
        <f t="shared" si="3"/>
        <v>0</v>
      </c>
    </row>
    <row r="70" spans="1:24" ht="12.75" thickBot="1" x14ac:dyDescent="0.25">
      <c r="A70" s="428" t="s">
        <v>196</v>
      </c>
      <c r="B70" s="358">
        <f t="shared" ref="B70:M70" si="4">+B67+B68+B69</f>
        <v>117540325.62</v>
      </c>
      <c r="C70" s="358">
        <f t="shared" si="4"/>
        <v>26312514.465</v>
      </c>
      <c r="D70" s="358">
        <f t="shared" si="4"/>
        <v>5412230175.7425003</v>
      </c>
      <c r="E70" s="358">
        <f t="shared" si="4"/>
        <v>2715764614.7424998</v>
      </c>
      <c r="F70" s="358">
        <f t="shared" si="4"/>
        <v>294349454.44</v>
      </c>
      <c r="G70" s="358">
        <f t="shared" si="4"/>
        <v>732300793</v>
      </c>
      <c r="H70" s="358">
        <f t="shared" si="4"/>
        <v>12126094</v>
      </c>
      <c r="I70" s="358">
        <f t="shared" si="4"/>
        <v>20000000</v>
      </c>
      <c r="J70" s="358">
        <f t="shared" si="4"/>
        <v>30766775</v>
      </c>
      <c r="K70" s="358">
        <f t="shared" si="4"/>
        <v>2737106467.6900001</v>
      </c>
      <c r="L70" s="358">
        <f t="shared" si="4"/>
        <v>597238328.21016991</v>
      </c>
      <c r="M70" s="358">
        <f t="shared" si="4"/>
        <v>182156692</v>
      </c>
      <c r="N70" s="358">
        <f t="shared" ref="N70:U70" si="5">+N67+N68+N69</f>
        <v>7513656</v>
      </c>
      <c r="O70" s="358">
        <f t="shared" si="5"/>
        <v>1600000</v>
      </c>
      <c r="P70" s="358">
        <f t="shared" si="5"/>
        <v>15780056</v>
      </c>
      <c r="Q70" s="358">
        <f t="shared" si="5"/>
        <v>1368816</v>
      </c>
      <c r="R70" s="358">
        <f t="shared" si="5"/>
        <v>7720321</v>
      </c>
      <c r="S70" s="358">
        <f t="shared" si="5"/>
        <v>5804000</v>
      </c>
      <c r="T70" s="358">
        <f t="shared" si="5"/>
        <v>12375000</v>
      </c>
      <c r="U70" s="358">
        <f t="shared" si="5"/>
        <v>5000000</v>
      </c>
      <c r="V70" s="358">
        <f>+V67+V68+V69</f>
        <v>28928494</v>
      </c>
      <c r="W70" s="358">
        <f>+W67+W68+W69</f>
        <v>148500000</v>
      </c>
      <c r="X70" s="358">
        <f t="shared" si="3"/>
        <v>13112482577.91017</v>
      </c>
    </row>
    <row r="71" spans="1:24" ht="12.75" thickTop="1" x14ac:dyDescent="0.2">
      <c r="A71" s="352" t="s">
        <v>425</v>
      </c>
      <c r="B71" s="425">
        <v>0</v>
      </c>
      <c r="C71" s="425">
        <v>0</v>
      </c>
      <c r="D71" s="425">
        <v>30000000</v>
      </c>
      <c r="E71" s="425">
        <v>30000000</v>
      </c>
      <c r="F71" s="425">
        <v>0</v>
      </c>
      <c r="G71" s="425">
        <v>0</v>
      </c>
      <c r="H71" s="425">
        <v>0</v>
      </c>
      <c r="I71" s="425">
        <v>0</v>
      </c>
      <c r="J71" s="425">
        <v>0</v>
      </c>
      <c r="K71" s="425">
        <v>0</v>
      </c>
      <c r="L71" s="425">
        <v>0</v>
      </c>
      <c r="M71" s="425">
        <v>0</v>
      </c>
      <c r="N71" s="425">
        <v>0</v>
      </c>
      <c r="O71" s="425">
        <v>0</v>
      </c>
      <c r="P71" s="425">
        <v>0</v>
      </c>
      <c r="Q71" s="425">
        <v>0</v>
      </c>
      <c r="R71" s="425">
        <v>0</v>
      </c>
      <c r="S71" s="425">
        <v>0</v>
      </c>
      <c r="T71" s="425">
        <v>0</v>
      </c>
      <c r="U71" s="425">
        <v>0</v>
      </c>
      <c r="V71" s="425">
        <v>0</v>
      </c>
      <c r="W71" s="425"/>
      <c r="X71" s="287">
        <f t="shared" si="3"/>
        <v>60000000</v>
      </c>
    </row>
    <row r="72" spans="1:24" x14ac:dyDescent="0.2">
      <c r="A72" s="352" t="s">
        <v>445</v>
      </c>
      <c r="B72" s="425">
        <v>0</v>
      </c>
      <c r="C72" s="425">
        <v>0</v>
      </c>
      <c r="D72" s="425">
        <v>0</v>
      </c>
      <c r="E72" s="425">
        <v>0</v>
      </c>
      <c r="F72" s="425">
        <v>3500000</v>
      </c>
      <c r="G72" s="425">
        <v>0</v>
      </c>
      <c r="H72" s="425">
        <v>0</v>
      </c>
      <c r="I72" s="425">
        <v>0</v>
      </c>
      <c r="J72" s="425">
        <v>0</v>
      </c>
      <c r="K72" s="425">
        <v>0</v>
      </c>
      <c r="L72" s="425">
        <v>0</v>
      </c>
      <c r="M72" s="425">
        <v>0</v>
      </c>
      <c r="N72" s="425">
        <v>0</v>
      </c>
      <c r="O72" s="425">
        <v>0</v>
      </c>
      <c r="P72" s="425">
        <v>0</v>
      </c>
      <c r="Q72" s="425">
        <v>0</v>
      </c>
      <c r="R72" s="425">
        <v>0</v>
      </c>
      <c r="S72" s="425">
        <v>0</v>
      </c>
      <c r="T72" s="425">
        <v>0</v>
      </c>
      <c r="U72" s="425">
        <v>0</v>
      </c>
      <c r="V72" s="425">
        <v>0</v>
      </c>
      <c r="W72" s="425"/>
      <c r="X72" s="287">
        <f t="shared" si="3"/>
        <v>3500000</v>
      </c>
    </row>
    <row r="73" spans="1:24" x14ac:dyDescent="0.2">
      <c r="A73" s="345" t="s">
        <v>426</v>
      </c>
      <c r="B73" s="345">
        <v>0</v>
      </c>
      <c r="C73" s="345">
        <v>0</v>
      </c>
      <c r="D73" s="345">
        <v>0</v>
      </c>
      <c r="E73" s="345">
        <v>0</v>
      </c>
      <c r="F73" s="345">
        <v>0</v>
      </c>
      <c r="G73" s="345">
        <v>0</v>
      </c>
      <c r="H73" s="345">
        <v>0</v>
      </c>
      <c r="I73" s="345">
        <v>0</v>
      </c>
      <c r="J73" s="345">
        <v>5000000</v>
      </c>
      <c r="K73" s="345">
        <v>0</v>
      </c>
      <c r="L73" s="345">
        <v>0</v>
      </c>
      <c r="M73" s="345">
        <v>0</v>
      </c>
      <c r="N73" s="345">
        <v>0</v>
      </c>
      <c r="O73" s="345">
        <v>0</v>
      </c>
      <c r="P73" s="345">
        <v>0</v>
      </c>
      <c r="Q73" s="345">
        <v>0</v>
      </c>
      <c r="R73" s="345">
        <v>0</v>
      </c>
      <c r="S73" s="345">
        <v>0</v>
      </c>
      <c r="T73" s="345">
        <v>0</v>
      </c>
      <c r="U73" s="345">
        <v>0</v>
      </c>
      <c r="V73" s="345">
        <v>0</v>
      </c>
      <c r="X73" s="287">
        <f t="shared" si="3"/>
        <v>5000000</v>
      </c>
    </row>
    <row r="74" spans="1:24" x14ac:dyDescent="0.2">
      <c r="A74" s="345" t="s">
        <v>427</v>
      </c>
      <c r="B74" s="345">
        <v>0</v>
      </c>
      <c r="C74" s="345">
        <v>0</v>
      </c>
      <c r="D74" s="345">
        <v>0</v>
      </c>
      <c r="E74" s="345">
        <v>0</v>
      </c>
      <c r="F74" s="345">
        <v>0</v>
      </c>
      <c r="G74" s="345">
        <v>0</v>
      </c>
      <c r="H74" s="345">
        <v>2097966</v>
      </c>
      <c r="I74" s="345">
        <v>0</v>
      </c>
      <c r="J74" s="345">
        <v>0</v>
      </c>
      <c r="K74" s="345">
        <v>0</v>
      </c>
      <c r="L74" s="345">
        <v>0</v>
      </c>
      <c r="M74" s="345">
        <v>0</v>
      </c>
      <c r="N74" s="345">
        <v>0</v>
      </c>
      <c r="O74" s="345">
        <v>0</v>
      </c>
      <c r="P74" s="345">
        <v>0</v>
      </c>
      <c r="Q74" s="345">
        <v>0</v>
      </c>
      <c r="R74" s="345">
        <v>0</v>
      </c>
      <c r="S74" s="345">
        <v>0</v>
      </c>
      <c r="T74" s="345">
        <v>0</v>
      </c>
      <c r="U74" s="345">
        <v>0</v>
      </c>
      <c r="V74" s="345">
        <v>0</v>
      </c>
      <c r="X74" s="287">
        <f t="shared" si="3"/>
        <v>2097966</v>
      </c>
    </row>
    <row r="75" spans="1:24" ht="12.75" thickBot="1" x14ac:dyDescent="0.25">
      <c r="A75" s="359" t="s">
        <v>366</v>
      </c>
      <c r="B75" s="359">
        <f t="shared" ref="B75:M75" si="6">SUM(B70:B74)</f>
        <v>117540325.62</v>
      </c>
      <c r="C75" s="359">
        <f t="shared" si="6"/>
        <v>26312514.465</v>
      </c>
      <c r="D75" s="359">
        <f t="shared" si="6"/>
        <v>5442230175.7425003</v>
      </c>
      <c r="E75" s="359">
        <f t="shared" si="6"/>
        <v>2745764614.7424998</v>
      </c>
      <c r="F75" s="359">
        <f t="shared" si="6"/>
        <v>297849454.44</v>
      </c>
      <c r="G75" s="359">
        <f t="shared" si="6"/>
        <v>732300793</v>
      </c>
      <c r="H75" s="359">
        <f t="shared" si="6"/>
        <v>14224060</v>
      </c>
      <c r="I75" s="359">
        <f t="shared" si="6"/>
        <v>20000000</v>
      </c>
      <c r="J75" s="359">
        <f t="shared" si="6"/>
        <v>35766775</v>
      </c>
      <c r="K75" s="359">
        <f t="shared" si="6"/>
        <v>2737106467.6900001</v>
      </c>
      <c r="L75" s="359">
        <f t="shared" si="6"/>
        <v>597238328.21016991</v>
      </c>
      <c r="M75" s="359">
        <f t="shared" si="6"/>
        <v>182156692</v>
      </c>
      <c r="N75" s="359">
        <f t="shared" ref="N75:U75" si="7">SUM(N70:N74)</f>
        <v>7513656</v>
      </c>
      <c r="O75" s="359">
        <f t="shared" si="7"/>
        <v>1600000</v>
      </c>
      <c r="P75" s="359">
        <f t="shared" si="7"/>
        <v>15780056</v>
      </c>
      <c r="Q75" s="359">
        <f t="shared" si="7"/>
        <v>1368816</v>
      </c>
      <c r="R75" s="359">
        <f t="shared" si="7"/>
        <v>7720321</v>
      </c>
      <c r="S75" s="359">
        <f t="shared" si="7"/>
        <v>5804000</v>
      </c>
      <c r="T75" s="359">
        <f t="shared" si="7"/>
        <v>12375000</v>
      </c>
      <c r="U75" s="359">
        <f t="shared" si="7"/>
        <v>5000000</v>
      </c>
      <c r="V75" s="359">
        <f>SUM(V70:V74)</f>
        <v>28928494</v>
      </c>
      <c r="W75" s="359">
        <f>SUM(W70:W74)</f>
        <v>148500000</v>
      </c>
      <c r="X75" s="359">
        <f>X70+X71+X72+X73+X74</f>
        <v>13183080543.91017</v>
      </c>
    </row>
    <row r="76" spans="1:24" ht="12.75" thickTop="1" x14ac:dyDescent="0.2"/>
    <row r="78" spans="1:24" x14ac:dyDescent="0.2">
      <c r="A78" s="345" t="s">
        <v>386</v>
      </c>
    </row>
    <row r="88" spans="12:23" x14ac:dyDescent="0.2">
      <c r="L88" s="285"/>
      <c r="M88" s="285"/>
      <c r="N88" s="285"/>
      <c r="O88" s="285"/>
      <c r="P88" s="285"/>
      <c r="Q88" s="285"/>
      <c r="R88" s="285"/>
      <c r="S88" s="285"/>
      <c r="T88" s="285"/>
      <c r="U88" s="285"/>
      <c r="V88" s="285"/>
      <c r="W88" s="285"/>
    </row>
    <row r="94" spans="12:23" x14ac:dyDescent="0.2">
      <c r="L94" s="285"/>
      <c r="M94" s="285"/>
      <c r="N94" s="285"/>
      <c r="O94" s="285"/>
      <c r="P94" s="285"/>
      <c r="Q94" s="285"/>
      <c r="R94" s="285"/>
      <c r="S94" s="285"/>
      <c r="T94" s="285"/>
      <c r="U94" s="285"/>
      <c r="V94" s="285"/>
      <c r="W94" s="285"/>
    </row>
  </sheetData>
  <mergeCells count="6">
    <mergeCell ref="L6:M6"/>
    <mergeCell ref="A1:X1"/>
    <mergeCell ref="A2:X2"/>
    <mergeCell ref="A3:X3"/>
    <mergeCell ref="A4:X4"/>
    <mergeCell ref="B5:X5"/>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dimension ref="A1:HW92"/>
  <sheetViews>
    <sheetView showGridLines="0" zoomScaleNormal="100" workbookViewId="0">
      <pane ySplit="6" topLeftCell="A41" activePane="bottomLeft" state="frozen"/>
      <selection pane="bottomLeft" activeCell="X6" sqref="X6"/>
    </sheetView>
  </sheetViews>
  <sheetFormatPr defaultRowHeight="12" x14ac:dyDescent="0.2"/>
  <cols>
    <col min="1" max="1" width="31.28515625" style="345" customWidth="1"/>
    <col min="2" max="2" width="15.28515625" style="345" customWidth="1"/>
    <col min="3" max="3" width="19.28515625" style="345" customWidth="1"/>
    <col min="4" max="5" width="17.140625" style="345" customWidth="1"/>
    <col min="6" max="7" width="29.28515625" style="345" customWidth="1"/>
    <col min="8" max="8" width="21" style="345" customWidth="1"/>
    <col min="9" max="9" width="17.42578125" style="345" customWidth="1"/>
    <col min="10" max="10" width="19.140625" style="345" customWidth="1"/>
    <col min="11" max="12" width="18.5703125" style="345" customWidth="1"/>
    <col min="13" max="13" width="17.42578125" style="345" customWidth="1"/>
    <col min="14" max="28" width="17.5703125" style="345" customWidth="1"/>
    <col min="29" max="29" width="16" style="345" customWidth="1"/>
    <col min="30" max="16384" width="9.140625" style="345"/>
  </cols>
  <sheetData>
    <row r="1" spans="1:231" ht="18" x14ac:dyDescent="0.2">
      <c r="A1" s="496" t="s">
        <v>213</v>
      </c>
      <c r="B1" s="496"/>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339"/>
      <c r="BJ1" s="339"/>
      <c r="BK1" s="339"/>
      <c r="BL1" s="339"/>
      <c r="BM1" s="339"/>
      <c r="BN1" s="339"/>
      <c r="BO1" s="339"/>
      <c r="BP1" s="339"/>
      <c r="BQ1" s="339"/>
      <c r="BR1" s="339"/>
      <c r="BS1" s="339"/>
      <c r="BT1" s="339"/>
      <c r="BU1" s="339"/>
      <c r="BV1" s="339"/>
      <c r="BW1" s="339"/>
      <c r="BX1" s="339"/>
      <c r="BY1" s="339"/>
      <c r="BZ1" s="339"/>
      <c r="CA1" s="339"/>
      <c r="CB1" s="339"/>
      <c r="CC1" s="339"/>
      <c r="CD1" s="339"/>
      <c r="CE1" s="339"/>
      <c r="CF1" s="339"/>
      <c r="CG1" s="339"/>
      <c r="CH1" s="339"/>
      <c r="CI1" s="339"/>
      <c r="CJ1" s="339"/>
      <c r="CK1" s="339"/>
      <c r="CL1" s="339"/>
      <c r="CM1" s="339"/>
      <c r="CN1" s="339"/>
      <c r="CO1" s="339"/>
      <c r="CP1" s="339"/>
      <c r="CQ1" s="339"/>
      <c r="CR1" s="339"/>
      <c r="CS1" s="339"/>
      <c r="CT1" s="339"/>
      <c r="CU1" s="339"/>
      <c r="CV1" s="339"/>
      <c r="CW1" s="339"/>
      <c r="CX1" s="339"/>
      <c r="CY1" s="339"/>
      <c r="CZ1" s="339"/>
      <c r="DA1" s="339"/>
      <c r="DB1" s="339"/>
      <c r="DC1" s="339"/>
      <c r="DD1" s="339"/>
      <c r="DE1" s="339"/>
      <c r="DF1" s="339"/>
      <c r="DG1" s="339"/>
      <c r="DH1" s="339"/>
      <c r="DI1" s="339"/>
      <c r="DJ1" s="339"/>
      <c r="DK1" s="339"/>
      <c r="DL1" s="339"/>
      <c r="DM1" s="339"/>
      <c r="DN1" s="339"/>
      <c r="DO1" s="339"/>
      <c r="DP1" s="339"/>
      <c r="DQ1" s="339"/>
      <c r="DR1" s="339"/>
      <c r="DS1" s="339"/>
      <c r="DT1" s="339"/>
      <c r="DU1" s="339"/>
      <c r="DV1" s="339"/>
      <c r="DW1" s="339"/>
      <c r="DX1" s="339"/>
      <c r="DY1" s="339"/>
      <c r="DZ1" s="339"/>
      <c r="EA1" s="339"/>
      <c r="EB1" s="339"/>
      <c r="EC1" s="339"/>
      <c r="ED1" s="339"/>
      <c r="EE1" s="339"/>
      <c r="EF1" s="339"/>
      <c r="EG1" s="339"/>
      <c r="EH1" s="339"/>
      <c r="EI1" s="339"/>
      <c r="EJ1" s="339"/>
      <c r="EK1" s="339"/>
      <c r="EL1" s="339"/>
      <c r="EM1" s="339"/>
      <c r="EN1" s="339"/>
      <c r="EO1" s="339"/>
      <c r="EP1" s="339"/>
      <c r="EQ1" s="339"/>
      <c r="ER1" s="339"/>
      <c r="ES1" s="339"/>
      <c r="ET1" s="339"/>
      <c r="EU1" s="339"/>
      <c r="EV1" s="339"/>
      <c r="EW1" s="339"/>
      <c r="EX1" s="339"/>
      <c r="EY1" s="339"/>
      <c r="EZ1" s="339"/>
      <c r="FA1" s="339"/>
      <c r="FB1" s="339"/>
      <c r="FC1" s="339"/>
      <c r="FD1" s="339"/>
      <c r="FE1" s="339"/>
      <c r="FF1" s="339"/>
      <c r="FG1" s="339"/>
      <c r="FH1" s="339"/>
      <c r="FI1" s="339"/>
      <c r="FJ1" s="339"/>
      <c r="FK1" s="339"/>
      <c r="FL1" s="339"/>
      <c r="FM1" s="339"/>
      <c r="FN1" s="339"/>
      <c r="FO1" s="339"/>
      <c r="FP1" s="339"/>
      <c r="FQ1" s="339"/>
      <c r="FR1" s="339"/>
      <c r="FS1" s="339"/>
      <c r="FT1" s="339"/>
      <c r="FU1" s="339"/>
      <c r="FV1" s="339"/>
      <c r="FW1" s="339"/>
      <c r="FX1" s="339"/>
      <c r="FY1" s="339"/>
      <c r="FZ1" s="339"/>
      <c r="GA1" s="339"/>
      <c r="GB1" s="339"/>
      <c r="GC1" s="339"/>
      <c r="GD1" s="339"/>
      <c r="GE1" s="339"/>
      <c r="GF1" s="339"/>
      <c r="GG1" s="339"/>
      <c r="GH1" s="339"/>
      <c r="GI1" s="339"/>
      <c r="GJ1" s="339"/>
      <c r="GK1" s="339"/>
      <c r="GL1" s="339"/>
      <c r="GM1" s="339"/>
      <c r="GN1" s="339"/>
      <c r="GO1" s="339"/>
      <c r="GP1" s="339"/>
      <c r="GQ1" s="339"/>
      <c r="GR1" s="339"/>
      <c r="GS1" s="339"/>
      <c r="GT1" s="339"/>
      <c r="GU1" s="339"/>
      <c r="GV1" s="339"/>
      <c r="GW1" s="339"/>
      <c r="GX1" s="339"/>
      <c r="GY1" s="339"/>
      <c r="GZ1" s="339"/>
      <c r="HA1" s="339"/>
      <c r="HB1" s="339"/>
      <c r="HC1" s="339"/>
      <c r="HD1" s="339"/>
      <c r="HE1" s="339"/>
      <c r="HF1" s="339"/>
      <c r="HG1" s="339"/>
      <c r="HH1" s="339"/>
      <c r="HI1" s="339"/>
      <c r="HJ1" s="339"/>
      <c r="HK1" s="339"/>
      <c r="HL1" s="339"/>
      <c r="HM1" s="339"/>
      <c r="HN1" s="339"/>
      <c r="HO1" s="339"/>
      <c r="HP1" s="339"/>
      <c r="HQ1" s="339"/>
      <c r="HR1" s="339"/>
      <c r="HS1" s="339"/>
      <c r="HT1" s="339"/>
      <c r="HU1" s="339"/>
      <c r="HV1" s="339"/>
      <c r="HW1" s="339"/>
    </row>
    <row r="2" spans="1:231" ht="18" x14ac:dyDescent="0.2">
      <c r="A2" s="504" t="s">
        <v>488</v>
      </c>
      <c r="B2" s="504"/>
      <c r="C2" s="504"/>
      <c r="D2" s="504"/>
      <c r="E2" s="504"/>
      <c r="F2" s="504"/>
      <c r="G2" s="504"/>
      <c r="H2" s="504"/>
      <c r="I2" s="504"/>
      <c r="J2" s="504"/>
      <c r="K2" s="504"/>
      <c r="L2" s="504"/>
      <c r="M2" s="504"/>
      <c r="N2" s="504"/>
      <c r="O2" s="504"/>
      <c r="P2" s="504"/>
      <c r="Q2" s="504"/>
      <c r="R2" s="504"/>
      <c r="S2" s="504"/>
      <c r="T2" s="504"/>
      <c r="U2" s="504"/>
      <c r="V2" s="504"/>
      <c r="W2" s="504"/>
      <c r="X2" s="504"/>
      <c r="Y2" s="504"/>
      <c r="Z2" s="504"/>
      <c r="AA2" s="504"/>
      <c r="AB2" s="504"/>
      <c r="AC2" s="504"/>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row>
    <row r="3" spans="1:231" ht="15.75" x14ac:dyDescent="0.2">
      <c r="A3" s="497" t="s">
        <v>470</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340"/>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c r="BC3" s="340"/>
      <c r="BD3" s="340"/>
      <c r="BE3" s="340"/>
      <c r="BF3" s="340"/>
      <c r="BG3" s="340"/>
      <c r="BH3" s="340"/>
      <c r="BI3" s="340"/>
      <c r="BJ3" s="340"/>
      <c r="BK3" s="340"/>
      <c r="BL3" s="340"/>
      <c r="BM3" s="340"/>
      <c r="BN3" s="340"/>
      <c r="BO3" s="340"/>
      <c r="BP3" s="340"/>
      <c r="BQ3" s="340"/>
      <c r="BR3" s="340"/>
      <c r="BS3" s="340"/>
      <c r="BT3" s="340"/>
      <c r="BU3" s="340"/>
      <c r="BV3" s="340"/>
      <c r="BW3" s="340"/>
      <c r="BX3" s="340"/>
      <c r="BY3" s="340"/>
      <c r="BZ3" s="340"/>
      <c r="CA3" s="340"/>
      <c r="CB3" s="340"/>
      <c r="CC3" s="340"/>
      <c r="CD3" s="340"/>
      <c r="CE3" s="340"/>
      <c r="CF3" s="340"/>
      <c r="CG3" s="340"/>
      <c r="CH3" s="340"/>
      <c r="CI3" s="340"/>
      <c r="CJ3" s="340"/>
      <c r="CK3" s="340"/>
      <c r="CL3" s="340"/>
      <c r="CM3" s="340"/>
      <c r="CN3" s="340"/>
      <c r="CO3" s="340"/>
      <c r="CP3" s="340"/>
      <c r="CQ3" s="340"/>
      <c r="CR3" s="340"/>
      <c r="CS3" s="340"/>
      <c r="CT3" s="340"/>
      <c r="CU3" s="340"/>
      <c r="CV3" s="340"/>
      <c r="CW3" s="340"/>
      <c r="CX3" s="340"/>
      <c r="CY3" s="340"/>
      <c r="CZ3" s="340"/>
      <c r="DA3" s="340"/>
      <c r="DB3" s="340"/>
      <c r="DC3" s="340"/>
      <c r="DD3" s="340"/>
      <c r="DE3" s="340"/>
      <c r="DF3" s="340"/>
      <c r="DG3" s="340"/>
      <c r="DH3" s="340"/>
      <c r="DI3" s="340"/>
      <c r="DJ3" s="340"/>
      <c r="DK3" s="340"/>
      <c r="DL3" s="340"/>
      <c r="DM3" s="340"/>
      <c r="DN3" s="340"/>
      <c r="DO3" s="340"/>
      <c r="DP3" s="340"/>
      <c r="DQ3" s="340"/>
      <c r="DR3" s="340"/>
      <c r="DS3" s="340"/>
      <c r="DT3" s="340"/>
      <c r="DU3" s="340"/>
      <c r="DV3" s="340"/>
      <c r="DW3" s="340"/>
      <c r="DX3" s="340"/>
      <c r="DY3" s="340"/>
      <c r="DZ3" s="340"/>
      <c r="EA3" s="340"/>
      <c r="EB3" s="340"/>
      <c r="EC3" s="340"/>
      <c r="ED3" s="340"/>
      <c r="EE3" s="340"/>
      <c r="EF3" s="340"/>
      <c r="EG3" s="340"/>
      <c r="EH3" s="340"/>
      <c r="EI3" s="340"/>
      <c r="EJ3" s="340"/>
      <c r="EK3" s="340"/>
      <c r="EL3" s="340"/>
      <c r="EM3" s="340"/>
      <c r="EN3" s="340"/>
      <c r="EO3" s="340"/>
      <c r="EP3" s="340"/>
      <c r="EQ3" s="340"/>
      <c r="ER3" s="340"/>
      <c r="ES3" s="340"/>
      <c r="ET3" s="340"/>
      <c r="EU3" s="340"/>
      <c r="EV3" s="340"/>
      <c r="EW3" s="340"/>
      <c r="EX3" s="340"/>
      <c r="EY3" s="340"/>
      <c r="EZ3" s="340"/>
      <c r="FA3" s="340"/>
      <c r="FB3" s="340"/>
      <c r="FC3" s="340"/>
      <c r="FD3" s="340"/>
      <c r="FE3" s="340"/>
      <c r="FF3" s="340"/>
      <c r="FG3" s="340"/>
      <c r="FH3" s="340"/>
      <c r="FI3" s="340"/>
      <c r="FJ3" s="340"/>
      <c r="FK3" s="340"/>
      <c r="FL3" s="340"/>
      <c r="FM3" s="340"/>
      <c r="FN3" s="340"/>
      <c r="FO3" s="340"/>
      <c r="FP3" s="340"/>
      <c r="FQ3" s="340"/>
      <c r="FR3" s="340"/>
      <c r="FS3" s="340"/>
      <c r="FT3" s="340"/>
      <c r="FU3" s="340"/>
      <c r="FV3" s="340"/>
      <c r="FW3" s="340"/>
      <c r="FX3" s="340"/>
      <c r="FY3" s="340"/>
      <c r="FZ3" s="340"/>
      <c r="GA3" s="340"/>
      <c r="GB3" s="340"/>
      <c r="GC3" s="340"/>
      <c r="GD3" s="340"/>
      <c r="GE3" s="340"/>
      <c r="GF3" s="340"/>
      <c r="GG3" s="340"/>
      <c r="GH3" s="340"/>
      <c r="GI3" s="340"/>
      <c r="GJ3" s="340"/>
      <c r="GK3" s="340"/>
      <c r="GL3" s="340"/>
      <c r="GM3" s="340"/>
      <c r="GN3" s="340"/>
      <c r="GO3" s="340"/>
      <c r="GP3" s="340"/>
      <c r="GQ3" s="340"/>
      <c r="GR3" s="340"/>
      <c r="GS3" s="340"/>
      <c r="GT3" s="340"/>
      <c r="GU3" s="340"/>
      <c r="GV3" s="340"/>
      <c r="GW3" s="340"/>
      <c r="GX3" s="340"/>
      <c r="GY3" s="340"/>
      <c r="GZ3" s="340"/>
      <c r="HA3" s="340"/>
      <c r="HB3" s="340"/>
      <c r="HC3" s="340"/>
      <c r="HD3" s="340"/>
      <c r="HE3" s="340"/>
      <c r="HF3" s="340"/>
      <c r="HG3" s="340"/>
      <c r="HH3" s="340"/>
      <c r="HI3" s="340"/>
      <c r="HJ3" s="340"/>
      <c r="HK3" s="340"/>
      <c r="HL3" s="340"/>
      <c r="HM3" s="340"/>
      <c r="HN3" s="340"/>
      <c r="HO3" s="340"/>
      <c r="HP3" s="340"/>
      <c r="HQ3" s="340"/>
      <c r="HR3" s="340"/>
      <c r="HS3" s="340"/>
      <c r="HT3" s="340"/>
      <c r="HU3" s="340"/>
      <c r="HV3" s="340"/>
      <c r="HW3" s="340"/>
    </row>
    <row r="4" spans="1:231" ht="10.5" customHeight="1" x14ac:dyDescent="0.2">
      <c r="A4" s="507"/>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c r="DA4" s="340"/>
      <c r="DB4" s="340"/>
      <c r="DC4" s="340"/>
      <c r="DD4" s="340"/>
      <c r="DE4" s="340"/>
      <c r="DF4" s="340"/>
      <c r="DG4" s="340"/>
      <c r="DH4" s="340"/>
      <c r="DI4" s="340"/>
      <c r="DJ4" s="340"/>
      <c r="DK4" s="340"/>
      <c r="DL4" s="340"/>
      <c r="DM4" s="340"/>
      <c r="DN4" s="340"/>
      <c r="DO4" s="340"/>
      <c r="DP4" s="340"/>
      <c r="DQ4" s="340"/>
      <c r="DR4" s="340"/>
      <c r="DS4" s="340"/>
      <c r="DT4" s="340"/>
      <c r="DU4" s="340"/>
      <c r="DV4" s="340"/>
      <c r="DW4" s="340"/>
      <c r="DX4" s="340"/>
      <c r="DY4" s="340"/>
      <c r="DZ4" s="340"/>
      <c r="EA4" s="340"/>
      <c r="EB4" s="340"/>
      <c r="EC4" s="340"/>
      <c r="ED4" s="340"/>
      <c r="EE4" s="340"/>
      <c r="EF4" s="340"/>
      <c r="EG4" s="340"/>
      <c r="EH4" s="340"/>
      <c r="EI4" s="340"/>
      <c r="EJ4" s="340"/>
      <c r="EK4" s="340"/>
      <c r="EL4" s="340"/>
      <c r="EM4" s="340"/>
      <c r="EN4" s="340"/>
      <c r="EO4" s="340"/>
      <c r="EP4" s="340"/>
      <c r="EQ4" s="340"/>
      <c r="ER4" s="340"/>
      <c r="ES4" s="340"/>
      <c r="ET4" s="340"/>
      <c r="EU4" s="340"/>
      <c r="EV4" s="340"/>
      <c r="EW4" s="340"/>
      <c r="EX4" s="340"/>
      <c r="EY4" s="340"/>
      <c r="EZ4" s="340"/>
      <c r="FA4" s="340"/>
      <c r="FB4" s="340"/>
      <c r="FC4" s="340"/>
      <c r="FD4" s="340"/>
      <c r="FE4" s="340"/>
      <c r="FF4" s="340"/>
      <c r="FG4" s="340"/>
      <c r="FH4" s="340"/>
      <c r="FI4" s="340"/>
      <c r="FJ4" s="340"/>
      <c r="FK4" s="340"/>
      <c r="FL4" s="340"/>
      <c r="FM4" s="340"/>
      <c r="FN4" s="340"/>
      <c r="FO4" s="340"/>
      <c r="FP4" s="340"/>
      <c r="FQ4" s="340"/>
      <c r="FR4" s="340"/>
      <c r="FS4" s="340"/>
      <c r="FT4" s="340"/>
      <c r="FU4" s="340"/>
      <c r="FV4" s="340"/>
      <c r="FW4" s="340"/>
      <c r="FX4" s="340"/>
      <c r="FY4" s="340"/>
      <c r="FZ4" s="340"/>
      <c r="GA4" s="340"/>
      <c r="GB4" s="340"/>
      <c r="GC4" s="340"/>
      <c r="GD4" s="340"/>
      <c r="GE4" s="340"/>
      <c r="GF4" s="340"/>
      <c r="GG4" s="340"/>
      <c r="GH4" s="340"/>
      <c r="GI4" s="340"/>
      <c r="GJ4" s="340"/>
      <c r="GK4" s="340"/>
      <c r="GL4" s="340"/>
      <c r="GM4" s="340"/>
      <c r="GN4" s="340"/>
      <c r="GO4" s="340"/>
      <c r="GP4" s="340"/>
      <c r="GQ4" s="340"/>
      <c r="GR4" s="340"/>
      <c r="GS4" s="340"/>
      <c r="GT4" s="340"/>
      <c r="GU4" s="340"/>
      <c r="GV4" s="340"/>
      <c r="GW4" s="340"/>
      <c r="GX4" s="340"/>
      <c r="GY4" s="340"/>
      <c r="GZ4" s="340"/>
      <c r="HA4" s="340"/>
      <c r="HB4" s="340"/>
      <c r="HC4" s="340"/>
      <c r="HD4" s="340"/>
      <c r="HE4" s="340"/>
      <c r="HF4" s="340"/>
      <c r="HG4" s="340"/>
      <c r="HH4" s="340"/>
      <c r="HI4" s="340"/>
      <c r="HJ4" s="340"/>
      <c r="HK4" s="340"/>
      <c r="HL4" s="340"/>
      <c r="HM4" s="340"/>
      <c r="HN4" s="340"/>
      <c r="HO4" s="340"/>
      <c r="HP4" s="340"/>
      <c r="HQ4" s="340"/>
      <c r="HR4" s="340"/>
      <c r="HS4" s="340"/>
      <c r="HT4" s="340"/>
      <c r="HU4" s="340"/>
      <c r="HV4" s="340"/>
      <c r="HW4" s="340"/>
    </row>
    <row r="5" spans="1:231" ht="34.5" hidden="1" customHeight="1" x14ac:dyDescent="0.2">
      <c r="A5" s="418"/>
      <c r="B5" s="511" t="s">
        <v>493</v>
      </c>
      <c r="C5" s="512"/>
      <c r="D5" s="512"/>
      <c r="E5" s="512"/>
      <c r="F5" s="512"/>
      <c r="G5" s="512"/>
      <c r="H5" s="512"/>
      <c r="I5" s="512"/>
      <c r="J5" s="512"/>
      <c r="K5" s="512"/>
      <c r="L5" s="512"/>
      <c r="M5" s="512"/>
      <c r="N5" s="512"/>
      <c r="O5" s="512"/>
      <c r="P5" s="512"/>
      <c r="Q5" s="512"/>
      <c r="R5" s="512"/>
      <c r="S5" s="512"/>
      <c r="T5" s="512"/>
      <c r="U5" s="512"/>
      <c r="V5" s="512"/>
      <c r="W5" s="512"/>
      <c r="X5" s="512"/>
      <c r="Y5" s="512"/>
      <c r="Z5" s="512"/>
      <c r="AA5" s="512"/>
      <c r="AB5" s="512"/>
      <c r="AC5" s="512"/>
      <c r="AD5" s="340"/>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c r="BC5" s="340"/>
      <c r="BD5" s="340"/>
      <c r="BE5" s="340"/>
      <c r="BF5" s="340"/>
      <c r="BG5" s="340"/>
      <c r="BH5" s="340"/>
      <c r="BI5" s="340"/>
      <c r="BJ5" s="340"/>
      <c r="BK5" s="340"/>
      <c r="BL5" s="340"/>
      <c r="BM5" s="340"/>
      <c r="BN5" s="340"/>
      <c r="BO5" s="340"/>
      <c r="BP5" s="340"/>
      <c r="BQ5" s="340"/>
      <c r="BR5" s="340"/>
      <c r="BS5" s="340"/>
      <c r="BT5" s="340"/>
      <c r="BU5" s="340"/>
      <c r="BV5" s="340"/>
      <c r="BW5" s="340"/>
      <c r="BX5" s="340"/>
      <c r="BY5" s="340"/>
      <c r="BZ5" s="340"/>
      <c r="CA5" s="340"/>
      <c r="CB5" s="340"/>
      <c r="CC5" s="340"/>
      <c r="CD5" s="340"/>
      <c r="CE5" s="340"/>
      <c r="CF5" s="340"/>
      <c r="CG5" s="340"/>
      <c r="CH5" s="340"/>
      <c r="CI5" s="340"/>
      <c r="CJ5" s="340"/>
      <c r="CK5" s="340"/>
      <c r="CL5" s="340"/>
      <c r="CM5" s="340"/>
      <c r="CN5" s="340"/>
      <c r="CO5" s="340"/>
      <c r="CP5" s="340"/>
      <c r="CQ5" s="340"/>
      <c r="CR5" s="340"/>
      <c r="CS5" s="340"/>
      <c r="CT5" s="340"/>
      <c r="CU5" s="340"/>
      <c r="CV5" s="340"/>
      <c r="CW5" s="340"/>
      <c r="CX5" s="340"/>
      <c r="CY5" s="340"/>
      <c r="CZ5" s="340"/>
      <c r="DA5" s="340"/>
      <c r="DB5" s="340"/>
      <c r="DC5" s="340"/>
      <c r="DD5" s="340"/>
      <c r="DE5" s="340"/>
      <c r="DF5" s="340"/>
      <c r="DG5" s="340"/>
      <c r="DH5" s="340"/>
      <c r="DI5" s="340"/>
      <c r="DJ5" s="340"/>
      <c r="DK5" s="340"/>
      <c r="DL5" s="340"/>
      <c r="DM5" s="340"/>
      <c r="DN5" s="340"/>
      <c r="DO5" s="340"/>
      <c r="DP5" s="340"/>
      <c r="DQ5" s="340"/>
      <c r="DR5" s="340"/>
      <c r="DS5" s="340"/>
      <c r="DT5" s="340"/>
      <c r="DU5" s="340"/>
      <c r="DV5" s="340"/>
      <c r="DW5" s="340"/>
      <c r="DX5" s="340"/>
      <c r="DY5" s="340"/>
      <c r="DZ5" s="340"/>
      <c r="EA5" s="340"/>
      <c r="EB5" s="340"/>
      <c r="EC5" s="340"/>
      <c r="ED5" s="340"/>
      <c r="EE5" s="340"/>
      <c r="EF5" s="340"/>
      <c r="EG5" s="340"/>
      <c r="EH5" s="340"/>
      <c r="EI5" s="340"/>
      <c r="EJ5" s="340"/>
      <c r="EK5" s="340"/>
      <c r="EL5" s="340"/>
      <c r="EM5" s="340"/>
      <c r="EN5" s="340"/>
      <c r="EO5" s="340"/>
      <c r="EP5" s="340"/>
      <c r="EQ5" s="340"/>
      <c r="ER5" s="340"/>
      <c r="ES5" s="340"/>
      <c r="ET5" s="340"/>
      <c r="EU5" s="340"/>
      <c r="EV5" s="340"/>
      <c r="EW5" s="340"/>
      <c r="EX5" s="340"/>
      <c r="EY5" s="340"/>
      <c r="EZ5" s="340"/>
      <c r="FA5" s="340"/>
      <c r="FB5" s="340"/>
      <c r="FC5" s="340"/>
      <c r="FD5" s="340"/>
      <c r="FE5" s="340"/>
      <c r="FF5" s="340"/>
      <c r="FG5" s="340"/>
      <c r="FH5" s="340"/>
      <c r="FI5" s="340"/>
      <c r="FJ5" s="340"/>
      <c r="FK5" s="340"/>
      <c r="FL5" s="340"/>
      <c r="FM5" s="340"/>
      <c r="FN5" s="340"/>
      <c r="FO5" s="340"/>
      <c r="FP5" s="340"/>
      <c r="FQ5" s="340"/>
      <c r="FR5" s="340"/>
      <c r="FS5" s="340"/>
      <c r="FT5" s="340"/>
      <c r="FU5" s="340"/>
      <c r="FV5" s="340"/>
      <c r="FW5" s="340"/>
      <c r="FX5" s="340"/>
      <c r="FY5" s="340"/>
      <c r="FZ5" s="340"/>
      <c r="GA5" s="340"/>
      <c r="GB5" s="340"/>
      <c r="GC5" s="340"/>
      <c r="GD5" s="340"/>
      <c r="GE5" s="340"/>
      <c r="GF5" s="340"/>
      <c r="GG5" s="340"/>
      <c r="GH5" s="340"/>
      <c r="GI5" s="340"/>
      <c r="GJ5" s="340"/>
      <c r="GK5" s="340"/>
      <c r="GL5" s="340"/>
      <c r="GM5" s="340"/>
      <c r="GN5" s="340"/>
      <c r="GO5" s="340"/>
      <c r="GP5" s="340"/>
      <c r="GQ5" s="340"/>
      <c r="GR5" s="340"/>
      <c r="GS5" s="340"/>
      <c r="GT5" s="340"/>
      <c r="GU5" s="340"/>
      <c r="GV5" s="340"/>
      <c r="GW5" s="340"/>
      <c r="GX5" s="340"/>
      <c r="GY5" s="340"/>
      <c r="GZ5" s="340"/>
      <c r="HA5" s="340"/>
      <c r="HB5" s="340"/>
      <c r="HC5" s="340"/>
      <c r="HD5" s="340"/>
      <c r="HE5" s="340"/>
      <c r="HF5" s="340"/>
      <c r="HG5" s="340"/>
      <c r="HH5" s="340"/>
      <c r="HI5" s="340"/>
      <c r="HJ5" s="340"/>
      <c r="HK5" s="340"/>
      <c r="HL5" s="340"/>
      <c r="HM5" s="340"/>
      <c r="HN5" s="340"/>
      <c r="HO5" s="340"/>
      <c r="HP5" s="340"/>
      <c r="HQ5" s="340"/>
      <c r="HR5" s="340"/>
      <c r="HS5" s="340"/>
      <c r="HT5" s="340"/>
      <c r="HU5" s="340"/>
      <c r="HV5" s="340"/>
      <c r="HW5" s="340"/>
    </row>
    <row r="6" spans="1:231" s="476" customFormat="1" ht="23.45" customHeight="1" x14ac:dyDescent="0.2">
      <c r="A6" s="473"/>
      <c r="B6" s="471" t="s">
        <v>15</v>
      </c>
      <c r="C6" s="471" t="s">
        <v>308</v>
      </c>
      <c r="D6" s="471" t="s">
        <v>407</v>
      </c>
      <c r="E6" s="471" t="s">
        <v>489</v>
      </c>
      <c r="F6" s="471" t="s">
        <v>0</v>
      </c>
      <c r="G6" s="471" t="s">
        <v>496</v>
      </c>
      <c r="H6" s="471" t="s">
        <v>408</v>
      </c>
      <c r="I6" s="471" t="s">
        <v>409</v>
      </c>
      <c r="J6" s="471" t="s">
        <v>469</v>
      </c>
      <c r="K6" s="471" t="s">
        <v>491</v>
      </c>
      <c r="L6" s="471" t="s">
        <v>492</v>
      </c>
      <c r="M6" s="471" t="s">
        <v>412</v>
      </c>
      <c r="N6" s="471" t="s">
        <v>542</v>
      </c>
      <c r="O6" s="471" t="s">
        <v>543</v>
      </c>
      <c r="P6" s="471" t="s">
        <v>549</v>
      </c>
      <c r="Q6" s="471" t="s">
        <v>1</v>
      </c>
      <c r="R6" s="447" t="s">
        <v>550</v>
      </c>
      <c r="S6" s="447" t="s">
        <v>552</v>
      </c>
      <c r="T6" s="471" t="s">
        <v>541</v>
      </c>
      <c r="U6" s="471" t="s">
        <v>494</v>
      </c>
      <c r="V6" s="471" t="s">
        <v>495</v>
      </c>
      <c r="W6" s="471" t="s">
        <v>446</v>
      </c>
      <c r="X6" s="471" t="s">
        <v>554</v>
      </c>
      <c r="Y6" s="471" t="s">
        <v>494</v>
      </c>
      <c r="Z6" s="471" t="s">
        <v>495</v>
      </c>
      <c r="AA6" s="471" t="s">
        <v>446</v>
      </c>
      <c r="AB6" s="471"/>
      <c r="AC6" s="474"/>
      <c r="AD6" s="475"/>
      <c r="AE6" s="475"/>
      <c r="AF6" s="475"/>
      <c r="AG6" s="475"/>
      <c r="AH6" s="475"/>
      <c r="AI6" s="475"/>
      <c r="AJ6" s="475"/>
      <c r="AK6" s="475"/>
      <c r="AL6" s="475"/>
      <c r="AM6" s="475"/>
      <c r="AN6" s="475"/>
      <c r="AO6" s="475"/>
      <c r="AP6" s="475"/>
      <c r="AQ6" s="475"/>
      <c r="AR6" s="475"/>
      <c r="AS6" s="475"/>
      <c r="AT6" s="475"/>
      <c r="AU6" s="475"/>
      <c r="AV6" s="475"/>
      <c r="AW6" s="475"/>
      <c r="AX6" s="475"/>
      <c r="AY6" s="475"/>
      <c r="AZ6" s="475"/>
      <c r="BA6" s="475"/>
      <c r="BB6" s="475"/>
      <c r="BC6" s="475"/>
      <c r="BD6" s="475"/>
      <c r="BE6" s="475"/>
      <c r="BF6" s="475"/>
      <c r="BG6" s="475"/>
      <c r="BH6" s="475"/>
      <c r="BI6" s="475"/>
      <c r="BJ6" s="475"/>
      <c r="BK6" s="475"/>
      <c r="BL6" s="475"/>
      <c r="BM6" s="475"/>
      <c r="BN6" s="475"/>
      <c r="BO6" s="475"/>
      <c r="BP6" s="475"/>
      <c r="BQ6" s="475"/>
      <c r="BR6" s="475"/>
      <c r="BS6" s="475"/>
      <c r="BT6" s="475"/>
      <c r="BU6" s="475"/>
      <c r="BV6" s="475"/>
      <c r="BW6" s="475"/>
      <c r="BX6" s="475"/>
      <c r="BY6" s="475"/>
      <c r="BZ6" s="475"/>
      <c r="CA6" s="475"/>
      <c r="CB6" s="475"/>
      <c r="CC6" s="475"/>
      <c r="CD6" s="475"/>
      <c r="CE6" s="475"/>
      <c r="CF6" s="475"/>
      <c r="CG6" s="475"/>
      <c r="CH6" s="475"/>
      <c r="CI6" s="475"/>
      <c r="CJ6" s="475"/>
      <c r="CK6" s="475"/>
      <c r="CL6" s="475"/>
      <c r="CM6" s="475"/>
      <c r="CN6" s="475"/>
      <c r="CO6" s="475"/>
      <c r="CP6" s="475"/>
      <c r="CQ6" s="475"/>
      <c r="CR6" s="475"/>
      <c r="CS6" s="475"/>
      <c r="CT6" s="475"/>
      <c r="CU6" s="475"/>
      <c r="CV6" s="475"/>
      <c r="CW6" s="475"/>
      <c r="CX6" s="475"/>
      <c r="CY6" s="475"/>
      <c r="CZ6" s="475"/>
      <c r="DA6" s="475"/>
      <c r="DB6" s="475"/>
      <c r="DC6" s="475"/>
      <c r="DD6" s="475"/>
      <c r="DE6" s="475"/>
      <c r="DF6" s="475"/>
      <c r="DG6" s="475"/>
      <c r="DH6" s="475"/>
      <c r="DI6" s="475"/>
      <c r="DJ6" s="475"/>
      <c r="DK6" s="475"/>
      <c r="DL6" s="475"/>
      <c r="DM6" s="475"/>
      <c r="DN6" s="475"/>
      <c r="DO6" s="475"/>
      <c r="DP6" s="475"/>
      <c r="DQ6" s="475"/>
      <c r="DR6" s="475"/>
      <c r="DS6" s="475"/>
      <c r="DT6" s="475"/>
      <c r="DU6" s="475"/>
      <c r="DV6" s="475"/>
      <c r="DW6" s="475"/>
      <c r="DX6" s="475"/>
      <c r="DY6" s="475"/>
      <c r="DZ6" s="475"/>
      <c r="EA6" s="475"/>
      <c r="EB6" s="475"/>
      <c r="EC6" s="475"/>
      <c r="ED6" s="475"/>
      <c r="EE6" s="475"/>
      <c r="EF6" s="475"/>
      <c r="EG6" s="475"/>
      <c r="EH6" s="475"/>
      <c r="EI6" s="475"/>
      <c r="EJ6" s="475"/>
      <c r="EK6" s="475"/>
      <c r="EL6" s="475"/>
      <c r="EM6" s="475"/>
      <c r="EN6" s="475"/>
      <c r="EO6" s="475"/>
      <c r="EP6" s="475"/>
      <c r="EQ6" s="475"/>
      <c r="ER6" s="475"/>
      <c r="ES6" s="475"/>
      <c r="ET6" s="475"/>
      <c r="EU6" s="475"/>
      <c r="EV6" s="475"/>
      <c r="EW6" s="475"/>
      <c r="EX6" s="475"/>
      <c r="EY6" s="475"/>
      <c r="EZ6" s="475"/>
      <c r="FA6" s="475"/>
      <c r="FB6" s="475"/>
      <c r="FC6" s="475"/>
      <c r="FD6" s="475"/>
      <c r="FE6" s="475"/>
      <c r="FF6" s="475"/>
      <c r="FG6" s="475"/>
      <c r="FH6" s="475"/>
      <c r="FI6" s="475"/>
      <c r="FJ6" s="475"/>
      <c r="FK6" s="475"/>
      <c r="FL6" s="475"/>
      <c r="FM6" s="475"/>
      <c r="FN6" s="475"/>
      <c r="FO6" s="475"/>
      <c r="FP6" s="475"/>
      <c r="FQ6" s="475"/>
      <c r="FR6" s="475"/>
      <c r="FS6" s="475"/>
      <c r="FT6" s="475"/>
      <c r="FU6" s="475"/>
      <c r="FV6" s="475"/>
      <c r="FW6" s="475"/>
      <c r="FX6" s="475"/>
      <c r="FY6" s="475"/>
      <c r="FZ6" s="475"/>
      <c r="GA6" s="475"/>
      <c r="GB6" s="475"/>
      <c r="GC6" s="475"/>
      <c r="GD6" s="475"/>
      <c r="GE6" s="475"/>
      <c r="GF6" s="475"/>
      <c r="GG6" s="475"/>
      <c r="GH6" s="475"/>
      <c r="GI6" s="475"/>
      <c r="GJ6" s="475"/>
      <c r="GK6" s="475"/>
      <c r="GL6" s="475"/>
      <c r="GM6" s="475"/>
      <c r="GN6" s="475"/>
      <c r="GO6" s="475"/>
      <c r="GP6" s="475"/>
      <c r="GQ6" s="475"/>
      <c r="GR6" s="475"/>
      <c r="GS6" s="475"/>
      <c r="GT6" s="475"/>
      <c r="GU6" s="475"/>
      <c r="GV6" s="475"/>
      <c r="GW6" s="475"/>
      <c r="GX6" s="475"/>
      <c r="GY6" s="475"/>
      <c r="GZ6" s="475"/>
      <c r="HA6" s="475"/>
      <c r="HB6" s="475"/>
      <c r="HC6" s="475"/>
      <c r="HD6" s="475"/>
      <c r="HE6" s="475"/>
      <c r="HF6" s="475"/>
      <c r="HG6" s="475"/>
      <c r="HH6" s="475"/>
      <c r="HI6" s="475"/>
      <c r="HJ6" s="475"/>
      <c r="HK6" s="475"/>
      <c r="HL6" s="475"/>
      <c r="HM6" s="475"/>
      <c r="HN6" s="475"/>
      <c r="HO6" s="475"/>
      <c r="HP6" s="475"/>
      <c r="HQ6" s="475"/>
      <c r="HR6" s="475"/>
      <c r="HS6" s="475"/>
      <c r="HT6" s="475"/>
      <c r="HU6" s="475"/>
      <c r="HV6" s="475"/>
      <c r="HW6" s="475"/>
    </row>
    <row r="7" spans="1:231" s="450" customFormat="1" ht="59.45" customHeight="1" x14ac:dyDescent="0.2">
      <c r="A7" s="448" t="s">
        <v>73</v>
      </c>
      <c r="B7" s="447" t="s">
        <v>523</v>
      </c>
      <c r="C7" s="447" t="s">
        <v>524</v>
      </c>
      <c r="D7" s="447" t="s">
        <v>525</v>
      </c>
      <c r="E7" s="447" t="s">
        <v>526</v>
      </c>
      <c r="F7" s="447" t="s">
        <v>528</v>
      </c>
      <c r="G7" s="447" t="s">
        <v>529</v>
      </c>
      <c r="H7" s="447" t="s">
        <v>534</v>
      </c>
      <c r="I7" s="447" t="s">
        <v>536</v>
      </c>
      <c r="J7" s="447" t="s">
        <v>530</v>
      </c>
      <c r="K7" s="447" t="s">
        <v>531</v>
      </c>
      <c r="L7" s="447" t="s">
        <v>532</v>
      </c>
      <c r="M7" s="447" t="s">
        <v>535</v>
      </c>
      <c r="N7" s="447" t="s">
        <v>533</v>
      </c>
      <c r="O7" s="468" t="s">
        <v>490</v>
      </c>
      <c r="P7" s="447" t="s">
        <v>499</v>
      </c>
      <c r="Q7" s="447" t="s">
        <v>497</v>
      </c>
      <c r="R7" s="447" t="s">
        <v>551</v>
      </c>
      <c r="S7" s="447" t="s">
        <v>553</v>
      </c>
      <c r="T7" s="447" t="s">
        <v>540</v>
      </c>
      <c r="U7" s="447" t="s">
        <v>397</v>
      </c>
      <c r="V7" s="447" t="s">
        <v>487</v>
      </c>
      <c r="W7" s="465" t="s">
        <v>527</v>
      </c>
      <c r="X7" s="447" t="s">
        <v>515</v>
      </c>
      <c r="Y7" s="447" t="s">
        <v>516</v>
      </c>
      <c r="Z7" s="447" t="s">
        <v>517</v>
      </c>
      <c r="AA7" s="447" t="s">
        <v>518</v>
      </c>
      <c r="AB7" s="465" t="s">
        <v>539</v>
      </c>
      <c r="AC7" s="471" t="s">
        <v>9</v>
      </c>
    </row>
    <row r="8" spans="1:231" x14ac:dyDescent="0.2">
      <c r="A8" s="351" t="s">
        <v>309</v>
      </c>
      <c r="B8" s="351">
        <v>1211845</v>
      </c>
      <c r="C8" s="292">
        <v>318705</v>
      </c>
      <c r="D8" s="292">
        <v>32625171</v>
      </c>
      <c r="E8" s="292">
        <v>0</v>
      </c>
      <c r="F8" s="292">
        <v>6425168</v>
      </c>
      <c r="G8" s="292">
        <v>0</v>
      </c>
      <c r="H8" s="292">
        <v>22282367</v>
      </c>
      <c r="I8" s="292">
        <v>384271</v>
      </c>
      <c r="J8" s="292">
        <v>6564671</v>
      </c>
      <c r="K8" s="292">
        <v>25078</v>
      </c>
      <c r="L8" s="292">
        <v>0</v>
      </c>
      <c r="M8" s="292">
        <v>0</v>
      </c>
      <c r="N8" s="292">
        <v>6538687</v>
      </c>
      <c r="O8" s="292">
        <v>4850535</v>
      </c>
      <c r="P8" s="292">
        <v>21544701</v>
      </c>
      <c r="Q8" s="292">
        <v>0</v>
      </c>
      <c r="R8" s="292">
        <v>0</v>
      </c>
      <c r="S8" s="292">
        <v>0</v>
      </c>
      <c r="T8" s="292">
        <v>0</v>
      </c>
      <c r="U8" s="292">
        <v>0</v>
      </c>
      <c r="V8" s="292">
        <v>780115</v>
      </c>
      <c r="W8" s="292">
        <v>495000</v>
      </c>
      <c r="X8" s="292">
        <v>0</v>
      </c>
      <c r="Y8" s="292">
        <v>0</v>
      </c>
      <c r="Z8" s="292">
        <v>0</v>
      </c>
      <c r="AA8" s="292">
        <v>0</v>
      </c>
      <c r="AB8" s="292"/>
      <c r="AC8" s="287">
        <f t="shared" ref="AC8:AC39" si="0">SUM(B8:AB8)</f>
        <v>104046314</v>
      </c>
    </row>
    <row r="9" spans="1:231" x14ac:dyDescent="0.2">
      <c r="A9" s="351" t="s">
        <v>310</v>
      </c>
      <c r="B9" s="351">
        <v>608712</v>
      </c>
      <c r="C9" s="292">
        <v>160098</v>
      </c>
      <c r="D9" s="292">
        <v>22583531</v>
      </c>
      <c r="E9" s="292">
        <v>0</v>
      </c>
      <c r="F9" s="292">
        <v>673783</v>
      </c>
      <c r="G9" s="292">
        <v>0</v>
      </c>
      <c r="H9" s="292">
        <v>11720612</v>
      </c>
      <c r="I9" s="292">
        <v>116313</v>
      </c>
      <c r="J9" s="292">
        <v>0</v>
      </c>
      <c r="K9" s="292">
        <v>752863</v>
      </c>
      <c r="L9" s="292">
        <f>2638891-(176600+107139+1129019)</f>
        <v>1226133</v>
      </c>
      <c r="M9" s="292">
        <v>36173995</v>
      </c>
      <c r="N9" s="292">
        <v>4637388</v>
      </c>
      <c r="O9" s="292">
        <v>8320177</v>
      </c>
      <c r="P9" s="292">
        <v>6780164</v>
      </c>
      <c r="Q9" s="292">
        <v>0</v>
      </c>
      <c r="R9" s="292">
        <v>0</v>
      </c>
      <c r="S9" s="292">
        <v>0</v>
      </c>
      <c r="T9" s="292">
        <v>0</v>
      </c>
      <c r="U9" s="292">
        <v>0</v>
      </c>
      <c r="V9" s="292">
        <v>0</v>
      </c>
      <c r="W9" s="292">
        <v>450000</v>
      </c>
      <c r="X9" s="292">
        <v>0</v>
      </c>
      <c r="Y9" s="292">
        <v>0</v>
      </c>
      <c r="Z9" s="292">
        <v>0</v>
      </c>
      <c r="AA9" s="292">
        <v>0</v>
      </c>
      <c r="AB9" s="292"/>
      <c r="AC9" s="287">
        <f t="shared" si="0"/>
        <v>94203769</v>
      </c>
    </row>
    <row r="10" spans="1:231" x14ac:dyDescent="0.2">
      <c r="A10" s="351" t="s">
        <v>311</v>
      </c>
      <c r="B10" s="351">
        <v>0</v>
      </c>
      <c r="C10" s="292">
        <v>0</v>
      </c>
      <c r="D10" s="292">
        <v>0</v>
      </c>
      <c r="E10" s="292">
        <v>0</v>
      </c>
      <c r="F10" s="292">
        <v>16989</v>
      </c>
      <c r="G10" s="292">
        <v>0</v>
      </c>
      <c r="H10" s="292">
        <v>453820</v>
      </c>
      <c r="I10" s="292">
        <v>17222</v>
      </c>
      <c r="J10" s="292">
        <v>0</v>
      </c>
      <c r="K10" s="292">
        <v>0</v>
      </c>
      <c r="L10" s="292">
        <v>0</v>
      </c>
      <c r="M10" s="292">
        <v>0</v>
      </c>
      <c r="N10" s="292">
        <v>1000000</v>
      </c>
      <c r="O10" s="292">
        <v>0</v>
      </c>
      <c r="P10" s="292">
        <v>0</v>
      </c>
      <c r="Q10" s="292">
        <v>0</v>
      </c>
      <c r="R10" s="292">
        <v>0</v>
      </c>
      <c r="S10" s="292">
        <v>0</v>
      </c>
      <c r="T10" s="292">
        <v>0</v>
      </c>
      <c r="U10" s="292">
        <v>0</v>
      </c>
      <c r="V10" s="292">
        <v>0</v>
      </c>
      <c r="W10" s="292">
        <v>0</v>
      </c>
      <c r="X10" s="292">
        <v>0</v>
      </c>
      <c r="Y10" s="292">
        <v>0</v>
      </c>
      <c r="Z10" s="292">
        <v>0</v>
      </c>
      <c r="AA10" s="292">
        <v>0</v>
      </c>
      <c r="AB10" s="292"/>
      <c r="AC10" s="287">
        <f t="shared" si="0"/>
        <v>1488031</v>
      </c>
    </row>
    <row r="11" spans="1:231" x14ac:dyDescent="0.2">
      <c r="A11" s="351" t="s">
        <v>312</v>
      </c>
      <c r="B11" s="351">
        <v>3491860</v>
      </c>
      <c r="C11" s="292">
        <v>701442</v>
      </c>
      <c r="D11" s="292">
        <v>112732975</v>
      </c>
      <c r="E11" s="292">
        <v>0</v>
      </c>
      <c r="F11" s="292">
        <v>9976640</v>
      </c>
      <c r="G11" s="292">
        <v>0</v>
      </c>
      <c r="H11" s="292">
        <v>17147618</v>
      </c>
      <c r="I11" s="292">
        <v>230752</v>
      </c>
      <c r="J11" s="292">
        <v>0</v>
      </c>
      <c r="K11" s="292">
        <v>4185171</v>
      </c>
      <c r="L11" s="292">
        <f>157700+76900+25000+100000</f>
        <v>359600</v>
      </c>
      <c r="M11" s="292">
        <v>13780236</v>
      </c>
      <c r="N11" s="292">
        <v>12680711</v>
      </c>
      <c r="O11" s="292">
        <v>1292118</v>
      </c>
      <c r="P11" s="292">
        <v>28475000</v>
      </c>
      <c r="Q11" s="292">
        <v>290241407</v>
      </c>
      <c r="R11" s="292">
        <v>0</v>
      </c>
      <c r="S11" s="292">
        <v>0</v>
      </c>
      <c r="T11" s="292">
        <v>920000</v>
      </c>
      <c r="U11" s="292">
        <v>0</v>
      </c>
      <c r="V11" s="292">
        <v>574045</v>
      </c>
      <c r="W11" s="292">
        <v>112500</v>
      </c>
      <c r="X11" s="292">
        <v>0</v>
      </c>
      <c r="Y11" s="292">
        <v>0</v>
      </c>
      <c r="Z11" s="292">
        <v>0</v>
      </c>
      <c r="AA11" s="292">
        <v>1124311</v>
      </c>
      <c r="AB11" s="292"/>
      <c r="AC11" s="287">
        <f t="shared" si="0"/>
        <v>498026386</v>
      </c>
    </row>
    <row r="12" spans="1:231" x14ac:dyDescent="0.2">
      <c r="A12" s="351" t="s">
        <v>313</v>
      </c>
      <c r="B12" s="351">
        <v>609958</v>
      </c>
      <c r="C12" s="292">
        <v>160098</v>
      </c>
      <c r="D12" s="292">
        <v>17738430</v>
      </c>
      <c r="E12" s="292">
        <v>0</v>
      </c>
      <c r="F12" s="292">
        <v>3915014</v>
      </c>
      <c r="G12" s="292">
        <v>0</v>
      </c>
      <c r="H12" s="292">
        <v>17562658</v>
      </c>
      <c r="I12" s="292">
        <v>294340</v>
      </c>
      <c r="J12" s="292">
        <v>0</v>
      </c>
      <c r="K12" s="292">
        <v>0</v>
      </c>
      <c r="L12" s="292">
        <v>0</v>
      </c>
      <c r="M12" s="292">
        <v>501558</v>
      </c>
      <c r="N12" s="292">
        <v>5358067</v>
      </c>
      <c r="O12" s="292">
        <v>752000</v>
      </c>
      <c r="P12" s="292">
        <v>878584</v>
      </c>
      <c r="Q12" s="292">
        <v>0</v>
      </c>
      <c r="R12" s="292">
        <v>0</v>
      </c>
      <c r="S12" s="292">
        <v>0</v>
      </c>
      <c r="T12" s="292">
        <v>0</v>
      </c>
      <c r="U12" s="292">
        <v>0</v>
      </c>
      <c r="V12" s="292">
        <v>0</v>
      </c>
      <c r="W12" s="292">
        <v>367650</v>
      </c>
      <c r="X12" s="292">
        <v>0</v>
      </c>
      <c r="Y12" s="292">
        <v>0</v>
      </c>
      <c r="Z12" s="292">
        <v>0</v>
      </c>
      <c r="AA12" s="292">
        <v>469434</v>
      </c>
      <c r="AB12" s="292"/>
      <c r="AC12" s="287">
        <f t="shared" si="0"/>
        <v>48607791</v>
      </c>
    </row>
    <row r="13" spans="1:231" x14ac:dyDescent="0.2">
      <c r="A13" s="351" t="s">
        <v>314</v>
      </c>
      <c r="B13" s="351">
        <v>22884519</v>
      </c>
      <c r="C13" s="292">
        <v>4601459</v>
      </c>
      <c r="D13" s="292">
        <v>1131100423</v>
      </c>
      <c r="E13" s="292">
        <v>3440000</v>
      </c>
      <c r="F13" s="292">
        <v>47105507</v>
      </c>
      <c r="G13" s="292">
        <v>240000</v>
      </c>
      <c r="H13" s="292">
        <v>38961249</v>
      </c>
      <c r="I13" s="292">
        <v>543857</v>
      </c>
      <c r="J13" s="292">
        <v>0</v>
      </c>
      <c r="K13" s="292">
        <v>293756</v>
      </c>
      <c r="L13" s="292">
        <f>144699+612000</f>
        <v>756699</v>
      </c>
      <c r="M13" s="292">
        <v>640566156</v>
      </c>
      <c r="N13" s="292">
        <v>75686186</v>
      </c>
      <c r="O13" s="292">
        <v>113219495</v>
      </c>
      <c r="P13" s="292">
        <v>205789943</v>
      </c>
      <c r="Q13" s="292">
        <v>1014434340</v>
      </c>
      <c r="R13" s="292">
        <v>1080432</v>
      </c>
      <c r="S13" s="292">
        <v>0</v>
      </c>
      <c r="T13" s="292">
        <v>1215000</v>
      </c>
      <c r="U13" s="292">
        <v>0</v>
      </c>
      <c r="V13" s="292">
        <v>4849945</v>
      </c>
      <c r="W13" s="292">
        <v>720120</v>
      </c>
      <c r="X13" s="292">
        <v>632582857</v>
      </c>
      <c r="Y13" s="292">
        <v>1375000</v>
      </c>
      <c r="Z13" s="292">
        <v>473559</v>
      </c>
      <c r="AA13" s="292">
        <v>6474892</v>
      </c>
      <c r="AB13" s="292"/>
      <c r="AC13" s="287">
        <f t="shared" si="0"/>
        <v>3948395394</v>
      </c>
    </row>
    <row r="14" spans="1:231" x14ac:dyDescent="0.2">
      <c r="A14" s="351" t="s">
        <v>315</v>
      </c>
      <c r="B14" s="351">
        <v>2554038</v>
      </c>
      <c r="C14" s="292">
        <v>529800</v>
      </c>
      <c r="D14" s="292">
        <v>116076351</v>
      </c>
      <c r="E14" s="292">
        <v>0</v>
      </c>
      <c r="F14" s="292">
        <v>6655316</v>
      </c>
      <c r="G14" s="292">
        <v>610000</v>
      </c>
      <c r="H14" s="292">
        <v>16294849</v>
      </c>
      <c r="I14" s="292">
        <v>216377</v>
      </c>
      <c r="J14" s="292">
        <v>0</v>
      </c>
      <c r="K14" s="292">
        <v>97913</v>
      </c>
      <c r="L14" s="292">
        <f>73395-73395</f>
        <v>0</v>
      </c>
      <c r="M14" s="292">
        <v>26408090</v>
      </c>
      <c r="N14" s="292">
        <v>11352216</v>
      </c>
      <c r="O14" s="292">
        <v>67719891</v>
      </c>
      <c r="P14" s="292">
        <v>6254658</v>
      </c>
      <c r="Q14" s="292">
        <v>0</v>
      </c>
      <c r="R14" s="292">
        <v>0</v>
      </c>
      <c r="S14" s="292">
        <v>0</v>
      </c>
      <c r="T14" s="292">
        <v>0</v>
      </c>
      <c r="U14" s="292">
        <v>0</v>
      </c>
      <c r="V14" s="292">
        <v>0</v>
      </c>
      <c r="W14" s="292">
        <v>180000</v>
      </c>
      <c r="X14" s="292">
        <v>53240645</v>
      </c>
      <c r="Y14" s="292">
        <v>0</v>
      </c>
      <c r="Z14" s="292">
        <v>0</v>
      </c>
      <c r="AA14" s="292">
        <v>1389788</v>
      </c>
      <c r="AB14" s="292"/>
      <c r="AC14" s="287">
        <f t="shared" si="0"/>
        <v>309579932</v>
      </c>
    </row>
    <row r="15" spans="1:231" x14ac:dyDescent="0.2">
      <c r="A15" s="351" t="s">
        <v>316</v>
      </c>
      <c r="B15" s="351">
        <v>1580159</v>
      </c>
      <c r="C15" s="292">
        <v>415562</v>
      </c>
      <c r="D15" s="292">
        <v>135387228</v>
      </c>
      <c r="E15" s="292">
        <v>0</v>
      </c>
      <c r="F15" s="292">
        <v>4836895</v>
      </c>
      <c r="G15" s="292">
        <v>0</v>
      </c>
      <c r="H15" s="292">
        <v>4203403</v>
      </c>
      <c r="I15" s="292">
        <v>135518</v>
      </c>
      <c r="J15" s="292">
        <v>0</v>
      </c>
      <c r="K15" s="292">
        <v>148915</v>
      </c>
      <c r="L15" s="292">
        <v>0</v>
      </c>
      <c r="M15" s="292">
        <v>95217844</v>
      </c>
      <c r="N15" s="292">
        <v>8462135</v>
      </c>
      <c r="O15" s="292">
        <v>31840538</v>
      </c>
      <c r="P15" s="292">
        <v>0</v>
      </c>
      <c r="Q15" s="292">
        <v>0</v>
      </c>
      <c r="R15" s="292">
        <v>0</v>
      </c>
      <c r="S15" s="292">
        <v>0</v>
      </c>
      <c r="T15" s="292">
        <v>0</v>
      </c>
      <c r="U15" s="292">
        <v>0</v>
      </c>
      <c r="V15" s="292">
        <v>0</v>
      </c>
      <c r="W15" s="292">
        <v>250000</v>
      </c>
      <c r="X15" s="292">
        <v>0</v>
      </c>
      <c r="Y15" s="292">
        <v>0</v>
      </c>
      <c r="Z15" s="292">
        <v>0</v>
      </c>
      <c r="AA15" s="292">
        <v>0</v>
      </c>
      <c r="AB15" s="292"/>
      <c r="AC15" s="287">
        <f t="shared" si="0"/>
        <v>282478197</v>
      </c>
    </row>
    <row r="16" spans="1:231" x14ac:dyDescent="0.2">
      <c r="A16" s="351" t="s">
        <v>317</v>
      </c>
      <c r="B16" s="351">
        <v>608712</v>
      </c>
      <c r="C16" s="292">
        <v>160098</v>
      </c>
      <c r="D16" s="292">
        <v>26974355</v>
      </c>
      <c r="E16" s="292">
        <v>0</v>
      </c>
      <c r="F16" s="292">
        <v>709871</v>
      </c>
      <c r="G16" s="292">
        <v>0</v>
      </c>
      <c r="H16" s="292">
        <v>2458663</v>
      </c>
      <c r="I16" s="292">
        <v>101546</v>
      </c>
      <c r="J16" s="292">
        <v>0</v>
      </c>
      <c r="K16" s="292">
        <v>0</v>
      </c>
      <c r="L16" s="292">
        <v>0</v>
      </c>
      <c r="M16" s="292">
        <v>0</v>
      </c>
      <c r="N16" s="292">
        <v>4202290</v>
      </c>
      <c r="O16" s="292">
        <v>16400000</v>
      </c>
      <c r="P16" s="292">
        <v>0</v>
      </c>
      <c r="Q16" s="292">
        <v>0</v>
      </c>
      <c r="R16" s="292">
        <v>0</v>
      </c>
      <c r="S16" s="292">
        <v>0</v>
      </c>
      <c r="T16" s="292">
        <v>0</v>
      </c>
      <c r="U16" s="292">
        <v>0</v>
      </c>
      <c r="V16" s="292">
        <v>0</v>
      </c>
      <c r="W16" s="292">
        <v>630000</v>
      </c>
      <c r="X16" s="292">
        <v>11953358</v>
      </c>
      <c r="Y16" s="292">
        <v>0</v>
      </c>
      <c r="Z16" s="292">
        <v>0</v>
      </c>
      <c r="AA16" s="292">
        <v>0</v>
      </c>
      <c r="AB16" s="292"/>
      <c r="AC16" s="287">
        <f t="shared" si="0"/>
        <v>64198893</v>
      </c>
    </row>
    <row r="17" spans="1:29" x14ac:dyDescent="0.2">
      <c r="A17" s="351" t="s">
        <v>318</v>
      </c>
      <c r="B17" s="351">
        <v>608712</v>
      </c>
      <c r="C17" s="292">
        <v>160098</v>
      </c>
      <c r="D17" s="292">
        <v>29685921</v>
      </c>
      <c r="E17" s="292">
        <v>0</v>
      </c>
      <c r="F17" s="292">
        <v>5080852</v>
      </c>
      <c r="G17" s="292">
        <v>100000</v>
      </c>
      <c r="H17" s="292">
        <v>0</v>
      </c>
      <c r="I17" s="292">
        <v>0</v>
      </c>
      <c r="J17" s="292">
        <v>0</v>
      </c>
      <c r="K17" s="292">
        <v>0</v>
      </c>
      <c r="L17" s="292">
        <v>0</v>
      </c>
      <c r="M17" s="292">
        <v>260335710</v>
      </c>
      <c r="N17" s="292">
        <v>11980952</v>
      </c>
      <c r="O17" s="292">
        <v>0</v>
      </c>
      <c r="P17" s="292">
        <v>9590000</v>
      </c>
      <c r="Q17" s="292">
        <v>0</v>
      </c>
      <c r="R17" s="292">
        <v>250000</v>
      </c>
      <c r="S17" s="292">
        <v>0</v>
      </c>
      <c r="T17" s="292">
        <v>0</v>
      </c>
      <c r="U17" s="292">
        <v>0</v>
      </c>
      <c r="V17" s="292">
        <v>0</v>
      </c>
      <c r="W17" s="292">
        <v>0</v>
      </c>
      <c r="X17" s="292">
        <v>120145016</v>
      </c>
      <c r="Y17" s="292">
        <v>0</v>
      </c>
      <c r="Z17" s="292">
        <v>0</v>
      </c>
      <c r="AA17" s="292">
        <v>3872625</v>
      </c>
      <c r="AB17" s="292">
        <v>148500000</v>
      </c>
      <c r="AC17" s="287">
        <f t="shared" si="0"/>
        <v>590309886</v>
      </c>
    </row>
    <row r="18" spans="1:29" x14ac:dyDescent="0.2">
      <c r="A18" s="351" t="s">
        <v>319</v>
      </c>
      <c r="B18" s="351">
        <v>10958357</v>
      </c>
      <c r="C18" s="292">
        <v>2253254</v>
      </c>
      <c r="D18" s="292">
        <v>351455049</v>
      </c>
      <c r="E18" s="292">
        <v>4863280</v>
      </c>
      <c r="F18" s="292">
        <v>34986013</v>
      </c>
      <c r="G18" s="292">
        <v>0</v>
      </c>
      <c r="H18" s="292">
        <v>22745231</v>
      </c>
      <c r="I18" s="292">
        <v>372166</v>
      </c>
      <c r="J18" s="292">
        <v>0</v>
      </c>
      <c r="K18" s="292">
        <v>0</v>
      </c>
      <c r="L18" s="292">
        <v>0</v>
      </c>
      <c r="M18" s="292">
        <v>76718819</v>
      </c>
      <c r="N18" s="292">
        <v>29921812</v>
      </c>
      <c r="O18" s="292">
        <v>29059817</v>
      </c>
      <c r="P18" s="292">
        <v>41891135</v>
      </c>
      <c r="Q18" s="292">
        <v>0</v>
      </c>
      <c r="R18" s="292">
        <v>0</v>
      </c>
      <c r="S18" s="292">
        <v>0</v>
      </c>
      <c r="T18" s="292">
        <v>1005000</v>
      </c>
      <c r="U18" s="292">
        <v>0</v>
      </c>
      <c r="V18" s="292">
        <v>750000</v>
      </c>
      <c r="W18" s="292">
        <v>360000</v>
      </c>
      <c r="X18" s="292">
        <v>0</v>
      </c>
      <c r="Y18" s="292">
        <v>500000</v>
      </c>
      <c r="Z18" s="292">
        <v>0</v>
      </c>
      <c r="AA18" s="292">
        <v>1423484</v>
      </c>
      <c r="AB18" s="292"/>
      <c r="AC18" s="287">
        <f t="shared" si="0"/>
        <v>609263417</v>
      </c>
    </row>
    <row r="19" spans="1:29" x14ac:dyDescent="0.2">
      <c r="A19" s="351" t="s">
        <v>320</v>
      </c>
      <c r="B19" s="351">
        <v>4327247</v>
      </c>
      <c r="C19" s="292">
        <v>868174</v>
      </c>
      <c r="D19" s="292">
        <v>134064691</v>
      </c>
      <c r="E19" s="292">
        <v>0</v>
      </c>
      <c r="F19" s="292">
        <v>11849213</v>
      </c>
      <c r="G19" s="292">
        <v>500000</v>
      </c>
      <c r="H19" s="292">
        <v>30680043</v>
      </c>
      <c r="I19" s="292">
        <v>501206</v>
      </c>
      <c r="J19" s="292">
        <v>777257</v>
      </c>
      <c r="K19" s="292">
        <v>0</v>
      </c>
      <c r="L19" s="292">
        <v>0</v>
      </c>
      <c r="M19" s="292">
        <v>84095474</v>
      </c>
      <c r="N19" s="292">
        <v>12688516</v>
      </c>
      <c r="O19" s="292">
        <v>15000000</v>
      </c>
      <c r="P19" s="292">
        <v>31025819</v>
      </c>
      <c r="Q19" s="292">
        <v>0</v>
      </c>
      <c r="R19" s="292">
        <v>0</v>
      </c>
      <c r="S19" s="292">
        <v>0</v>
      </c>
      <c r="T19" s="292">
        <v>970000</v>
      </c>
      <c r="U19" s="292">
        <v>0</v>
      </c>
      <c r="V19" s="292">
        <v>800000</v>
      </c>
      <c r="W19" s="292">
        <v>580000</v>
      </c>
      <c r="X19" s="292">
        <v>0</v>
      </c>
      <c r="Y19" s="292">
        <v>1375000</v>
      </c>
      <c r="Z19" s="292">
        <v>0</v>
      </c>
      <c r="AA19" s="292">
        <v>1793838</v>
      </c>
      <c r="AB19" s="292"/>
      <c r="AC19" s="287">
        <f t="shared" si="0"/>
        <v>331896478</v>
      </c>
    </row>
    <row r="20" spans="1:29" x14ac:dyDescent="0.2">
      <c r="A20" s="351" t="s">
        <v>321</v>
      </c>
      <c r="B20" s="351">
        <v>0</v>
      </c>
      <c r="C20" s="292">
        <v>0</v>
      </c>
      <c r="D20" s="292">
        <v>0</v>
      </c>
      <c r="E20" s="292">
        <v>0</v>
      </c>
      <c r="F20" s="292">
        <v>64318</v>
      </c>
      <c r="G20" s="292">
        <v>0</v>
      </c>
      <c r="H20" s="292">
        <v>1124467</v>
      </c>
      <c r="I20" s="292">
        <v>30729</v>
      </c>
      <c r="J20" s="292">
        <v>0</v>
      </c>
      <c r="K20" s="292">
        <v>0</v>
      </c>
      <c r="L20" s="292">
        <v>0</v>
      </c>
      <c r="M20" s="292">
        <v>0</v>
      </c>
      <c r="N20" s="292">
        <v>1000000</v>
      </c>
      <c r="O20" s="292">
        <v>0</v>
      </c>
      <c r="P20" s="292">
        <v>0</v>
      </c>
      <c r="Q20" s="292">
        <v>0</v>
      </c>
      <c r="R20" s="292">
        <v>0</v>
      </c>
      <c r="S20" s="292">
        <v>0</v>
      </c>
      <c r="T20" s="292">
        <v>0</v>
      </c>
      <c r="U20" s="292">
        <v>0</v>
      </c>
      <c r="V20" s="292">
        <v>0</v>
      </c>
      <c r="W20" s="292">
        <v>0</v>
      </c>
      <c r="X20" s="292">
        <v>0</v>
      </c>
      <c r="Y20" s="292">
        <v>0</v>
      </c>
      <c r="Z20" s="292">
        <v>0</v>
      </c>
      <c r="AA20" s="292">
        <v>0</v>
      </c>
      <c r="AB20" s="292"/>
      <c r="AC20" s="287">
        <f t="shared" si="0"/>
        <v>2219514</v>
      </c>
    </row>
    <row r="21" spans="1:29" x14ac:dyDescent="0.2">
      <c r="A21" s="351" t="s">
        <v>322</v>
      </c>
      <c r="B21" s="351">
        <v>608712</v>
      </c>
      <c r="C21" s="292">
        <v>160098</v>
      </c>
      <c r="D21" s="292">
        <v>45047982</v>
      </c>
      <c r="E21" s="292">
        <v>0</v>
      </c>
      <c r="F21" s="292">
        <v>1867333</v>
      </c>
      <c r="G21" s="292">
        <v>0</v>
      </c>
      <c r="H21" s="292">
        <v>3607733</v>
      </c>
      <c r="I21" s="292">
        <v>115500</v>
      </c>
      <c r="J21" s="292">
        <v>0</v>
      </c>
      <c r="K21" s="292">
        <v>0</v>
      </c>
      <c r="L21" s="292">
        <v>0</v>
      </c>
      <c r="M21" s="292">
        <v>1410971</v>
      </c>
      <c r="N21" s="292">
        <v>7831452</v>
      </c>
      <c r="O21" s="292">
        <v>16711900</v>
      </c>
      <c r="P21" s="292">
        <v>43186682</v>
      </c>
      <c r="Q21" s="292">
        <v>0</v>
      </c>
      <c r="R21" s="292">
        <v>0</v>
      </c>
      <c r="S21" s="292">
        <v>0</v>
      </c>
      <c r="T21" s="292">
        <v>0</v>
      </c>
      <c r="U21" s="292">
        <v>0</v>
      </c>
      <c r="V21" s="292">
        <v>0</v>
      </c>
      <c r="W21" s="292">
        <v>270000</v>
      </c>
      <c r="X21" s="292">
        <v>21000000</v>
      </c>
      <c r="Y21" s="292">
        <v>0</v>
      </c>
      <c r="Z21" s="292">
        <v>0</v>
      </c>
      <c r="AA21" s="292">
        <v>450824</v>
      </c>
      <c r="AB21" s="292"/>
      <c r="AC21" s="287">
        <f t="shared" si="0"/>
        <v>142269187</v>
      </c>
    </row>
    <row r="22" spans="1:29" x14ac:dyDescent="0.2">
      <c r="A22" s="351" t="s">
        <v>323</v>
      </c>
      <c r="B22" s="351">
        <v>608712</v>
      </c>
      <c r="C22" s="292">
        <v>160098</v>
      </c>
      <c r="D22" s="292">
        <v>15599246</v>
      </c>
      <c r="E22" s="292">
        <v>0</v>
      </c>
      <c r="F22" s="292">
        <v>2439804</v>
      </c>
      <c r="G22" s="292">
        <v>0</v>
      </c>
      <c r="H22" s="292">
        <v>11169632</v>
      </c>
      <c r="I22" s="292">
        <v>165908</v>
      </c>
      <c r="J22" s="292">
        <v>0</v>
      </c>
      <c r="K22" s="292">
        <v>1779394</v>
      </c>
      <c r="L22" s="292">
        <v>0</v>
      </c>
      <c r="M22" s="292">
        <v>0</v>
      </c>
      <c r="N22" s="292">
        <v>5293458</v>
      </c>
      <c r="O22" s="292">
        <v>2304000</v>
      </c>
      <c r="P22" s="292">
        <v>17386450</v>
      </c>
      <c r="Q22" s="292">
        <v>0</v>
      </c>
      <c r="R22" s="292">
        <v>0</v>
      </c>
      <c r="S22" s="292">
        <v>0</v>
      </c>
      <c r="T22" s="292">
        <v>0</v>
      </c>
      <c r="U22" s="292">
        <v>0</v>
      </c>
      <c r="V22" s="292">
        <v>0</v>
      </c>
      <c r="W22" s="292">
        <v>0</v>
      </c>
      <c r="X22" s="292">
        <v>0</v>
      </c>
      <c r="Y22" s="292">
        <v>0</v>
      </c>
      <c r="Z22" s="292">
        <v>0</v>
      </c>
      <c r="AA22" s="292">
        <v>0</v>
      </c>
      <c r="AB22" s="292"/>
      <c r="AC22" s="287">
        <f t="shared" si="0"/>
        <v>56906702</v>
      </c>
    </row>
    <row r="23" spans="1:29" x14ac:dyDescent="0.2">
      <c r="A23" s="351" t="s">
        <v>324</v>
      </c>
      <c r="B23" s="351">
        <v>7254359</v>
      </c>
      <c r="C23" s="292">
        <v>1406325</v>
      </c>
      <c r="D23" s="292">
        <v>370966140</v>
      </c>
      <c r="E23" s="292">
        <v>1850000</v>
      </c>
      <c r="F23" s="292">
        <v>15507068</v>
      </c>
      <c r="G23" s="292">
        <v>0</v>
      </c>
      <c r="H23" s="292">
        <v>23644977</v>
      </c>
      <c r="I23" s="292">
        <v>399299</v>
      </c>
      <c r="J23" s="292">
        <v>0</v>
      </c>
      <c r="K23" s="292">
        <v>0</v>
      </c>
      <c r="L23" s="292">
        <v>0</v>
      </c>
      <c r="M23" s="292">
        <v>409565945</v>
      </c>
      <c r="N23" s="292">
        <v>21311052</v>
      </c>
      <c r="O23" s="292">
        <v>44612880</v>
      </c>
      <c r="P23" s="292">
        <v>29096768</v>
      </c>
      <c r="Q23" s="292">
        <v>265476131.99999988</v>
      </c>
      <c r="R23" s="292">
        <v>0</v>
      </c>
      <c r="S23" s="292">
        <v>0</v>
      </c>
      <c r="T23" s="292">
        <v>800000</v>
      </c>
      <c r="U23" s="292">
        <v>0</v>
      </c>
      <c r="V23" s="292">
        <v>500000</v>
      </c>
      <c r="W23" s="292">
        <v>450000</v>
      </c>
      <c r="X23" s="292">
        <v>118409985</v>
      </c>
      <c r="Y23" s="292">
        <v>0</v>
      </c>
      <c r="Z23" s="292">
        <v>0</v>
      </c>
      <c r="AA23" s="292">
        <v>3609952</v>
      </c>
      <c r="AB23" s="292"/>
      <c r="AC23" s="287">
        <f t="shared" si="0"/>
        <v>1314860882</v>
      </c>
    </row>
    <row r="24" spans="1:29" x14ac:dyDescent="0.2">
      <c r="A24" s="351" t="s">
        <v>325</v>
      </c>
      <c r="B24" s="351">
        <v>2473763</v>
      </c>
      <c r="C24" s="292">
        <v>525841</v>
      </c>
      <c r="D24" s="292">
        <v>82537393</v>
      </c>
      <c r="E24" s="292">
        <v>0</v>
      </c>
      <c r="F24" s="292">
        <v>7744182</v>
      </c>
      <c r="G24" s="292">
        <v>0</v>
      </c>
      <c r="H24" s="292">
        <v>22821124</v>
      </c>
      <c r="I24" s="292">
        <v>409348</v>
      </c>
      <c r="J24" s="292">
        <v>0</v>
      </c>
      <c r="K24" s="292">
        <v>0</v>
      </c>
      <c r="L24" s="292">
        <v>0</v>
      </c>
      <c r="M24" s="292">
        <v>4392348</v>
      </c>
      <c r="N24" s="292">
        <v>8011129</v>
      </c>
      <c r="O24" s="292">
        <v>39673962</v>
      </c>
      <c r="P24" s="292">
        <v>7040000</v>
      </c>
      <c r="Q24" s="292">
        <v>229825988</v>
      </c>
      <c r="R24" s="292">
        <v>0</v>
      </c>
      <c r="S24" s="292">
        <v>0</v>
      </c>
      <c r="T24" s="292">
        <v>0</v>
      </c>
      <c r="U24" s="292">
        <v>0</v>
      </c>
      <c r="V24" s="292">
        <v>0</v>
      </c>
      <c r="W24" s="292">
        <v>670000</v>
      </c>
      <c r="X24" s="292">
        <v>51029180</v>
      </c>
      <c r="Y24" s="292">
        <v>0</v>
      </c>
      <c r="Z24" s="292">
        <v>0</v>
      </c>
      <c r="AA24" s="292">
        <v>0</v>
      </c>
      <c r="AB24" s="292"/>
      <c r="AC24" s="287">
        <f t="shared" si="0"/>
        <v>457154258</v>
      </c>
    </row>
    <row r="25" spans="1:29" x14ac:dyDescent="0.2">
      <c r="A25" s="351" t="s">
        <v>326</v>
      </c>
      <c r="B25" s="351">
        <v>661327</v>
      </c>
      <c r="C25" s="292">
        <v>173923</v>
      </c>
      <c r="D25" s="292">
        <v>31082197</v>
      </c>
      <c r="E25" s="292">
        <v>0</v>
      </c>
      <c r="F25" s="292">
        <v>3919537</v>
      </c>
      <c r="G25" s="292">
        <v>0</v>
      </c>
      <c r="H25" s="292">
        <v>17632611</v>
      </c>
      <c r="I25" s="292">
        <v>296202</v>
      </c>
      <c r="J25" s="292">
        <v>0</v>
      </c>
      <c r="K25" s="292">
        <v>0</v>
      </c>
      <c r="L25" s="292">
        <v>0</v>
      </c>
      <c r="M25" s="292">
        <v>271271</v>
      </c>
      <c r="N25" s="292">
        <v>6325598</v>
      </c>
      <c r="O25" s="292">
        <v>31029935</v>
      </c>
      <c r="P25" s="292">
        <v>4874993</v>
      </c>
      <c r="Q25" s="292">
        <v>0</v>
      </c>
      <c r="R25" s="292">
        <v>0</v>
      </c>
      <c r="S25" s="292">
        <v>0</v>
      </c>
      <c r="T25" s="292">
        <v>0</v>
      </c>
      <c r="U25" s="292">
        <v>0</v>
      </c>
      <c r="V25" s="292">
        <v>0</v>
      </c>
      <c r="W25" s="292">
        <v>0</v>
      </c>
      <c r="X25" s="292">
        <v>0</v>
      </c>
      <c r="Y25" s="292">
        <v>0</v>
      </c>
      <c r="Z25" s="292">
        <v>0</v>
      </c>
      <c r="AA25" s="292">
        <v>0</v>
      </c>
      <c r="AB25" s="292"/>
      <c r="AC25" s="287">
        <f t="shared" si="0"/>
        <v>96267594</v>
      </c>
    </row>
    <row r="26" spans="1:29" x14ac:dyDescent="0.2">
      <c r="A26" s="351" t="s">
        <v>327</v>
      </c>
      <c r="B26" s="351">
        <v>896774</v>
      </c>
      <c r="C26" s="292">
        <v>196190</v>
      </c>
      <c r="D26" s="292">
        <v>24351382</v>
      </c>
      <c r="E26" s="292">
        <v>0</v>
      </c>
      <c r="F26" s="292">
        <v>2537322</v>
      </c>
      <c r="G26" s="292">
        <v>0</v>
      </c>
      <c r="H26" s="292">
        <v>15911980</v>
      </c>
      <c r="I26" s="292">
        <v>249933</v>
      </c>
      <c r="J26" s="292">
        <v>0</v>
      </c>
      <c r="K26" s="292">
        <v>113943</v>
      </c>
      <c r="L26" s="292">
        <v>0</v>
      </c>
      <c r="M26" s="292">
        <v>0</v>
      </c>
      <c r="N26" s="292">
        <v>5065687</v>
      </c>
      <c r="O26" s="292">
        <v>52972</v>
      </c>
      <c r="P26" s="292">
        <v>7230733</v>
      </c>
      <c r="Q26" s="292">
        <v>0</v>
      </c>
      <c r="R26" s="292">
        <v>0</v>
      </c>
      <c r="S26" s="292">
        <v>0</v>
      </c>
      <c r="T26" s="292">
        <v>0</v>
      </c>
      <c r="U26" s="292">
        <v>0</v>
      </c>
      <c r="V26" s="292">
        <v>0</v>
      </c>
      <c r="W26" s="292">
        <v>0</v>
      </c>
      <c r="X26" s="292">
        <v>0</v>
      </c>
      <c r="Y26" s="292">
        <v>0</v>
      </c>
      <c r="Z26" s="292">
        <v>0</v>
      </c>
      <c r="AA26" s="292">
        <v>0</v>
      </c>
      <c r="AB26" s="292"/>
      <c r="AC26" s="287">
        <f t="shared" si="0"/>
        <v>56606916</v>
      </c>
    </row>
    <row r="27" spans="1:29" x14ac:dyDescent="0.2">
      <c r="A27" s="351" t="s">
        <v>328</v>
      </c>
      <c r="B27" s="351">
        <v>1001440</v>
      </c>
      <c r="C27" s="292">
        <v>243765</v>
      </c>
      <c r="D27" s="292">
        <v>35568695</v>
      </c>
      <c r="E27" s="292">
        <v>0</v>
      </c>
      <c r="F27" s="292">
        <v>5089000</v>
      </c>
      <c r="G27" s="292">
        <v>0</v>
      </c>
      <c r="H27" s="292">
        <v>24181581</v>
      </c>
      <c r="I27" s="292">
        <v>398112</v>
      </c>
      <c r="J27" s="292">
        <v>2316016</v>
      </c>
      <c r="K27" s="292">
        <v>0</v>
      </c>
      <c r="L27" s="292">
        <v>0</v>
      </c>
      <c r="M27" s="292">
        <v>0</v>
      </c>
      <c r="N27" s="292">
        <v>6595055</v>
      </c>
      <c r="O27" s="292">
        <v>3431019</v>
      </c>
      <c r="P27" s="292">
        <v>9451080</v>
      </c>
      <c r="Q27" s="292">
        <v>0</v>
      </c>
      <c r="R27" s="292">
        <v>0</v>
      </c>
      <c r="S27" s="292">
        <v>0</v>
      </c>
      <c r="T27" s="292">
        <v>0</v>
      </c>
      <c r="U27" s="292">
        <v>0</v>
      </c>
      <c r="V27" s="292">
        <v>780100</v>
      </c>
      <c r="W27" s="292">
        <v>450000</v>
      </c>
      <c r="X27" s="292">
        <v>0</v>
      </c>
      <c r="Y27" s="292">
        <v>0</v>
      </c>
      <c r="Z27" s="292">
        <v>0</v>
      </c>
      <c r="AA27" s="292">
        <v>0</v>
      </c>
      <c r="AB27" s="292"/>
      <c r="AC27" s="287">
        <f t="shared" si="0"/>
        <v>89505863</v>
      </c>
    </row>
    <row r="28" spans="1:29" x14ac:dyDescent="0.2">
      <c r="A28" s="351" t="s">
        <v>329</v>
      </c>
      <c r="B28" s="351">
        <v>1449023</v>
      </c>
      <c r="C28" s="292">
        <v>381082</v>
      </c>
      <c r="D28" s="292">
        <v>50311152</v>
      </c>
      <c r="E28" s="292">
        <v>5663626</v>
      </c>
      <c r="F28" s="292">
        <v>6479217</v>
      </c>
      <c r="G28" s="292">
        <v>0</v>
      </c>
      <c r="H28" s="292">
        <v>16521125</v>
      </c>
      <c r="I28" s="292">
        <v>293025</v>
      </c>
      <c r="J28" s="292">
        <v>0</v>
      </c>
      <c r="K28" s="292">
        <v>0</v>
      </c>
      <c r="L28" s="292">
        <v>0</v>
      </c>
      <c r="M28" s="292">
        <v>7366729</v>
      </c>
      <c r="N28" s="292">
        <v>7965639</v>
      </c>
      <c r="O28" s="292">
        <v>1948000</v>
      </c>
      <c r="P28" s="292">
        <v>6880000</v>
      </c>
      <c r="Q28" s="292">
        <v>0</v>
      </c>
      <c r="R28" s="292">
        <v>0</v>
      </c>
      <c r="S28" s="292">
        <v>0</v>
      </c>
      <c r="T28" s="292">
        <v>0</v>
      </c>
      <c r="U28" s="292">
        <v>0</v>
      </c>
      <c r="V28" s="292">
        <v>514045</v>
      </c>
      <c r="W28" s="292">
        <v>670000</v>
      </c>
      <c r="X28" s="292">
        <v>0</v>
      </c>
      <c r="Y28" s="292">
        <v>0</v>
      </c>
      <c r="Z28" s="292">
        <v>0</v>
      </c>
      <c r="AA28" s="292">
        <v>601774</v>
      </c>
      <c r="AB28" s="292"/>
      <c r="AC28" s="287">
        <f t="shared" si="0"/>
        <v>107044437</v>
      </c>
    </row>
    <row r="29" spans="1:29" x14ac:dyDescent="0.2">
      <c r="A29" s="351" t="s">
        <v>330</v>
      </c>
      <c r="B29" s="351">
        <v>608712</v>
      </c>
      <c r="C29" s="292">
        <v>160098</v>
      </c>
      <c r="D29" s="292">
        <v>17058164</v>
      </c>
      <c r="E29" s="292">
        <v>3600000</v>
      </c>
      <c r="F29" s="292">
        <v>1772016</v>
      </c>
      <c r="G29" s="292">
        <v>0</v>
      </c>
      <c r="H29" s="292">
        <v>9995714</v>
      </c>
      <c r="I29" s="292">
        <v>192507</v>
      </c>
      <c r="J29" s="292">
        <v>0</v>
      </c>
      <c r="K29" s="292">
        <v>75380</v>
      </c>
      <c r="L29" s="292">
        <v>0</v>
      </c>
      <c r="M29" s="292">
        <v>13213697</v>
      </c>
      <c r="N29" s="292">
        <v>4507880</v>
      </c>
      <c r="O29" s="292">
        <v>1887000</v>
      </c>
      <c r="P29" s="292">
        <v>2047407</v>
      </c>
      <c r="Q29" s="292">
        <v>0</v>
      </c>
      <c r="R29" s="292">
        <v>0</v>
      </c>
      <c r="S29" s="292">
        <v>0</v>
      </c>
      <c r="T29" s="292">
        <v>0</v>
      </c>
      <c r="U29" s="292">
        <v>0</v>
      </c>
      <c r="V29" s="292">
        <v>0</v>
      </c>
      <c r="W29" s="292">
        <v>445290</v>
      </c>
      <c r="X29" s="292">
        <v>367832</v>
      </c>
      <c r="Y29" s="292">
        <v>0</v>
      </c>
      <c r="Z29" s="292">
        <v>0</v>
      </c>
      <c r="AA29" s="292">
        <v>0</v>
      </c>
      <c r="AB29" s="292"/>
      <c r="AC29" s="287">
        <f t="shared" si="0"/>
        <v>55931697</v>
      </c>
    </row>
    <row r="30" spans="1:29" x14ac:dyDescent="0.2">
      <c r="A30" s="351" t="s">
        <v>331</v>
      </c>
      <c r="B30" s="351">
        <v>3422790</v>
      </c>
      <c r="C30" s="292">
        <v>661021</v>
      </c>
      <c r="D30" s="292">
        <v>223158940</v>
      </c>
      <c r="E30" s="292">
        <v>0</v>
      </c>
      <c r="F30" s="292">
        <v>5595047</v>
      </c>
      <c r="G30" s="292">
        <v>0</v>
      </c>
      <c r="H30" s="292">
        <v>7910665</v>
      </c>
      <c r="I30" s="292">
        <v>188664</v>
      </c>
      <c r="J30" s="292">
        <v>835026</v>
      </c>
      <c r="K30" s="292">
        <v>0</v>
      </c>
      <c r="L30" s="292">
        <v>0</v>
      </c>
      <c r="M30" s="292">
        <v>95351589</v>
      </c>
      <c r="N30" s="292">
        <v>9694542</v>
      </c>
      <c r="O30" s="292">
        <v>26498000</v>
      </c>
      <c r="P30" s="292">
        <v>16765975</v>
      </c>
      <c r="Q30" s="292">
        <v>94746841</v>
      </c>
      <c r="R30" s="292">
        <v>800000</v>
      </c>
      <c r="S30" s="292">
        <v>0</v>
      </c>
      <c r="T30" s="292">
        <v>0</v>
      </c>
      <c r="U30" s="292">
        <v>0</v>
      </c>
      <c r="V30" s="292">
        <v>300000</v>
      </c>
      <c r="W30" s="292">
        <v>600000</v>
      </c>
      <c r="X30" s="292">
        <v>0</v>
      </c>
      <c r="Y30" s="292">
        <v>0</v>
      </c>
      <c r="Z30" s="292">
        <v>2500000</v>
      </c>
      <c r="AA30" s="292">
        <v>1284668</v>
      </c>
      <c r="AB30" s="292"/>
      <c r="AC30" s="287">
        <f t="shared" si="0"/>
        <v>490313768</v>
      </c>
    </row>
    <row r="31" spans="1:29" x14ac:dyDescent="0.2">
      <c r="A31" s="351" t="s">
        <v>332</v>
      </c>
      <c r="B31" s="351">
        <v>4069496</v>
      </c>
      <c r="C31" s="292">
        <v>810393</v>
      </c>
      <c r="D31" s="292">
        <v>273622756</v>
      </c>
      <c r="E31" s="292">
        <v>3935140</v>
      </c>
      <c r="F31" s="292">
        <v>9101886</v>
      </c>
      <c r="G31" s="292">
        <v>367225</v>
      </c>
      <c r="H31" s="292">
        <v>5245256</v>
      </c>
      <c r="I31" s="292">
        <v>147591</v>
      </c>
      <c r="J31" s="292">
        <v>0</v>
      </c>
      <c r="K31" s="292">
        <v>41731</v>
      </c>
      <c r="L31" s="292">
        <v>0</v>
      </c>
      <c r="M31" s="292">
        <v>228938342</v>
      </c>
      <c r="N31" s="292">
        <v>12849112</v>
      </c>
      <c r="O31" s="292">
        <v>59000000</v>
      </c>
      <c r="P31" s="292">
        <v>134841078</v>
      </c>
      <c r="Q31" s="292">
        <v>48410033</v>
      </c>
      <c r="R31" s="292">
        <v>0</v>
      </c>
      <c r="S31" s="292">
        <v>0</v>
      </c>
      <c r="T31" s="292">
        <v>0</v>
      </c>
      <c r="U31" s="292">
        <v>0</v>
      </c>
      <c r="V31" s="292">
        <v>1230100</v>
      </c>
      <c r="W31" s="292">
        <v>150000</v>
      </c>
      <c r="X31" s="292">
        <v>0</v>
      </c>
      <c r="Y31" s="292">
        <v>300000</v>
      </c>
      <c r="Z31" s="292">
        <v>0</v>
      </c>
      <c r="AA31" s="292">
        <v>2251123</v>
      </c>
      <c r="AB31" s="292"/>
      <c r="AC31" s="287">
        <f t="shared" si="0"/>
        <v>785311262</v>
      </c>
    </row>
    <row r="32" spans="1:29" x14ac:dyDescent="0.2">
      <c r="A32" s="351" t="s">
        <v>333</v>
      </c>
      <c r="B32" s="351">
        <v>4267419</v>
      </c>
      <c r="C32" s="292">
        <v>899135</v>
      </c>
      <c r="D32" s="292">
        <v>130726995</v>
      </c>
      <c r="E32" s="292">
        <v>0</v>
      </c>
      <c r="F32" s="292">
        <v>13764395</v>
      </c>
      <c r="G32" s="292">
        <v>711594</v>
      </c>
      <c r="H32" s="292">
        <v>30094338</v>
      </c>
      <c r="I32" s="292">
        <v>497316</v>
      </c>
      <c r="J32" s="292">
        <v>0</v>
      </c>
      <c r="K32" s="292">
        <v>453534</v>
      </c>
      <c r="L32" s="292">
        <v>0</v>
      </c>
      <c r="M32" s="292">
        <v>3101329</v>
      </c>
      <c r="N32" s="292">
        <v>14324568</v>
      </c>
      <c r="O32" s="292">
        <v>32503235</v>
      </c>
      <c r="P32" s="292">
        <v>4502057</v>
      </c>
      <c r="Q32" s="292">
        <v>0</v>
      </c>
      <c r="R32" s="292">
        <v>0</v>
      </c>
      <c r="S32" s="292">
        <v>1000000</v>
      </c>
      <c r="T32" s="292">
        <v>0</v>
      </c>
      <c r="U32" s="292">
        <v>0</v>
      </c>
      <c r="V32" s="292">
        <v>660000</v>
      </c>
      <c r="W32" s="292">
        <v>180000</v>
      </c>
      <c r="X32" s="292">
        <v>0</v>
      </c>
      <c r="Y32" s="292">
        <v>0</v>
      </c>
      <c r="Z32" s="292">
        <v>0</v>
      </c>
      <c r="AA32" s="292">
        <v>633849</v>
      </c>
      <c r="AB32" s="292"/>
      <c r="AC32" s="287">
        <f t="shared" si="0"/>
        <v>238319764</v>
      </c>
    </row>
    <row r="33" spans="1:29" x14ac:dyDescent="0.2">
      <c r="A33" s="351" t="s">
        <v>334</v>
      </c>
      <c r="B33" s="351">
        <v>2205430</v>
      </c>
      <c r="C33" s="292">
        <v>421600</v>
      </c>
      <c r="D33" s="292">
        <v>90859460</v>
      </c>
      <c r="E33" s="292">
        <v>0</v>
      </c>
      <c r="F33" s="292">
        <v>6189615</v>
      </c>
      <c r="G33" s="292">
        <v>0</v>
      </c>
      <c r="H33" s="292">
        <v>22380151</v>
      </c>
      <c r="I33" s="292">
        <v>354803</v>
      </c>
      <c r="J33" s="292">
        <v>0</v>
      </c>
      <c r="K33" s="292">
        <v>1906193</v>
      </c>
      <c r="L33" s="292">
        <f>(318000+373435+882882+100000)-882882</f>
        <v>791435</v>
      </c>
      <c r="M33" s="292">
        <v>31145318</v>
      </c>
      <c r="N33" s="292">
        <v>10299110</v>
      </c>
      <c r="O33" s="292">
        <v>12906986</v>
      </c>
      <c r="P33" s="292">
        <v>13898497</v>
      </c>
      <c r="Q33" s="292">
        <v>469703983</v>
      </c>
      <c r="R33" s="292">
        <v>0</v>
      </c>
      <c r="S33" s="292">
        <v>0</v>
      </c>
      <c r="T33" s="292">
        <v>0</v>
      </c>
      <c r="U33" s="292">
        <v>0</v>
      </c>
      <c r="V33" s="292">
        <v>0</v>
      </c>
      <c r="W33" s="292">
        <v>315000</v>
      </c>
      <c r="X33" s="292">
        <v>540000</v>
      </c>
      <c r="Y33" s="292">
        <v>0</v>
      </c>
      <c r="Z33" s="292">
        <v>0</v>
      </c>
      <c r="AA33" s="292">
        <v>828634</v>
      </c>
      <c r="AB33" s="292"/>
      <c r="AC33" s="287">
        <f t="shared" si="0"/>
        <v>664746215</v>
      </c>
    </row>
    <row r="34" spans="1:29" x14ac:dyDescent="0.2">
      <c r="A34" s="351" t="s">
        <v>335</v>
      </c>
      <c r="B34" s="351">
        <v>608712</v>
      </c>
      <c r="C34" s="292">
        <v>160098</v>
      </c>
      <c r="D34" s="292">
        <v>11755750</v>
      </c>
      <c r="E34" s="292">
        <v>0</v>
      </c>
      <c r="F34" s="292">
        <v>3052192</v>
      </c>
      <c r="G34" s="292">
        <v>0</v>
      </c>
      <c r="H34" s="292">
        <v>20276631</v>
      </c>
      <c r="I34" s="292">
        <v>344381</v>
      </c>
      <c r="J34" s="292">
        <v>333485</v>
      </c>
      <c r="K34" s="292">
        <v>838942</v>
      </c>
      <c r="L34" s="292">
        <v>0</v>
      </c>
      <c r="M34" s="292">
        <v>0</v>
      </c>
      <c r="N34" s="292">
        <v>4703514</v>
      </c>
      <c r="O34" s="292">
        <v>0</v>
      </c>
      <c r="P34" s="292">
        <v>8714400</v>
      </c>
      <c r="Q34" s="292">
        <v>0</v>
      </c>
      <c r="R34" s="292">
        <v>0</v>
      </c>
      <c r="S34" s="292">
        <v>0</v>
      </c>
      <c r="T34" s="292">
        <v>0</v>
      </c>
      <c r="U34" s="292">
        <v>0</v>
      </c>
      <c r="V34" s="292">
        <v>1000000</v>
      </c>
      <c r="W34" s="292">
        <v>650462</v>
      </c>
      <c r="X34" s="292">
        <v>0</v>
      </c>
      <c r="Y34" s="292">
        <v>0</v>
      </c>
      <c r="Z34" s="292">
        <v>0</v>
      </c>
      <c r="AA34" s="292">
        <v>0</v>
      </c>
      <c r="AB34" s="292"/>
      <c r="AC34" s="287">
        <f t="shared" si="0"/>
        <v>52438567</v>
      </c>
    </row>
    <row r="35" spans="1:29" x14ac:dyDescent="0.2">
      <c r="A35" s="351" t="s">
        <v>336</v>
      </c>
      <c r="B35" s="351">
        <v>2365250</v>
      </c>
      <c r="C35" s="292">
        <v>464641</v>
      </c>
      <c r="D35" s="292">
        <v>65934061</v>
      </c>
      <c r="E35" s="292">
        <v>0</v>
      </c>
      <c r="F35" s="292">
        <v>9164851</v>
      </c>
      <c r="G35" s="292">
        <v>725387</v>
      </c>
      <c r="H35" s="292">
        <v>25305987</v>
      </c>
      <c r="I35" s="292">
        <v>403059</v>
      </c>
      <c r="J35" s="292">
        <v>0</v>
      </c>
      <c r="K35" s="292">
        <v>0</v>
      </c>
      <c r="L35" s="292">
        <v>0</v>
      </c>
      <c r="M35" s="292">
        <v>26578275</v>
      </c>
      <c r="N35" s="292">
        <v>10112155</v>
      </c>
      <c r="O35" s="292">
        <v>4098410</v>
      </c>
      <c r="P35" s="292">
        <v>8309635</v>
      </c>
      <c r="Q35" s="292">
        <v>24422099</v>
      </c>
      <c r="R35" s="292">
        <v>0</v>
      </c>
      <c r="S35" s="292">
        <v>0</v>
      </c>
      <c r="T35" s="292">
        <v>0</v>
      </c>
      <c r="U35" s="292">
        <v>0</v>
      </c>
      <c r="V35" s="292">
        <v>514045</v>
      </c>
      <c r="W35" s="292">
        <v>500000</v>
      </c>
      <c r="X35" s="292">
        <v>0</v>
      </c>
      <c r="Y35" s="292">
        <v>0</v>
      </c>
      <c r="Z35" s="292">
        <v>0</v>
      </c>
      <c r="AA35" s="292">
        <v>1318909</v>
      </c>
      <c r="AB35" s="292"/>
      <c r="AC35" s="287">
        <f t="shared" si="0"/>
        <v>180216764</v>
      </c>
    </row>
    <row r="36" spans="1:29" x14ac:dyDescent="0.2">
      <c r="A36" s="351" t="s">
        <v>337</v>
      </c>
      <c r="B36" s="351">
        <v>608712</v>
      </c>
      <c r="C36" s="292">
        <v>160098</v>
      </c>
      <c r="D36" s="292">
        <v>7615674</v>
      </c>
      <c r="E36" s="292">
        <v>0</v>
      </c>
      <c r="F36" s="292">
        <v>1397482</v>
      </c>
      <c r="G36" s="292">
        <v>0</v>
      </c>
      <c r="H36" s="292">
        <v>14455148</v>
      </c>
      <c r="I36" s="292">
        <v>159604</v>
      </c>
      <c r="J36" s="292">
        <v>0</v>
      </c>
      <c r="K36" s="292">
        <v>2307451</v>
      </c>
      <c r="L36" s="292">
        <f>(213188+441000)-(213188+441000)</f>
        <v>0</v>
      </c>
      <c r="M36" s="292">
        <v>0</v>
      </c>
      <c r="N36" s="292">
        <v>4455900</v>
      </c>
      <c r="O36" s="292">
        <v>4403920</v>
      </c>
      <c r="P36" s="292">
        <v>14789443</v>
      </c>
      <c r="Q36" s="292">
        <v>0</v>
      </c>
      <c r="R36" s="292">
        <v>0</v>
      </c>
      <c r="S36" s="292">
        <v>0</v>
      </c>
      <c r="T36" s="292">
        <v>0</v>
      </c>
      <c r="U36" s="292">
        <v>0</v>
      </c>
      <c r="V36" s="292">
        <v>0</v>
      </c>
      <c r="W36" s="292">
        <v>0</v>
      </c>
      <c r="X36" s="292">
        <v>0</v>
      </c>
      <c r="Y36" s="292">
        <v>0</v>
      </c>
      <c r="Z36" s="292">
        <v>0</v>
      </c>
      <c r="AA36" s="292">
        <v>0</v>
      </c>
      <c r="AB36" s="292"/>
      <c r="AC36" s="287">
        <f t="shared" si="0"/>
        <v>50353432</v>
      </c>
    </row>
    <row r="37" spans="1:29" x14ac:dyDescent="0.2">
      <c r="A37" s="351" t="s">
        <v>338</v>
      </c>
      <c r="B37" s="351">
        <v>0</v>
      </c>
      <c r="C37" s="292">
        <v>0</v>
      </c>
      <c r="D37" s="292">
        <v>0</v>
      </c>
      <c r="E37" s="292">
        <v>0</v>
      </c>
      <c r="F37" s="292">
        <v>13424</v>
      </c>
      <c r="G37" s="292">
        <v>0</v>
      </c>
      <c r="H37" s="292">
        <v>437818</v>
      </c>
      <c r="I37" s="292">
        <v>17009</v>
      </c>
      <c r="J37" s="292">
        <v>0</v>
      </c>
      <c r="K37" s="292">
        <v>0</v>
      </c>
      <c r="L37" s="292">
        <v>0</v>
      </c>
      <c r="M37" s="292">
        <v>0</v>
      </c>
      <c r="N37" s="292">
        <v>1000000</v>
      </c>
      <c r="O37" s="292">
        <v>0</v>
      </c>
      <c r="P37" s="292">
        <v>0</v>
      </c>
      <c r="Q37" s="292">
        <v>0</v>
      </c>
      <c r="R37" s="292">
        <v>0</v>
      </c>
      <c r="S37" s="292">
        <v>0</v>
      </c>
      <c r="T37" s="292">
        <v>0</v>
      </c>
      <c r="U37" s="292">
        <v>0</v>
      </c>
      <c r="V37" s="292">
        <v>0</v>
      </c>
      <c r="W37" s="292">
        <v>800000</v>
      </c>
      <c r="X37" s="292">
        <v>0</v>
      </c>
      <c r="Y37" s="292">
        <v>0</v>
      </c>
      <c r="Z37" s="292">
        <v>0</v>
      </c>
      <c r="AA37" s="292">
        <v>0</v>
      </c>
      <c r="AB37" s="292"/>
      <c r="AC37" s="287">
        <f t="shared" si="0"/>
        <v>2268251</v>
      </c>
    </row>
    <row r="38" spans="1:29" x14ac:dyDescent="0.2">
      <c r="A38" s="351" t="s">
        <v>339</v>
      </c>
      <c r="B38" s="351">
        <v>608712</v>
      </c>
      <c r="C38" s="292">
        <v>160098</v>
      </c>
      <c r="D38" s="292">
        <v>16068442</v>
      </c>
      <c r="E38" s="292">
        <v>0</v>
      </c>
      <c r="F38" s="292">
        <v>2104110</v>
      </c>
      <c r="G38" s="292">
        <v>0</v>
      </c>
      <c r="H38" s="292">
        <v>11142541</v>
      </c>
      <c r="I38" s="292">
        <v>174806</v>
      </c>
      <c r="J38" s="292">
        <v>0</v>
      </c>
      <c r="K38" s="292">
        <v>1378050</v>
      </c>
      <c r="L38" s="292">
        <v>0</v>
      </c>
      <c r="M38" s="292">
        <v>0</v>
      </c>
      <c r="N38" s="292">
        <v>5403420</v>
      </c>
      <c r="O38" s="292">
        <v>0</v>
      </c>
      <c r="P38" s="292">
        <v>0</v>
      </c>
      <c r="Q38" s="292">
        <v>0</v>
      </c>
      <c r="R38" s="292">
        <v>0</v>
      </c>
      <c r="S38" s="292">
        <v>0</v>
      </c>
      <c r="T38" s="292">
        <v>0</v>
      </c>
      <c r="U38" s="292">
        <v>0</v>
      </c>
      <c r="V38" s="292">
        <v>0</v>
      </c>
      <c r="W38" s="292">
        <v>560000</v>
      </c>
      <c r="X38" s="292">
        <v>0</v>
      </c>
      <c r="Y38" s="292">
        <v>0</v>
      </c>
      <c r="Z38" s="292">
        <v>0</v>
      </c>
      <c r="AA38" s="292">
        <v>0</v>
      </c>
      <c r="AB38" s="292"/>
      <c r="AC38" s="287">
        <f t="shared" si="0"/>
        <v>37600179</v>
      </c>
    </row>
    <row r="39" spans="1:29" x14ac:dyDescent="0.2">
      <c r="A39" s="351" t="s">
        <v>340</v>
      </c>
      <c r="B39" s="351">
        <v>1679997</v>
      </c>
      <c r="C39" s="292">
        <v>329110</v>
      </c>
      <c r="D39" s="292">
        <v>61734686</v>
      </c>
      <c r="E39" s="292">
        <v>0</v>
      </c>
      <c r="F39" s="292">
        <v>3767115</v>
      </c>
      <c r="G39" s="292">
        <v>0</v>
      </c>
      <c r="H39" s="292">
        <v>8852331</v>
      </c>
      <c r="I39" s="292">
        <v>103937</v>
      </c>
      <c r="J39" s="292">
        <v>0</v>
      </c>
      <c r="K39" s="292">
        <v>236913</v>
      </c>
      <c r="L39" s="292">
        <f>244747-244747</f>
        <v>0</v>
      </c>
      <c r="M39" s="292">
        <v>4223324</v>
      </c>
      <c r="N39" s="292">
        <v>8781725</v>
      </c>
      <c r="O39" s="292">
        <v>4881500</v>
      </c>
      <c r="P39" s="292">
        <v>6737042</v>
      </c>
      <c r="Q39" s="292">
        <v>0</v>
      </c>
      <c r="R39" s="292">
        <v>0</v>
      </c>
      <c r="S39" s="292">
        <v>0</v>
      </c>
      <c r="T39" s="292">
        <v>300000</v>
      </c>
      <c r="U39" s="292">
        <v>0</v>
      </c>
      <c r="V39" s="292">
        <v>450000</v>
      </c>
      <c r="W39" s="292">
        <v>0</v>
      </c>
      <c r="X39" s="292">
        <v>0</v>
      </c>
      <c r="Y39" s="292">
        <v>0</v>
      </c>
      <c r="Z39" s="292">
        <v>0</v>
      </c>
      <c r="AA39" s="292">
        <v>0</v>
      </c>
      <c r="AB39" s="292"/>
      <c r="AC39" s="287">
        <f t="shared" si="0"/>
        <v>102077680</v>
      </c>
    </row>
    <row r="40" spans="1:29" x14ac:dyDescent="0.2">
      <c r="A40" s="351" t="s">
        <v>341</v>
      </c>
      <c r="B40" s="351">
        <v>608712</v>
      </c>
      <c r="C40" s="292">
        <v>160098</v>
      </c>
      <c r="D40" s="292">
        <v>11311500</v>
      </c>
      <c r="E40" s="292">
        <v>0</v>
      </c>
      <c r="F40" s="292">
        <v>1769596</v>
      </c>
      <c r="G40" s="292">
        <v>0</v>
      </c>
      <c r="H40" s="292">
        <v>5698045</v>
      </c>
      <c r="I40" s="292">
        <v>155184</v>
      </c>
      <c r="J40" s="292">
        <v>0</v>
      </c>
      <c r="K40" s="292">
        <v>0</v>
      </c>
      <c r="L40" s="292">
        <v>0</v>
      </c>
      <c r="M40" s="345">
        <v>0</v>
      </c>
      <c r="N40" s="292">
        <v>4645522</v>
      </c>
      <c r="O40" s="292">
        <v>7736284</v>
      </c>
      <c r="P40" s="292">
        <v>0</v>
      </c>
      <c r="Q40" s="292">
        <v>0</v>
      </c>
      <c r="R40" s="292">
        <v>0</v>
      </c>
      <c r="S40" s="292">
        <v>0</v>
      </c>
      <c r="T40" s="292">
        <v>0</v>
      </c>
      <c r="U40" s="292">
        <v>0</v>
      </c>
      <c r="V40" s="292">
        <v>0</v>
      </c>
      <c r="W40" s="292">
        <v>0</v>
      </c>
      <c r="X40" s="292">
        <v>0</v>
      </c>
      <c r="Y40" s="292">
        <v>0</v>
      </c>
      <c r="Z40" s="292">
        <v>0</v>
      </c>
      <c r="AA40" s="292">
        <v>0</v>
      </c>
      <c r="AB40" s="292"/>
      <c r="AC40" s="287">
        <f t="shared" ref="AC40:AC63" si="1">SUM(B40:AB40)</f>
        <v>32084941</v>
      </c>
    </row>
    <row r="41" spans="1:29" x14ac:dyDescent="0.2">
      <c r="A41" s="351" t="s">
        <v>342</v>
      </c>
      <c r="B41" s="351">
        <v>5887761</v>
      </c>
      <c r="C41" s="292">
        <v>1111543</v>
      </c>
      <c r="D41" s="292">
        <v>533299395</v>
      </c>
      <c r="E41" s="292">
        <v>6000000</v>
      </c>
      <c r="F41" s="292">
        <v>1809002</v>
      </c>
      <c r="G41" s="292">
        <v>0</v>
      </c>
      <c r="H41" s="292">
        <v>5474437</v>
      </c>
      <c r="I41" s="292">
        <v>153712</v>
      </c>
      <c r="J41" s="292">
        <v>0</v>
      </c>
      <c r="K41" s="292">
        <v>0</v>
      </c>
      <c r="L41" s="292">
        <v>0</v>
      </c>
      <c r="M41" s="292">
        <v>279130059</v>
      </c>
      <c r="N41" s="292">
        <v>5864821</v>
      </c>
      <c r="O41" s="292">
        <v>44677500</v>
      </c>
      <c r="P41" s="292">
        <v>0</v>
      </c>
      <c r="Q41" s="292">
        <v>178980461</v>
      </c>
      <c r="R41" s="292">
        <v>0</v>
      </c>
      <c r="S41" s="292">
        <v>0</v>
      </c>
      <c r="T41" s="292">
        <v>470000</v>
      </c>
      <c r="U41" s="292">
        <v>0</v>
      </c>
      <c r="V41" s="292">
        <v>514045</v>
      </c>
      <c r="W41" s="292">
        <v>519750</v>
      </c>
      <c r="X41" s="292">
        <v>0</v>
      </c>
      <c r="Y41" s="292">
        <v>0</v>
      </c>
      <c r="Z41" s="292">
        <v>0</v>
      </c>
      <c r="AA41" s="292">
        <v>1832078</v>
      </c>
      <c r="AB41" s="292"/>
      <c r="AC41" s="287">
        <f t="shared" si="1"/>
        <v>1065724564</v>
      </c>
    </row>
    <row r="42" spans="1:29" x14ac:dyDescent="0.2">
      <c r="A42" s="351" t="s">
        <v>343</v>
      </c>
      <c r="B42" s="351">
        <v>608712</v>
      </c>
      <c r="C42" s="292">
        <v>160098</v>
      </c>
      <c r="D42" s="292">
        <v>34515702</v>
      </c>
      <c r="E42" s="292">
        <v>0</v>
      </c>
      <c r="F42" s="292">
        <v>2916897</v>
      </c>
      <c r="G42" s="292">
        <v>0</v>
      </c>
      <c r="H42" s="292">
        <v>14976541</v>
      </c>
      <c r="I42" s="292">
        <v>188895</v>
      </c>
      <c r="J42" s="292">
        <v>0</v>
      </c>
      <c r="K42" s="292">
        <v>1010873</v>
      </c>
      <c r="L42" s="292">
        <f>(415580+150000+571068+64323+200000)-294647</f>
        <v>1106324</v>
      </c>
      <c r="M42" s="292">
        <v>13432946</v>
      </c>
      <c r="N42" s="292">
        <v>5716139</v>
      </c>
      <c r="O42" s="292">
        <v>6403196</v>
      </c>
      <c r="P42" s="292">
        <v>8232955</v>
      </c>
      <c r="Q42" s="292">
        <v>0</v>
      </c>
      <c r="R42" s="292">
        <v>0</v>
      </c>
      <c r="S42" s="292">
        <v>0</v>
      </c>
      <c r="T42" s="292">
        <v>0</v>
      </c>
      <c r="U42" s="292">
        <v>0</v>
      </c>
      <c r="V42" s="292">
        <v>0</v>
      </c>
      <c r="W42" s="292">
        <v>0</v>
      </c>
      <c r="X42" s="292">
        <v>6413734</v>
      </c>
      <c r="Y42" s="292">
        <v>0</v>
      </c>
      <c r="Z42" s="292">
        <v>0</v>
      </c>
      <c r="AA42" s="292">
        <v>0</v>
      </c>
      <c r="AB42" s="292"/>
      <c r="AC42" s="287">
        <f t="shared" si="1"/>
        <v>95683012</v>
      </c>
    </row>
    <row r="43" spans="1:29" x14ac:dyDescent="0.2">
      <c r="A43" s="351" t="s">
        <v>344</v>
      </c>
      <c r="B43" s="351">
        <v>11118452</v>
      </c>
      <c r="C43" s="292">
        <v>2195444</v>
      </c>
      <c r="D43" s="292">
        <v>887904078</v>
      </c>
      <c r="E43" s="292">
        <v>1000000</v>
      </c>
      <c r="F43" s="292">
        <v>32204629</v>
      </c>
      <c r="G43" s="292">
        <v>240000</v>
      </c>
      <c r="H43" s="292">
        <v>29363145</v>
      </c>
      <c r="I43" s="292">
        <v>502061</v>
      </c>
      <c r="J43" s="292">
        <v>262587</v>
      </c>
      <c r="K43" s="292">
        <v>497660</v>
      </c>
      <c r="L43" s="292">
        <v>25000</v>
      </c>
      <c r="M43" s="292">
        <v>1140917637</v>
      </c>
      <c r="N43" s="292">
        <v>52137557</v>
      </c>
      <c r="O43" s="292">
        <v>33181280</v>
      </c>
      <c r="P43" s="292">
        <v>157201359</v>
      </c>
      <c r="Q43" s="292">
        <v>0</v>
      </c>
      <c r="R43" s="292">
        <v>283219</v>
      </c>
      <c r="S43" s="292">
        <v>0</v>
      </c>
      <c r="T43" s="292">
        <v>0</v>
      </c>
      <c r="U43" s="292">
        <v>0</v>
      </c>
      <c r="V43" s="292">
        <v>1294145</v>
      </c>
      <c r="W43" s="292">
        <v>650000</v>
      </c>
      <c r="X43" s="292">
        <v>771016483</v>
      </c>
      <c r="Y43" s="292">
        <v>0</v>
      </c>
      <c r="Z43" s="292">
        <v>0</v>
      </c>
      <c r="AA43" s="292">
        <v>5110015</v>
      </c>
      <c r="AB43" s="292"/>
      <c r="AC43" s="287">
        <f t="shared" si="1"/>
        <v>3127104751</v>
      </c>
    </row>
    <row r="44" spans="1:29" x14ac:dyDescent="0.2">
      <c r="A44" s="351" t="s">
        <v>345</v>
      </c>
      <c r="B44" s="351">
        <v>2995362</v>
      </c>
      <c r="C44" s="292">
        <v>717206</v>
      </c>
      <c r="D44" s="292">
        <v>101940781</v>
      </c>
      <c r="E44" s="292">
        <v>0</v>
      </c>
      <c r="F44" s="292">
        <v>12257021</v>
      </c>
      <c r="G44" s="292">
        <v>320000</v>
      </c>
      <c r="H44" s="292">
        <v>38511256</v>
      </c>
      <c r="I44" s="292">
        <v>624690</v>
      </c>
      <c r="J44" s="292">
        <v>1903755</v>
      </c>
      <c r="K44" s="292">
        <v>729491</v>
      </c>
      <c r="L44" s="292">
        <v>0</v>
      </c>
      <c r="M44" s="292">
        <v>4105816</v>
      </c>
      <c r="N44" s="292">
        <v>11986736</v>
      </c>
      <c r="O44" s="292">
        <v>29562393</v>
      </c>
      <c r="P44" s="292">
        <v>11031563</v>
      </c>
      <c r="Q44" s="292">
        <v>0</v>
      </c>
      <c r="R44" s="292">
        <v>0</v>
      </c>
      <c r="S44" s="292">
        <v>0</v>
      </c>
      <c r="T44" s="292">
        <v>810000</v>
      </c>
      <c r="U44" s="292">
        <v>0</v>
      </c>
      <c r="V44" s="292">
        <v>840000</v>
      </c>
      <c r="W44" s="292">
        <v>328140</v>
      </c>
      <c r="X44" s="292">
        <v>2895734</v>
      </c>
      <c r="Y44" s="292">
        <v>0</v>
      </c>
      <c r="Z44" s="292">
        <v>0</v>
      </c>
      <c r="AA44" s="292">
        <v>836238</v>
      </c>
      <c r="AB44" s="292"/>
      <c r="AC44" s="287">
        <f t="shared" si="1"/>
        <v>222396182</v>
      </c>
    </row>
    <row r="45" spans="1:29" x14ac:dyDescent="0.2">
      <c r="A45" s="351" t="s">
        <v>346</v>
      </c>
      <c r="B45" s="351">
        <v>608712</v>
      </c>
      <c r="C45" s="292">
        <v>160098</v>
      </c>
      <c r="D45" s="292">
        <v>6899985</v>
      </c>
      <c r="E45" s="292">
        <v>0</v>
      </c>
      <c r="F45" s="292">
        <v>971643</v>
      </c>
      <c r="G45" s="292">
        <v>0</v>
      </c>
      <c r="H45" s="292">
        <v>7350167</v>
      </c>
      <c r="I45" s="292">
        <v>117492</v>
      </c>
      <c r="J45" s="292">
        <v>0</v>
      </c>
      <c r="K45" s="292">
        <v>952618</v>
      </c>
      <c r="L45" s="292">
        <v>0</v>
      </c>
      <c r="M45" s="292">
        <v>0</v>
      </c>
      <c r="N45" s="292">
        <v>4508994</v>
      </c>
      <c r="O45" s="292">
        <v>7768742</v>
      </c>
      <c r="P45" s="292">
        <v>0</v>
      </c>
      <c r="Q45" s="292">
        <v>0</v>
      </c>
      <c r="R45" s="292">
        <v>0</v>
      </c>
      <c r="S45" s="292">
        <v>0</v>
      </c>
      <c r="T45" s="292">
        <v>0</v>
      </c>
      <c r="U45" s="292">
        <v>0</v>
      </c>
      <c r="V45" s="292">
        <v>0</v>
      </c>
      <c r="W45" s="292">
        <v>0</v>
      </c>
      <c r="X45" s="292">
        <v>1057582</v>
      </c>
      <c r="Y45" s="292">
        <v>0</v>
      </c>
      <c r="Z45" s="292">
        <v>0</v>
      </c>
      <c r="AA45" s="292">
        <v>0</v>
      </c>
      <c r="AB45" s="292"/>
      <c r="AC45" s="287">
        <f t="shared" si="1"/>
        <v>30396033</v>
      </c>
    </row>
    <row r="46" spans="1:29" x14ac:dyDescent="0.2">
      <c r="A46" s="351" t="s">
        <v>347</v>
      </c>
      <c r="B46" s="351">
        <v>4934633</v>
      </c>
      <c r="C46" s="292">
        <v>1032703</v>
      </c>
      <c r="D46" s="292">
        <v>142029617</v>
      </c>
      <c r="E46" s="292">
        <v>0</v>
      </c>
      <c r="F46" s="292">
        <v>16006827</v>
      </c>
      <c r="G46" s="292">
        <v>2813123</v>
      </c>
      <c r="H46" s="292">
        <v>33431340</v>
      </c>
      <c r="I46" s="292">
        <v>585554</v>
      </c>
      <c r="J46" s="292">
        <v>1265669</v>
      </c>
      <c r="K46" s="292">
        <v>0</v>
      </c>
      <c r="L46" s="292">
        <v>0</v>
      </c>
      <c r="M46" s="292">
        <v>43557094</v>
      </c>
      <c r="N46" s="292">
        <v>15322174</v>
      </c>
      <c r="O46" s="292">
        <v>32639029</v>
      </c>
      <c r="P46" s="292">
        <v>32308874</v>
      </c>
      <c r="Q46" s="292">
        <v>0</v>
      </c>
      <c r="R46" s="292">
        <v>338600</v>
      </c>
      <c r="S46" s="292">
        <v>0</v>
      </c>
      <c r="T46" s="292">
        <v>0</v>
      </c>
      <c r="U46" s="292">
        <v>0</v>
      </c>
      <c r="V46" s="292">
        <v>1190100</v>
      </c>
      <c r="W46" s="292">
        <v>926550</v>
      </c>
      <c r="X46" s="292">
        <v>76133483</v>
      </c>
      <c r="Y46" s="292">
        <v>0</v>
      </c>
      <c r="Z46" s="292">
        <v>0</v>
      </c>
      <c r="AA46" s="292">
        <v>1124439</v>
      </c>
      <c r="AB46" s="292"/>
      <c r="AC46" s="287">
        <f t="shared" si="1"/>
        <v>405639809</v>
      </c>
    </row>
    <row r="47" spans="1:29" x14ac:dyDescent="0.2">
      <c r="A47" s="351" t="s">
        <v>348</v>
      </c>
      <c r="B47" s="351">
        <v>895122</v>
      </c>
      <c r="C47" s="292">
        <v>235410</v>
      </c>
      <c r="D47" s="292">
        <v>25081600</v>
      </c>
      <c r="E47" s="292">
        <v>0</v>
      </c>
      <c r="F47" s="292">
        <v>4580369</v>
      </c>
      <c r="G47" s="292">
        <v>325000</v>
      </c>
      <c r="H47" s="292">
        <v>21048102</v>
      </c>
      <c r="I47" s="292">
        <v>329553</v>
      </c>
      <c r="J47" s="292">
        <v>0</v>
      </c>
      <c r="K47" s="292">
        <v>8094255</v>
      </c>
      <c r="L47" s="292">
        <f>(18500+108329+107196+784963+130380+198000+24500)-(416604+130380+198000)</f>
        <v>626884</v>
      </c>
      <c r="M47" s="292">
        <v>539644</v>
      </c>
      <c r="N47" s="292">
        <v>5974172</v>
      </c>
      <c r="O47" s="292">
        <v>914725</v>
      </c>
      <c r="P47" s="292">
        <v>19107175</v>
      </c>
      <c r="Q47" s="292">
        <v>0</v>
      </c>
      <c r="R47" s="292">
        <v>0</v>
      </c>
      <c r="S47" s="292">
        <v>0</v>
      </c>
      <c r="T47" s="292">
        <v>0</v>
      </c>
      <c r="U47" s="292">
        <v>0</v>
      </c>
      <c r="V47" s="292">
        <v>0</v>
      </c>
      <c r="W47" s="292">
        <v>0</v>
      </c>
      <c r="X47" s="292">
        <v>0</v>
      </c>
      <c r="Y47" s="292">
        <v>0</v>
      </c>
      <c r="Z47" s="292">
        <v>0</v>
      </c>
      <c r="AA47" s="292">
        <v>475848</v>
      </c>
      <c r="AB47" s="292"/>
      <c r="AC47" s="287">
        <f t="shared" si="1"/>
        <v>88227859</v>
      </c>
    </row>
    <row r="48" spans="1:29" x14ac:dyDescent="0.2">
      <c r="A48" s="351" t="s">
        <v>349</v>
      </c>
      <c r="B48" s="351">
        <v>1586002</v>
      </c>
      <c r="C48" s="292">
        <v>328038</v>
      </c>
      <c r="D48" s="292">
        <v>74991649</v>
      </c>
      <c r="E48" s="292">
        <v>0</v>
      </c>
      <c r="F48" s="292">
        <v>6131681</v>
      </c>
      <c r="G48" s="292">
        <v>0</v>
      </c>
      <c r="H48" s="292">
        <v>17496831</v>
      </c>
      <c r="I48" s="292">
        <v>252013</v>
      </c>
      <c r="J48" s="292">
        <v>0</v>
      </c>
      <c r="K48" s="292">
        <v>956088</v>
      </c>
      <c r="L48" s="292">
        <v>0</v>
      </c>
      <c r="M48" s="292">
        <v>40036135</v>
      </c>
      <c r="N48" s="292">
        <v>9707107</v>
      </c>
      <c r="O48" s="292">
        <v>29549632</v>
      </c>
      <c r="P48" s="292">
        <v>4739951</v>
      </c>
      <c r="Q48" s="292">
        <v>0</v>
      </c>
      <c r="R48" s="292">
        <v>798000</v>
      </c>
      <c r="S48" s="292">
        <v>0</v>
      </c>
      <c r="T48" s="292">
        <v>0</v>
      </c>
      <c r="U48" s="292">
        <v>0</v>
      </c>
      <c r="V48" s="292">
        <v>514045</v>
      </c>
      <c r="W48" s="292">
        <v>0</v>
      </c>
      <c r="X48" s="292">
        <v>0</v>
      </c>
      <c r="Y48" s="292">
        <v>0</v>
      </c>
      <c r="Z48" s="292">
        <v>0</v>
      </c>
      <c r="AA48" s="292">
        <v>1530603</v>
      </c>
      <c r="AB48" s="292"/>
      <c r="AC48" s="287">
        <f t="shared" si="1"/>
        <v>188617775</v>
      </c>
    </row>
    <row r="49" spans="1:29" x14ac:dyDescent="0.2">
      <c r="A49" s="351" t="s">
        <v>350</v>
      </c>
      <c r="B49" s="351">
        <v>5927233</v>
      </c>
      <c r="C49" s="292">
        <v>1230459</v>
      </c>
      <c r="D49" s="292">
        <v>251202844</v>
      </c>
      <c r="E49" s="292">
        <v>0</v>
      </c>
      <c r="F49" s="292">
        <v>20731611</v>
      </c>
      <c r="G49" s="292">
        <v>750000</v>
      </c>
      <c r="H49" s="292">
        <v>31625233</v>
      </c>
      <c r="I49" s="292">
        <v>549525</v>
      </c>
      <c r="J49" s="292">
        <v>6286330</v>
      </c>
      <c r="K49" s="292">
        <v>0</v>
      </c>
      <c r="L49" s="292">
        <v>0</v>
      </c>
      <c r="M49" s="292">
        <v>275836577</v>
      </c>
      <c r="N49" s="292">
        <v>21395212</v>
      </c>
      <c r="O49" s="292">
        <v>9800000</v>
      </c>
      <c r="P49" s="292">
        <v>23360000</v>
      </c>
      <c r="Q49" s="292">
        <v>50049999</v>
      </c>
      <c r="R49" s="292">
        <v>0</v>
      </c>
      <c r="S49" s="292">
        <v>0</v>
      </c>
      <c r="T49" s="292">
        <v>556500</v>
      </c>
      <c r="U49" s="292">
        <v>5000000</v>
      </c>
      <c r="V49" s="292">
        <v>1485100</v>
      </c>
      <c r="W49" s="292">
        <v>594000</v>
      </c>
      <c r="X49" s="292">
        <v>108562607</v>
      </c>
      <c r="Y49" s="292">
        <v>0</v>
      </c>
      <c r="Z49" s="292">
        <v>0</v>
      </c>
      <c r="AA49" s="292">
        <v>2696327</v>
      </c>
      <c r="AB49" s="292"/>
      <c r="AC49" s="287">
        <f t="shared" si="1"/>
        <v>817639557</v>
      </c>
    </row>
    <row r="50" spans="1:29" x14ac:dyDescent="0.2">
      <c r="A50" s="351" t="s">
        <v>351</v>
      </c>
      <c r="B50" s="351">
        <v>2249698</v>
      </c>
      <c r="C50" s="292">
        <v>463258</v>
      </c>
      <c r="D50" s="292">
        <v>62054968</v>
      </c>
      <c r="E50" s="292">
        <v>0</v>
      </c>
      <c r="F50" s="292">
        <v>7268340</v>
      </c>
      <c r="G50" s="292">
        <v>0</v>
      </c>
      <c r="H50" s="292">
        <v>2764335</v>
      </c>
      <c r="I50" s="292">
        <v>109983</v>
      </c>
      <c r="J50" s="292">
        <v>0</v>
      </c>
      <c r="K50" s="292">
        <v>0</v>
      </c>
      <c r="L50" s="292">
        <v>0</v>
      </c>
      <c r="M50" s="292">
        <v>10950367</v>
      </c>
      <c r="N50" s="292">
        <v>5529157</v>
      </c>
      <c r="O50" s="292">
        <v>0</v>
      </c>
      <c r="P50" s="292">
        <v>10000000</v>
      </c>
      <c r="Q50" s="292">
        <v>0</v>
      </c>
      <c r="R50" s="292">
        <v>0</v>
      </c>
      <c r="S50" s="292">
        <v>0</v>
      </c>
      <c r="T50" s="292">
        <v>0</v>
      </c>
      <c r="U50" s="292">
        <v>0</v>
      </c>
      <c r="V50" s="292">
        <v>0</v>
      </c>
      <c r="W50" s="292">
        <v>0</v>
      </c>
      <c r="X50" s="292">
        <v>0</v>
      </c>
      <c r="Y50" s="292">
        <v>0</v>
      </c>
      <c r="Z50" s="292">
        <v>0</v>
      </c>
      <c r="AA50" s="292">
        <v>598637</v>
      </c>
      <c r="AB50" s="292"/>
      <c r="AC50" s="287">
        <f t="shared" si="1"/>
        <v>101988743</v>
      </c>
    </row>
    <row r="51" spans="1:29" x14ac:dyDescent="0.2">
      <c r="A51" s="351" t="s">
        <v>352</v>
      </c>
      <c r="B51" s="351">
        <v>728996</v>
      </c>
      <c r="C51" s="292">
        <v>160098</v>
      </c>
      <c r="D51" s="292">
        <v>37387690</v>
      </c>
      <c r="E51" s="292">
        <v>0</v>
      </c>
      <c r="F51" s="292">
        <v>1852120</v>
      </c>
      <c r="G51" s="292">
        <v>96000</v>
      </c>
      <c r="H51" s="292">
        <v>786731</v>
      </c>
      <c r="I51" s="292">
        <v>78069</v>
      </c>
      <c r="J51" s="292">
        <v>0</v>
      </c>
      <c r="K51" s="292">
        <v>0</v>
      </c>
      <c r="L51" s="292">
        <v>0</v>
      </c>
      <c r="M51" s="292">
        <v>9303068</v>
      </c>
      <c r="N51" s="292">
        <v>5630294</v>
      </c>
      <c r="O51" s="292">
        <v>0</v>
      </c>
      <c r="P51" s="292">
        <v>0</v>
      </c>
      <c r="Q51" s="292">
        <v>0</v>
      </c>
      <c r="R51" s="292">
        <v>0</v>
      </c>
      <c r="S51" s="292">
        <v>0</v>
      </c>
      <c r="T51" s="292">
        <v>0</v>
      </c>
      <c r="U51" s="292">
        <v>0</v>
      </c>
      <c r="V51" s="292">
        <v>0</v>
      </c>
      <c r="W51" s="292">
        <v>0</v>
      </c>
      <c r="X51" s="292">
        <v>0</v>
      </c>
      <c r="Y51" s="292">
        <v>0</v>
      </c>
      <c r="Z51" s="292">
        <v>0</v>
      </c>
      <c r="AA51" s="292">
        <v>0</v>
      </c>
      <c r="AB51" s="292"/>
      <c r="AC51" s="287">
        <f t="shared" si="1"/>
        <v>56023066</v>
      </c>
    </row>
    <row r="52" spans="1:29" x14ac:dyDescent="0.2">
      <c r="A52" s="351" t="s">
        <v>353</v>
      </c>
      <c r="B52" s="351">
        <v>1360275</v>
      </c>
      <c r="C52" s="292">
        <v>353621</v>
      </c>
      <c r="D52" s="292">
        <v>36516329</v>
      </c>
      <c r="E52" s="292">
        <v>0</v>
      </c>
      <c r="F52" s="292">
        <v>6809062</v>
      </c>
      <c r="G52" s="292">
        <v>0</v>
      </c>
      <c r="H52" s="292">
        <v>18495112</v>
      </c>
      <c r="I52" s="292">
        <v>331054</v>
      </c>
      <c r="J52" s="292">
        <v>262587</v>
      </c>
      <c r="K52" s="292">
        <v>487553</v>
      </c>
      <c r="L52" s="292">
        <v>0</v>
      </c>
      <c r="M52" s="292">
        <v>0</v>
      </c>
      <c r="N52" s="292">
        <v>6660496</v>
      </c>
      <c r="O52" s="292">
        <v>2832848</v>
      </c>
      <c r="P52" s="292">
        <v>3930000</v>
      </c>
      <c r="Q52" s="292">
        <v>0</v>
      </c>
      <c r="R52" s="292">
        <v>0</v>
      </c>
      <c r="S52" s="292">
        <v>0</v>
      </c>
      <c r="T52" s="292">
        <v>860000</v>
      </c>
      <c r="U52" s="292">
        <v>0</v>
      </c>
      <c r="V52" s="292">
        <v>1213800</v>
      </c>
      <c r="W52" s="292">
        <v>0</v>
      </c>
      <c r="X52" s="292">
        <v>0</v>
      </c>
      <c r="Y52" s="292">
        <v>0</v>
      </c>
      <c r="Z52" s="292">
        <v>0</v>
      </c>
      <c r="AA52" s="292">
        <v>0</v>
      </c>
      <c r="AB52" s="292"/>
      <c r="AC52" s="287">
        <f t="shared" si="1"/>
        <v>80112737</v>
      </c>
    </row>
    <row r="53" spans="1:29" x14ac:dyDescent="0.2">
      <c r="A53" s="351" t="s">
        <v>354</v>
      </c>
      <c r="B53" s="351">
        <v>608712</v>
      </c>
      <c r="C53" s="292">
        <v>160098</v>
      </c>
      <c r="D53" s="292">
        <v>5305924</v>
      </c>
      <c r="E53" s="292">
        <v>0</v>
      </c>
      <c r="F53" s="292">
        <v>1111738</v>
      </c>
      <c r="G53" s="292">
        <v>0</v>
      </c>
      <c r="H53" s="292">
        <v>9179646</v>
      </c>
      <c r="I53" s="292">
        <v>139222</v>
      </c>
      <c r="J53" s="292">
        <v>0</v>
      </c>
      <c r="K53" s="292">
        <v>3084801</v>
      </c>
      <c r="L53" s="292">
        <f>(548000+342981)-(349418+342981)</f>
        <v>198582</v>
      </c>
      <c r="M53" s="292">
        <v>0</v>
      </c>
      <c r="N53" s="292">
        <v>4446794</v>
      </c>
      <c r="O53" s="292">
        <v>692758</v>
      </c>
      <c r="P53" s="292">
        <v>1067774</v>
      </c>
      <c r="Q53" s="292">
        <v>0</v>
      </c>
      <c r="R53" s="292">
        <v>0</v>
      </c>
      <c r="S53" s="292">
        <v>0</v>
      </c>
      <c r="T53" s="292">
        <v>0</v>
      </c>
      <c r="U53" s="292">
        <v>0</v>
      </c>
      <c r="V53" s="292">
        <v>0</v>
      </c>
      <c r="W53" s="292">
        <v>0</v>
      </c>
      <c r="X53" s="292">
        <v>0</v>
      </c>
      <c r="Y53" s="292">
        <v>0</v>
      </c>
      <c r="Z53" s="292">
        <v>0</v>
      </c>
      <c r="AA53" s="292">
        <v>0</v>
      </c>
      <c r="AB53" s="292"/>
      <c r="AC53" s="287">
        <f t="shared" si="1"/>
        <v>25996049</v>
      </c>
    </row>
    <row r="54" spans="1:29" x14ac:dyDescent="0.2">
      <c r="A54" s="351" t="s">
        <v>355</v>
      </c>
      <c r="B54" s="351">
        <v>2000944</v>
      </c>
      <c r="C54" s="292">
        <v>472954</v>
      </c>
      <c r="D54" s="292">
        <v>68582890</v>
      </c>
      <c r="E54" s="292">
        <v>0</v>
      </c>
      <c r="F54" s="292">
        <v>9061807</v>
      </c>
      <c r="G54" s="292">
        <v>0</v>
      </c>
      <c r="H54" s="292">
        <v>26527433</v>
      </c>
      <c r="I54" s="292">
        <v>441630</v>
      </c>
      <c r="J54" s="292">
        <v>1457357</v>
      </c>
      <c r="K54" s="292">
        <v>0</v>
      </c>
      <c r="L54" s="292">
        <v>0</v>
      </c>
      <c r="M54" s="292">
        <v>6298452</v>
      </c>
      <c r="N54" s="292">
        <v>8705762</v>
      </c>
      <c r="O54" s="292">
        <v>66000000</v>
      </c>
      <c r="P54" s="292">
        <v>22378905</v>
      </c>
      <c r="Q54" s="292">
        <v>0</v>
      </c>
      <c r="R54" s="292">
        <v>0</v>
      </c>
      <c r="S54" s="292">
        <v>0</v>
      </c>
      <c r="T54" s="292">
        <v>0</v>
      </c>
      <c r="U54" s="292">
        <v>0</v>
      </c>
      <c r="V54" s="292">
        <v>0</v>
      </c>
      <c r="W54" s="292">
        <v>360000</v>
      </c>
      <c r="X54" s="292">
        <v>0</v>
      </c>
      <c r="Y54" s="292">
        <v>0</v>
      </c>
      <c r="Z54" s="292">
        <v>0</v>
      </c>
      <c r="AA54" s="292">
        <v>630654</v>
      </c>
      <c r="AB54" s="292"/>
      <c r="AC54" s="287">
        <f t="shared" si="1"/>
        <v>212918788</v>
      </c>
    </row>
    <row r="55" spans="1:29" x14ac:dyDescent="0.2">
      <c r="A55" s="351" t="s">
        <v>356</v>
      </c>
      <c r="B55" s="351">
        <v>12871480</v>
      </c>
      <c r="C55" s="292">
        <v>2597003</v>
      </c>
      <c r="D55" s="292">
        <v>426858107</v>
      </c>
      <c r="E55" s="292">
        <v>0</v>
      </c>
      <c r="F55" s="292">
        <v>30423658</v>
      </c>
      <c r="G55" s="292">
        <v>160200</v>
      </c>
      <c r="H55" s="292">
        <v>59432768</v>
      </c>
      <c r="I55" s="292">
        <v>871180</v>
      </c>
      <c r="J55" s="292">
        <v>0</v>
      </c>
      <c r="K55" s="292">
        <v>0</v>
      </c>
      <c r="L55" s="292">
        <v>0</v>
      </c>
      <c r="M55" s="292">
        <v>76209232</v>
      </c>
      <c r="N55" s="292">
        <v>35364260</v>
      </c>
      <c r="O55" s="292">
        <v>50394320</v>
      </c>
      <c r="P55" s="292">
        <v>77494010</v>
      </c>
      <c r="Q55" s="292">
        <v>65604256</v>
      </c>
      <c r="R55" s="292">
        <v>500000</v>
      </c>
      <c r="S55" s="292">
        <v>0</v>
      </c>
      <c r="T55" s="292">
        <v>2715000</v>
      </c>
      <c r="U55" s="292">
        <v>0</v>
      </c>
      <c r="V55" s="292">
        <v>3510200</v>
      </c>
      <c r="W55" s="292">
        <v>552698</v>
      </c>
      <c r="X55" s="292">
        <v>171170703</v>
      </c>
      <c r="Y55" s="292">
        <v>0</v>
      </c>
      <c r="Z55" s="292">
        <v>0</v>
      </c>
      <c r="AA55" s="292">
        <v>2649113</v>
      </c>
      <c r="AB55" s="292"/>
      <c r="AC55" s="287">
        <f t="shared" si="1"/>
        <v>1019378188</v>
      </c>
    </row>
    <row r="56" spans="1:29" x14ac:dyDescent="0.2">
      <c r="A56" s="351" t="s">
        <v>357</v>
      </c>
      <c r="B56" s="351">
        <v>1401254</v>
      </c>
      <c r="C56" s="292">
        <v>307486</v>
      </c>
      <c r="D56" s="292">
        <v>67835577</v>
      </c>
      <c r="E56" s="292">
        <v>0</v>
      </c>
      <c r="F56" s="292">
        <v>3013117</v>
      </c>
      <c r="G56" s="292">
        <v>345250</v>
      </c>
      <c r="H56" s="292">
        <v>9139690</v>
      </c>
      <c r="I56" s="292">
        <v>132699</v>
      </c>
      <c r="J56" s="292">
        <v>0</v>
      </c>
      <c r="K56" s="292">
        <v>181339</v>
      </c>
      <c r="L56" s="292">
        <v>0</v>
      </c>
      <c r="M56" s="292">
        <v>35685022</v>
      </c>
      <c r="N56" s="292">
        <v>7661134</v>
      </c>
      <c r="O56" s="292">
        <v>8485469</v>
      </c>
      <c r="P56" s="292">
        <v>0</v>
      </c>
      <c r="Q56" s="292">
        <v>0</v>
      </c>
      <c r="R56" s="292">
        <v>0</v>
      </c>
      <c r="S56" s="292">
        <v>0</v>
      </c>
      <c r="T56" s="292">
        <v>0</v>
      </c>
      <c r="U56" s="292">
        <v>0</v>
      </c>
      <c r="V56" s="292">
        <v>300000</v>
      </c>
      <c r="W56" s="292">
        <v>385584</v>
      </c>
      <c r="X56" s="292">
        <v>0</v>
      </c>
      <c r="Y56" s="292">
        <v>0</v>
      </c>
      <c r="Z56" s="292">
        <v>0</v>
      </c>
      <c r="AA56" s="292">
        <v>1063463</v>
      </c>
      <c r="AB56" s="292"/>
      <c r="AC56" s="287">
        <f t="shared" si="1"/>
        <v>135937084</v>
      </c>
    </row>
    <row r="57" spans="1:29" x14ac:dyDescent="0.2">
      <c r="A57" s="351" t="s">
        <v>358</v>
      </c>
      <c r="B57" s="351">
        <v>608712</v>
      </c>
      <c r="C57" s="292">
        <v>160098</v>
      </c>
      <c r="D57" s="292">
        <v>3714573</v>
      </c>
      <c r="E57" s="292">
        <v>0</v>
      </c>
      <c r="F57" s="292">
        <v>772196</v>
      </c>
      <c r="G57" s="292">
        <v>0</v>
      </c>
      <c r="H57" s="292">
        <v>5572074</v>
      </c>
      <c r="I57" s="292">
        <v>132251</v>
      </c>
      <c r="J57" s="292">
        <v>0</v>
      </c>
      <c r="K57" s="292">
        <v>0</v>
      </c>
      <c r="L57" s="292">
        <v>0</v>
      </c>
      <c r="M57" s="292">
        <v>0</v>
      </c>
      <c r="N57" s="292">
        <v>4175941</v>
      </c>
      <c r="O57" s="292">
        <v>3279616</v>
      </c>
      <c r="P57" s="292">
        <v>9151125</v>
      </c>
      <c r="Q57" s="292">
        <v>0</v>
      </c>
      <c r="R57" s="292">
        <v>0</v>
      </c>
      <c r="S57" s="292">
        <v>0</v>
      </c>
      <c r="T57" s="292">
        <v>0</v>
      </c>
      <c r="U57" s="292">
        <v>0</v>
      </c>
      <c r="V57" s="292">
        <v>0</v>
      </c>
      <c r="W57" s="292">
        <v>0</v>
      </c>
      <c r="X57" s="292">
        <v>0</v>
      </c>
      <c r="Y57" s="292">
        <v>0</v>
      </c>
      <c r="Z57" s="292">
        <v>0</v>
      </c>
      <c r="AA57" s="292">
        <v>0</v>
      </c>
      <c r="AB57" s="292"/>
      <c r="AC57" s="287">
        <f t="shared" si="1"/>
        <v>27566586</v>
      </c>
    </row>
    <row r="58" spans="1:29" x14ac:dyDescent="0.2">
      <c r="A58" s="351" t="s">
        <v>359</v>
      </c>
      <c r="B58" s="351">
        <v>0</v>
      </c>
      <c r="C58" s="292">
        <v>0</v>
      </c>
      <c r="D58" s="292">
        <v>2063368</v>
      </c>
      <c r="E58" s="292">
        <v>5100000</v>
      </c>
      <c r="F58" s="292">
        <v>219934</v>
      </c>
      <c r="G58" s="292">
        <v>0</v>
      </c>
      <c r="H58" s="292">
        <v>0</v>
      </c>
      <c r="I58" s="292">
        <v>0</v>
      </c>
      <c r="J58" s="292">
        <v>0</v>
      </c>
      <c r="K58" s="292">
        <v>0</v>
      </c>
      <c r="L58" s="292">
        <v>0</v>
      </c>
      <c r="M58" s="292">
        <v>0</v>
      </c>
      <c r="N58" s="292">
        <v>1127393</v>
      </c>
      <c r="O58" s="292">
        <v>0</v>
      </c>
      <c r="P58" s="292">
        <v>0</v>
      </c>
      <c r="Q58" s="292">
        <v>0</v>
      </c>
      <c r="R58" s="292">
        <v>0</v>
      </c>
      <c r="S58" s="292">
        <v>0</v>
      </c>
      <c r="T58" s="292">
        <v>0</v>
      </c>
      <c r="U58" s="292">
        <v>0</v>
      </c>
      <c r="V58" s="292">
        <v>0</v>
      </c>
      <c r="W58" s="292">
        <v>375000</v>
      </c>
      <c r="X58" s="292">
        <v>0</v>
      </c>
      <c r="Y58" s="292">
        <v>0</v>
      </c>
      <c r="Z58" s="292">
        <v>0</v>
      </c>
      <c r="AA58" s="292">
        <v>0</v>
      </c>
      <c r="AB58" s="292"/>
      <c r="AC58" s="287">
        <f t="shared" si="1"/>
        <v>8885695</v>
      </c>
    </row>
    <row r="59" spans="1:29" x14ac:dyDescent="0.2">
      <c r="A59" s="351" t="s">
        <v>360</v>
      </c>
      <c r="B59" s="351">
        <v>3745404</v>
      </c>
      <c r="C59" s="292">
        <v>765356</v>
      </c>
      <c r="D59" s="292">
        <v>182934607</v>
      </c>
      <c r="E59" s="292">
        <v>2099151</v>
      </c>
      <c r="F59" s="292">
        <v>7593867</v>
      </c>
      <c r="G59" s="292">
        <v>100500</v>
      </c>
      <c r="H59" s="292">
        <v>21190805</v>
      </c>
      <c r="I59" s="292">
        <v>379400</v>
      </c>
      <c r="J59" s="292">
        <v>1509875</v>
      </c>
      <c r="K59" s="292">
        <v>0</v>
      </c>
      <c r="L59" s="292">
        <v>0</v>
      </c>
      <c r="M59" s="292">
        <v>4796516</v>
      </c>
      <c r="N59" s="292">
        <v>8970147</v>
      </c>
      <c r="O59" s="292">
        <v>916500</v>
      </c>
      <c r="P59" s="292">
        <v>11549192</v>
      </c>
      <c r="Q59" s="292">
        <v>0</v>
      </c>
      <c r="R59" s="292">
        <v>0</v>
      </c>
      <c r="S59" s="292">
        <v>0</v>
      </c>
      <c r="T59" s="292">
        <v>0</v>
      </c>
      <c r="U59" s="292">
        <v>0</v>
      </c>
      <c r="V59" s="292">
        <v>0</v>
      </c>
      <c r="W59" s="292">
        <v>0</v>
      </c>
      <c r="X59" s="292">
        <v>52738308</v>
      </c>
      <c r="Y59" s="292">
        <v>0</v>
      </c>
      <c r="Z59" s="292">
        <v>0</v>
      </c>
      <c r="AA59" s="292">
        <v>529339</v>
      </c>
      <c r="AB59" s="292"/>
      <c r="AC59" s="287">
        <f t="shared" si="1"/>
        <v>299818967</v>
      </c>
    </row>
    <row r="60" spans="1:29" x14ac:dyDescent="0.2">
      <c r="A60" s="351" t="s">
        <v>361</v>
      </c>
      <c r="B60" s="351">
        <v>3404333</v>
      </c>
      <c r="C60" s="292">
        <v>690983</v>
      </c>
      <c r="D60" s="292">
        <v>208778227</v>
      </c>
      <c r="E60" s="292">
        <v>7700000</v>
      </c>
      <c r="F60" s="292">
        <v>9445548</v>
      </c>
      <c r="G60" s="292">
        <v>0</v>
      </c>
      <c r="H60" s="292">
        <v>18105777</v>
      </c>
      <c r="I60" s="292">
        <v>283932</v>
      </c>
      <c r="J60" s="292">
        <v>0</v>
      </c>
      <c r="K60" s="292">
        <v>2403926</v>
      </c>
      <c r="L60" s="292">
        <v>0</v>
      </c>
      <c r="M60" s="292">
        <v>107973080</v>
      </c>
      <c r="N60" s="292">
        <v>17137868</v>
      </c>
      <c r="O60" s="292">
        <v>33551202</v>
      </c>
      <c r="P60" s="292">
        <v>21997751</v>
      </c>
      <c r="Q60" s="292">
        <v>490468820</v>
      </c>
      <c r="R60" s="292">
        <v>0</v>
      </c>
      <c r="S60" s="292">
        <v>0</v>
      </c>
      <c r="T60" s="292">
        <v>405000</v>
      </c>
      <c r="U60" s="292">
        <v>0</v>
      </c>
      <c r="V60" s="292">
        <v>0</v>
      </c>
      <c r="W60" s="292">
        <v>0</v>
      </c>
      <c r="X60" s="292">
        <v>0</v>
      </c>
      <c r="Y60" s="292">
        <v>0</v>
      </c>
      <c r="Z60" s="292">
        <v>0</v>
      </c>
      <c r="AA60" s="292">
        <v>1312566</v>
      </c>
      <c r="AB60" s="292"/>
      <c r="AC60" s="287">
        <f t="shared" si="1"/>
        <v>923659013</v>
      </c>
    </row>
    <row r="61" spans="1:29" x14ac:dyDescent="0.2">
      <c r="A61" s="351" t="s">
        <v>362</v>
      </c>
      <c r="B61" s="351">
        <v>608713</v>
      </c>
      <c r="C61" s="292">
        <v>160098</v>
      </c>
      <c r="D61" s="292">
        <v>14198716</v>
      </c>
      <c r="E61" s="292">
        <v>0</v>
      </c>
      <c r="F61" s="292">
        <v>3188512</v>
      </c>
      <c r="G61" s="292">
        <v>0</v>
      </c>
      <c r="H61" s="292">
        <v>11142142</v>
      </c>
      <c r="I61" s="292">
        <v>226004</v>
      </c>
      <c r="J61" s="292">
        <v>2484072</v>
      </c>
      <c r="K61" s="292">
        <v>0</v>
      </c>
      <c r="L61" s="292">
        <v>0</v>
      </c>
      <c r="M61" s="292">
        <v>1209121</v>
      </c>
      <c r="N61" s="292">
        <v>5006329</v>
      </c>
      <c r="O61" s="292">
        <v>0</v>
      </c>
      <c r="P61" s="292">
        <v>0</v>
      </c>
      <c r="Q61" s="292">
        <v>0</v>
      </c>
      <c r="R61" s="292">
        <v>0</v>
      </c>
      <c r="S61" s="292">
        <v>0</v>
      </c>
      <c r="T61" s="292">
        <v>0</v>
      </c>
      <c r="U61" s="292">
        <v>0</v>
      </c>
      <c r="V61" s="292">
        <v>0</v>
      </c>
      <c r="W61" s="292">
        <v>0</v>
      </c>
      <c r="X61" s="292">
        <v>0</v>
      </c>
      <c r="Y61" s="292">
        <v>0</v>
      </c>
      <c r="Z61" s="292">
        <v>0</v>
      </c>
      <c r="AA61" s="292">
        <v>490375</v>
      </c>
      <c r="AB61" s="292"/>
      <c r="AC61" s="287">
        <f t="shared" si="1"/>
        <v>38714082</v>
      </c>
    </row>
    <row r="62" spans="1:29" x14ac:dyDescent="0.2">
      <c r="A62" s="351" t="s">
        <v>363</v>
      </c>
      <c r="B62" s="351">
        <v>1966686</v>
      </c>
      <c r="C62" s="292">
        <v>434942</v>
      </c>
      <c r="D62" s="292">
        <v>68166910</v>
      </c>
      <c r="E62" s="292">
        <v>0</v>
      </c>
      <c r="F62" s="292">
        <v>7386185</v>
      </c>
      <c r="G62" s="292">
        <v>0</v>
      </c>
      <c r="H62" s="292">
        <v>22684493</v>
      </c>
      <c r="I62" s="292">
        <v>391968</v>
      </c>
      <c r="J62" s="292">
        <v>0</v>
      </c>
      <c r="K62" s="292">
        <v>2609235</v>
      </c>
      <c r="L62" s="292">
        <v>270000</v>
      </c>
      <c r="M62" s="292">
        <v>2167079</v>
      </c>
      <c r="N62" s="292">
        <v>9264119</v>
      </c>
      <c r="O62" s="292">
        <v>6400000</v>
      </c>
      <c r="P62" s="292">
        <v>3796872</v>
      </c>
      <c r="Q62" s="292">
        <v>103000000</v>
      </c>
      <c r="R62" s="292">
        <v>0</v>
      </c>
      <c r="S62" s="292">
        <v>0</v>
      </c>
      <c r="T62" s="292">
        <v>0</v>
      </c>
      <c r="U62" s="292">
        <v>0</v>
      </c>
      <c r="V62" s="292">
        <v>436170</v>
      </c>
      <c r="W62" s="292">
        <v>670000</v>
      </c>
      <c r="X62" s="292">
        <v>8303787</v>
      </c>
      <c r="Y62" s="292">
        <v>0</v>
      </c>
      <c r="Z62" s="292">
        <v>0</v>
      </c>
      <c r="AA62" s="292">
        <v>603683</v>
      </c>
      <c r="AB62" s="292"/>
      <c r="AC62" s="287">
        <f t="shared" si="1"/>
        <v>238552129</v>
      </c>
    </row>
    <row r="63" spans="1:29" x14ac:dyDescent="0.2">
      <c r="A63" s="351" t="s">
        <v>364</v>
      </c>
      <c r="B63" s="351">
        <v>608713</v>
      </c>
      <c r="C63" s="292">
        <v>160098</v>
      </c>
      <c r="D63" s="292">
        <v>2876335</v>
      </c>
      <c r="E63" s="292">
        <v>0</v>
      </c>
      <c r="F63" s="292">
        <v>711257</v>
      </c>
      <c r="G63" s="292">
        <v>0</v>
      </c>
      <c r="H63" s="292">
        <v>9057339</v>
      </c>
      <c r="I63" s="292">
        <v>120347</v>
      </c>
      <c r="J63" s="292">
        <v>0</v>
      </c>
      <c r="K63" s="292">
        <v>180875</v>
      </c>
      <c r="L63" s="292">
        <v>0</v>
      </c>
      <c r="M63" s="292">
        <v>0</v>
      </c>
      <c r="N63" s="292">
        <v>4244451</v>
      </c>
      <c r="O63" s="292">
        <v>0</v>
      </c>
      <c r="P63" s="292">
        <v>0</v>
      </c>
      <c r="Q63" s="292">
        <v>0</v>
      </c>
      <c r="R63" s="292">
        <v>0</v>
      </c>
      <c r="S63" s="292">
        <v>0</v>
      </c>
      <c r="T63" s="292">
        <v>0</v>
      </c>
      <c r="U63" s="292">
        <v>0</v>
      </c>
      <c r="V63" s="292">
        <v>0</v>
      </c>
      <c r="W63" s="292">
        <v>0</v>
      </c>
      <c r="X63" s="292">
        <v>0</v>
      </c>
      <c r="Y63" s="292">
        <v>0</v>
      </c>
      <c r="Z63" s="292">
        <v>0</v>
      </c>
      <c r="AA63" s="292">
        <v>0</v>
      </c>
      <c r="AB63" s="292"/>
      <c r="AC63" s="287">
        <f t="shared" si="1"/>
        <v>17959415</v>
      </c>
    </row>
    <row r="64" spans="1:29" x14ac:dyDescent="0.2">
      <c r="A64" s="351" t="s">
        <v>365</v>
      </c>
      <c r="B64" s="351"/>
      <c r="C64" s="292"/>
      <c r="D64" s="292"/>
      <c r="E64" s="292"/>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row>
    <row r="65" spans="1:29" ht="12.75" thickBot="1" x14ac:dyDescent="0.25">
      <c r="A65" s="426" t="s">
        <v>196</v>
      </c>
      <c r="B65" s="358">
        <f t="shared" ref="B65:M65" si="2">SUM(B8:B64)</f>
        <v>152178080</v>
      </c>
      <c r="C65" s="358">
        <f t="shared" si="2"/>
        <v>32019592</v>
      </c>
      <c r="D65" s="358">
        <f t="shared" si="2"/>
        <v>6920874612</v>
      </c>
      <c r="E65" s="358">
        <f>SUM(E8:E64)</f>
        <v>45251197</v>
      </c>
      <c r="F65" s="358">
        <f t="shared" si="2"/>
        <v>422037792</v>
      </c>
      <c r="G65" s="358">
        <f t="shared" si="2"/>
        <v>8404279</v>
      </c>
      <c r="H65" s="358">
        <f t="shared" si="2"/>
        <v>896275765</v>
      </c>
      <c r="I65" s="358">
        <f t="shared" si="2"/>
        <v>14951719</v>
      </c>
      <c r="J65" s="358">
        <f t="shared" si="2"/>
        <v>26258687</v>
      </c>
      <c r="K65" s="358">
        <f t="shared" si="2"/>
        <v>35823941</v>
      </c>
      <c r="L65" s="358">
        <f>SUM(L8:L64)</f>
        <v>5360657</v>
      </c>
      <c r="M65" s="358">
        <f t="shared" si="2"/>
        <v>4111504865</v>
      </c>
      <c r="N65" s="358">
        <f>SUM(N8:N63)</f>
        <v>601222535</v>
      </c>
      <c r="O65" s="358">
        <f>SUM(O8:O63)</f>
        <v>949183784</v>
      </c>
      <c r="P65" s="358">
        <f>SUM(P8:P63)</f>
        <v>1105329750</v>
      </c>
      <c r="Q65" s="358">
        <f t="shared" ref="Q65:W65" si="3">SUM(Q8:Q63)</f>
        <v>3325364359</v>
      </c>
      <c r="R65" s="358">
        <f t="shared" si="3"/>
        <v>4050251</v>
      </c>
      <c r="S65" s="358">
        <f t="shared" si="3"/>
        <v>1000000</v>
      </c>
      <c r="T65" s="358">
        <f t="shared" si="3"/>
        <v>11026500</v>
      </c>
      <c r="U65" s="358">
        <f t="shared" si="3"/>
        <v>5000000</v>
      </c>
      <c r="V65" s="358">
        <f t="shared" si="3"/>
        <v>25000000</v>
      </c>
      <c r="W65" s="358">
        <f t="shared" si="3"/>
        <v>16217744</v>
      </c>
      <c r="X65" s="358">
        <f>SUM(X8:X63)</f>
        <v>2207561294</v>
      </c>
      <c r="Y65" s="358">
        <f>SUM(Y8:Y63)</f>
        <v>3550000</v>
      </c>
      <c r="Z65" s="358">
        <f>SUM(Z8:Z63)</f>
        <v>2973559</v>
      </c>
      <c r="AA65" s="358">
        <f>SUM(AA8:AA63)</f>
        <v>49011483</v>
      </c>
      <c r="AB65" s="358">
        <f>SUM(AB8:AB63)</f>
        <v>148500000</v>
      </c>
      <c r="AC65" s="427">
        <f t="shared" ref="AC65:AC73" si="4">SUM(B65:AB65)</f>
        <v>21125932445</v>
      </c>
    </row>
    <row r="66" spans="1:29" ht="12.75" thickTop="1" x14ac:dyDescent="0.2">
      <c r="A66" s="352" t="s">
        <v>197</v>
      </c>
      <c r="B66" s="45">
        <v>763701.40558639995</v>
      </c>
      <c r="C66" s="45">
        <v>159535.30441360001</v>
      </c>
      <c r="D66" s="356">
        <v>48062161.8675</v>
      </c>
      <c r="E66" s="356">
        <v>0</v>
      </c>
      <c r="F66" s="356">
        <v>2856235</v>
      </c>
      <c r="G66" s="356">
        <v>0</v>
      </c>
      <c r="H66" s="356">
        <v>4376448</v>
      </c>
      <c r="I66" s="356">
        <v>0</v>
      </c>
      <c r="J66" s="356">
        <v>0</v>
      </c>
      <c r="K66" s="356">
        <v>0</v>
      </c>
      <c r="L66" s="356">
        <v>0</v>
      </c>
      <c r="M66" s="356">
        <v>54155282</v>
      </c>
      <c r="N66" s="356">
        <v>4529945</v>
      </c>
      <c r="O66" s="356">
        <v>0</v>
      </c>
      <c r="P66" s="356">
        <v>0</v>
      </c>
      <c r="Q66" s="356">
        <v>0</v>
      </c>
      <c r="R66" s="356">
        <v>0</v>
      </c>
      <c r="S66" s="356">
        <v>0</v>
      </c>
      <c r="T66" s="356">
        <v>0</v>
      </c>
      <c r="U66" s="356">
        <v>0</v>
      </c>
      <c r="V66" s="356">
        <v>0</v>
      </c>
      <c r="W66" s="356">
        <v>0</v>
      </c>
      <c r="X66" s="356">
        <v>0</v>
      </c>
      <c r="Y66" s="356">
        <v>0</v>
      </c>
      <c r="Z66" s="356">
        <v>0</v>
      </c>
      <c r="AA66" s="356">
        <v>0</v>
      </c>
      <c r="AB66" s="356"/>
      <c r="AC66" s="287">
        <f t="shared" si="4"/>
        <v>114903308.5775</v>
      </c>
    </row>
    <row r="67" spans="1:29" x14ac:dyDescent="0.2">
      <c r="A67" s="352"/>
      <c r="B67" s="356">
        <v>0</v>
      </c>
      <c r="C67" s="356">
        <v>0</v>
      </c>
      <c r="D67" s="356">
        <v>0</v>
      </c>
      <c r="E67" s="356">
        <v>0</v>
      </c>
      <c r="F67" s="356">
        <v>0</v>
      </c>
      <c r="G67" s="356">
        <v>0</v>
      </c>
      <c r="H67" s="356">
        <v>0</v>
      </c>
      <c r="I67" s="356">
        <v>0</v>
      </c>
      <c r="J67" s="356">
        <v>0</v>
      </c>
      <c r="K67" s="356">
        <v>0</v>
      </c>
      <c r="L67" s="356">
        <v>0</v>
      </c>
      <c r="M67" s="356">
        <v>0</v>
      </c>
      <c r="N67" s="356">
        <v>0</v>
      </c>
      <c r="O67" s="356">
        <v>0</v>
      </c>
      <c r="P67" s="356">
        <v>0</v>
      </c>
      <c r="Q67" s="356">
        <v>0</v>
      </c>
      <c r="R67" s="356">
        <v>0</v>
      </c>
      <c r="S67" s="356">
        <v>0</v>
      </c>
      <c r="T67" s="356">
        <v>0</v>
      </c>
      <c r="U67" s="356">
        <v>0</v>
      </c>
      <c r="V67" s="356">
        <v>0</v>
      </c>
      <c r="W67" s="356">
        <v>0</v>
      </c>
      <c r="X67" s="356">
        <v>0</v>
      </c>
      <c r="Y67" s="356">
        <v>0</v>
      </c>
      <c r="Z67" s="356">
        <v>0</v>
      </c>
      <c r="AA67" s="356">
        <v>0</v>
      </c>
      <c r="AB67" s="356"/>
      <c r="AC67" s="287">
        <f t="shared" si="4"/>
        <v>0</v>
      </c>
    </row>
    <row r="68" spans="1:29" ht="12.75" thickBot="1" x14ac:dyDescent="0.25">
      <c r="A68" s="428" t="s">
        <v>196</v>
      </c>
      <c r="B68" s="358">
        <f t="shared" ref="B68:W68" si="5">+B65+B66+B67</f>
        <v>152941781.40558639</v>
      </c>
      <c r="C68" s="358">
        <f t="shared" si="5"/>
        <v>32179127.304413602</v>
      </c>
      <c r="D68" s="358">
        <f t="shared" si="5"/>
        <v>6968936773.8675003</v>
      </c>
      <c r="E68" s="358">
        <f>+E65+E66+E67</f>
        <v>45251197</v>
      </c>
      <c r="F68" s="358">
        <f t="shared" si="5"/>
        <v>424894027</v>
      </c>
      <c r="G68" s="358">
        <f t="shared" si="5"/>
        <v>8404279</v>
      </c>
      <c r="H68" s="358">
        <f t="shared" si="5"/>
        <v>900652213</v>
      </c>
      <c r="I68" s="358">
        <f t="shared" si="5"/>
        <v>14951719</v>
      </c>
      <c r="J68" s="358">
        <f t="shared" si="5"/>
        <v>26258687</v>
      </c>
      <c r="K68" s="358">
        <f>+K65</f>
        <v>35823941</v>
      </c>
      <c r="L68" s="358">
        <f>+L65</f>
        <v>5360657</v>
      </c>
      <c r="M68" s="358">
        <f t="shared" si="5"/>
        <v>4165660147</v>
      </c>
      <c r="N68" s="358">
        <f t="shared" si="5"/>
        <v>605752480</v>
      </c>
      <c r="O68" s="358">
        <f>+O65+O66+O67</f>
        <v>949183784</v>
      </c>
      <c r="P68" s="358">
        <f>+P65+P66+P67</f>
        <v>1105329750</v>
      </c>
      <c r="Q68" s="358">
        <f t="shared" si="5"/>
        <v>3325364359</v>
      </c>
      <c r="R68" s="358">
        <f t="shared" si="5"/>
        <v>4050251</v>
      </c>
      <c r="S68" s="358">
        <f t="shared" si="5"/>
        <v>1000000</v>
      </c>
      <c r="T68" s="358">
        <f t="shared" si="5"/>
        <v>11026500</v>
      </c>
      <c r="U68" s="358">
        <f t="shared" si="5"/>
        <v>5000000</v>
      </c>
      <c r="V68" s="358">
        <f t="shared" si="5"/>
        <v>25000000</v>
      </c>
      <c r="W68" s="358">
        <f t="shared" si="5"/>
        <v>16217744</v>
      </c>
      <c r="X68" s="358">
        <f>+X65+X66+X67</f>
        <v>2207561294</v>
      </c>
      <c r="Y68" s="358">
        <f>+Y65+Y66+Y67</f>
        <v>3550000</v>
      </c>
      <c r="Z68" s="358">
        <f>+Z65+Z66+Z67</f>
        <v>2973559</v>
      </c>
      <c r="AA68" s="358">
        <f>+AA65</f>
        <v>49011483</v>
      </c>
      <c r="AB68" s="358">
        <f>+AB65</f>
        <v>148500000</v>
      </c>
      <c r="AC68" s="358">
        <f t="shared" si="4"/>
        <v>21240835753.577499</v>
      </c>
    </row>
    <row r="69" spans="1:29" ht="12.75" thickTop="1" x14ac:dyDescent="0.2">
      <c r="A69" s="352" t="s">
        <v>425</v>
      </c>
      <c r="B69" s="425">
        <v>0</v>
      </c>
      <c r="C69" s="425">
        <v>0</v>
      </c>
      <c r="D69" s="425">
        <v>30000000</v>
      </c>
      <c r="E69" s="425">
        <v>0</v>
      </c>
      <c r="F69" s="425">
        <v>0</v>
      </c>
      <c r="G69" s="425">
        <v>0</v>
      </c>
      <c r="H69" s="425">
        <v>0</v>
      </c>
      <c r="I69" s="425">
        <v>0</v>
      </c>
      <c r="J69" s="425">
        <v>0</v>
      </c>
      <c r="K69" s="425">
        <v>0</v>
      </c>
      <c r="L69" s="425">
        <v>0</v>
      </c>
      <c r="M69" s="425">
        <v>0</v>
      </c>
      <c r="N69" s="425">
        <v>0</v>
      </c>
      <c r="O69" s="425">
        <v>0</v>
      </c>
      <c r="P69" s="425">
        <v>0</v>
      </c>
      <c r="Q69" s="425">
        <v>0</v>
      </c>
      <c r="R69" s="425">
        <v>0</v>
      </c>
      <c r="S69" s="425">
        <v>0</v>
      </c>
      <c r="T69" s="425">
        <v>0</v>
      </c>
      <c r="U69" s="425">
        <v>0</v>
      </c>
      <c r="V69" s="425">
        <v>0</v>
      </c>
      <c r="W69" s="425">
        <v>0</v>
      </c>
      <c r="X69" s="425">
        <v>0</v>
      </c>
      <c r="Y69" s="425">
        <v>0</v>
      </c>
      <c r="Z69" s="425">
        <v>0</v>
      </c>
      <c r="AA69" s="425">
        <v>0</v>
      </c>
      <c r="AB69" s="425"/>
      <c r="AC69" s="287">
        <f t="shared" si="4"/>
        <v>30000000</v>
      </c>
    </row>
    <row r="70" spans="1:29" x14ac:dyDescent="0.2">
      <c r="A70" s="352" t="s">
        <v>445</v>
      </c>
      <c r="B70" s="425">
        <v>0</v>
      </c>
      <c r="C70" s="425">
        <v>0</v>
      </c>
      <c r="D70" s="425">
        <v>0</v>
      </c>
      <c r="E70" s="425">
        <v>0</v>
      </c>
      <c r="F70" s="425">
        <v>4605014</v>
      </c>
      <c r="G70" s="425">
        <v>0</v>
      </c>
      <c r="H70" s="425">
        <v>0</v>
      </c>
      <c r="I70" s="425">
        <v>0</v>
      </c>
      <c r="J70" s="425">
        <v>0</v>
      </c>
      <c r="K70" s="425">
        <v>0</v>
      </c>
      <c r="L70" s="425">
        <v>0</v>
      </c>
      <c r="M70" s="425">
        <v>0</v>
      </c>
      <c r="N70" s="425">
        <v>0</v>
      </c>
      <c r="O70" s="425">
        <v>0</v>
      </c>
      <c r="P70" s="425">
        <v>0</v>
      </c>
      <c r="Q70" s="425">
        <v>0</v>
      </c>
      <c r="R70" s="425">
        <v>0</v>
      </c>
      <c r="S70" s="425">
        <v>0</v>
      </c>
      <c r="T70" s="425">
        <v>0</v>
      </c>
      <c r="U70" s="425">
        <v>0</v>
      </c>
      <c r="V70" s="425">
        <v>0</v>
      </c>
      <c r="W70" s="425">
        <v>0</v>
      </c>
      <c r="X70" s="425">
        <v>0</v>
      </c>
      <c r="Y70" s="425">
        <v>0</v>
      </c>
      <c r="Z70" s="425">
        <v>0</v>
      </c>
      <c r="AA70" s="425">
        <v>0</v>
      </c>
      <c r="AB70" s="425"/>
      <c r="AC70" s="287">
        <f t="shared" si="4"/>
        <v>4605014</v>
      </c>
    </row>
    <row r="71" spans="1:29" x14ac:dyDescent="0.2">
      <c r="A71" s="345" t="s">
        <v>426</v>
      </c>
      <c r="B71" s="345">
        <v>0</v>
      </c>
      <c r="C71" s="345">
        <v>0</v>
      </c>
      <c r="D71" s="345">
        <v>0</v>
      </c>
      <c r="E71" s="345">
        <v>0</v>
      </c>
      <c r="F71" s="345">
        <v>0</v>
      </c>
      <c r="G71" s="345">
        <v>0</v>
      </c>
      <c r="H71" s="345">
        <v>0</v>
      </c>
      <c r="I71" s="345">
        <v>0</v>
      </c>
      <c r="J71" s="345">
        <v>0</v>
      </c>
      <c r="K71" s="345">
        <v>8752896</v>
      </c>
      <c r="L71" s="345">
        <v>0</v>
      </c>
      <c r="M71" s="345">
        <v>0</v>
      </c>
      <c r="N71" s="345">
        <v>0</v>
      </c>
      <c r="O71" s="345">
        <v>0</v>
      </c>
      <c r="P71" s="345">
        <v>0</v>
      </c>
      <c r="Q71" s="345">
        <v>0</v>
      </c>
      <c r="R71" s="345">
        <v>0</v>
      </c>
      <c r="S71" s="345">
        <v>0</v>
      </c>
      <c r="T71" s="345">
        <v>0</v>
      </c>
      <c r="U71" s="345">
        <v>0</v>
      </c>
      <c r="V71" s="345">
        <v>0</v>
      </c>
      <c r="W71" s="345">
        <v>0</v>
      </c>
      <c r="X71" s="345">
        <v>0</v>
      </c>
      <c r="Y71" s="345">
        <v>0</v>
      </c>
      <c r="Z71" s="345">
        <v>0</v>
      </c>
      <c r="AA71" s="345">
        <v>0</v>
      </c>
      <c r="AC71" s="287">
        <f t="shared" si="4"/>
        <v>8752896</v>
      </c>
    </row>
    <row r="72" spans="1:29" x14ac:dyDescent="0.2">
      <c r="A72" s="345" t="s">
        <v>427</v>
      </c>
      <c r="B72" s="345">
        <v>0</v>
      </c>
      <c r="C72" s="345">
        <v>0</v>
      </c>
      <c r="D72" s="345">
        <v>0</v>
      </c>
      <c r="E72" s="345">
        <v>0</v>
      </c>
      <c r="F72" s="345">
        <v>0</v>
      </c>
      <c r="G72" s="345">
        <v>0</v>
      </c>
      <c r="H72" s="345">
        <v>0</v>
      </c>
      <c r="I72" s="345">
        <v>2625869</v>
      </c>
      <c r="J72" s="345">
        <v>0</v>
      </c>
      <c r="K72" s="345">
        <v>0</v>
      </c>
      <c r="L72" s="345">
        <v>0</v>
      </c>
      <c r="M72" s="345">
        <v>0</v>
      </c>
      <c r="N72" s="345">
        <v>0</v>
      </c>
      <c r="O72" s="345">
        <v>0</v>
      </c>
      <c r="P72" s="345">
        <v>0</v>
      </c>
      <c r="Q72" s="345">
        <v>0</v>
      </c>
      <c r="R72" s="345">
        <v>0</v>
      </c>
      <c r="S72" s="345">
        <v>0</v>
      </c>
      <c r="T72" s="345">
        <v>0</v>
      </c>
      <c r="U72" s="345">
        <v>0</v>
      </c>
      <c r="V72" s="345">
        <v>0</v>
      </c>
      <c r="W72" s="345">
        <v>0</v>
      </c>
      <c r="X72" s="345">
        <v>0</v>
      </c>
      <c r="Y72" s="345">
        <v>0</v>
      </c>
      <c r="Z72" s="345">
        <v>0</v>
      </c>
      <c r="AA72" s="345">
        <v>0</v>
      </c>
      <c r="AC72" s="287">
        <f t="shared" si="4"/>
        <v>2625869</v>
      </c>
    </row>
    <row r="73" spans="1:29" ht="12.75" thickBot="1" x14ac:dyDescent="0.25">
      <c r="A73" s="359" t="s">
        <v>366</v>
      </c>
      <c r="B73" s="359">
        <f>SUM(B68:B72)</f>
        <v>152941781.40558639</v>
      </c>
      <c r="C73" s="359">
        <f>SUM(C68:C72)</f>
        <v>32179127.304413602</v>
      </c>
      <c r="D73" s="359">
        <f>SUM(D68:D72)</f>
        <v>6998936773.8675003</v>
      </c>
      <c r="E73" s="359">
        <f>SUM(E68:E72)</f>
        <v>45251197</v>
      </c>
      <c r="F73" s="359">
        <f t="shared" ref="F73:AB73" si="6">SUM(F68:F72)</f>
        <v>429499041</v>
      </c>
      <c r="G73" s="359">
        <f t="shared" si="6"/>
        <v>8404279</v>
      </c>
      <c r="H73" s="359">
        <f t="shared" si="6"/>
        <v>900652213</v>
      </c>
      <c r="I73" s="359">
        <f t="shared" si="6"/>
        <v>17577588</v>
      </c>
      <c r="J73" s="359">
        <f>SUM(J68:J72)</f>
        <v>26258687</v>
      </c>
      <c r="K73" s="359">
        <f t="shared" si="6"/>
        <v>44576837</v>
      </c>
      <c r="L73" s="359">
        <f>L65</f>
        <v>5360657</v>
      </c>
      <c r="M73" s="359">
        <f t="shared" si="6"/>
        <v>4165660147</v>
      </c>
      <c r="N73" s="359">
        <f t="shared" si="6"/>
        <v>605752480</v>
      </c>
      <c r="O73" s="359">
        <f>SUM(O68:O72)</f>
        <v>949183784</v>
      </c>
      <c r="P73" s="359">
        <f>SUM(P68:P72)</f>
        <v>1105329750</v>
      </c>
      <c r="Q73" s="359">
        <f t="shared" si="6"/>
        <v>3325364359</v>
      </c>
      <c r="R73" s="359">
        <f t="shared" si="6"/>
        <v>4050251</v>
      </c>
      <c r="S73" s="359">
        <f t="shared" si="6"/>
        <v>1000000</v>
      </c>
      <c r="T73" s="359">
        <f t="shared" si="6"/>
        <v>11026500</v>
      </c>
      <c r="U73" s="359">
        <f t="shared" si="6"/>
        <v>5000000</v>
      </c>
      <c r="V73" s="359">
        <f t="shared" si="6"/>
        <v>25000000</v>
      </c>
      <c r="W73" s="359">
        <f t="shared" si="6"/>
        <v>16217744</v>
      </c>
      <c r="X73" s="359">
        <f>SUM(X68:X72)</f>
        <v>2207561294</v>
      </c>
      <c r="Y73" s="359">
        <f>SUM(Y68:Y72)</f>
        <v>3550000</v>
      </c>
      <c r="Z73" s="359">
        <f>SUM(Z68:Z72)</f>
        <v>2973559</v>
      </c>
      <c r="AA73" s="359">
        <f t="shared" si="6"/>
        <v>49011483</v>
      </c>
      <c r="AB73" s="359">
        <f t="shared" si="6"/>
        <v>148500000</v>
      </c>
      <c r="AC73" s="359">
        <f t="shared" si="4"/>
        <v>21286819532.577499</v>
      </c>
    </row>
    <row r="74" spans="1:29" ht="12.75" thickTop="1" x14ac:dyDescent="0.2"/>
    <row r="76" spans="1:29" x14ac:dyDescent="0.2">
      <c r="A76" s="345" t="s">
        <v>386</v>
      </c>
    </row>
    <row r="86" spans="14:28" x14ac:dyDescent="0.2">
      <c r="N86" s="285"/>
      <c r="O86" s="285"/>
      <c r="P86" s="285"/>
      <c r="Q86" s="285"/>
      <c r="R86" s="285"/>
      <c r="S86" s="285"/>
      <c r="T86" s="285"/>
      <c r="U86" s="285"/>
      <c r="V86" s="285"/>
      <c r="W86" s="285"/>
      <c r="X86" s="285"/>
      <c r="Y86" s="285"/>
      <c r="Z86" s="285"/>
      <c r="AA86" s="285"/>
      <c r="AB86" s="285"/>
    </row>
    <row r="92" spans="14:28" x14ac:dyDescent="0.2">
      <c r="N92" s="285"/>
      <c r="O92" s="285"/>
      <c r="P92" s="285"/>
      <c r="Q92" s="285"/>
      <c r="R92" s="285"/>
      <c r="S92" s="285"/>
      <c r="T92" s="285"/>
      <c r="U92" s="285"/>
      <c r="V92" s="285"/>
      <c r="W92" s="285"/>
      <c r="X92" s="285"/>
      <c r="Y92" s="285"/>
      <c r="Z92" s="285"/>
      <c r="AA92" s="285"/>
      <c r="AB92" s="285"/>
    </row>
  </sheetData>
  <mergeCells count="5">
    <mergeCell ref="A1:AC1"/>
    <mergeCell ref="A2:AC2"/>
    <mergeCell ref="A3:AC3"/>
    <mergeCell ref="A4:AC4"/>
    <mergeCell ref="B5:AC5"/>
  </mergeCells>
  <phoneticPr fontId="30" type="noConversion"/>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dimension ref="A1:IB92"/>
  <sheetViews>
    <sheetView topLeftCell="D1" workbookViewId="0">
      <pane ySplit="7" topLeftCell="A8" activePane="bottomLeft" state="frozen"/>
      <selection pane="bottomLeft" activeCell="W24" sqref="W24"/>
    </sheetView>
  </sheetViews>
  <sheetFormatPr defaultRowHeight="12" x14ac:dyDescent="0.2"/>
  <cols>
    <col min="1" max="1" width="31.28515625" style="45" customWidth="1"/>
    <col min="2" max="2" width="16" style="45" customWidth="1"/>
    <col min="3" max="3" width="14.5703125" style="45" customWidth="1"/>
    <col min="4" max="4" width="19.85546875" style="45" bestFit="1" customWidth="1"/>
    <col min="5" max="5" width="17.140625" style="45" customWidth="1"/>
    <col min="6" max="6" width="24.140625" style="45" customWidth="1"/>
    <col min="7" max="7" width="21.42578125" style="45" customWidth="1"/>
    <col min="8" max="8" width="17" style="45" customWidth="1"/>
    <col min="9" max="9" width="17.42578125" style="45" customWidth="1"/>
    <col min="10" max="10" width="15.85546875" style="45" customWidth="1"/>
    <col min="11" max="11" width="15.28515625" style="45" customWidth="1"/>
    <col min="12" max="12" width="14.28515625" style="45" customWidth="1"/>
    <col min="13" max="13" width="12.85546875" style="45" customWidth="1"/>
    <col min="14" max="16" width="17.7109375" style="45" customWidth="1"/>
    <col min="17" max="17" width="13.85546875" style="45" customWidth="1"/>
    <col min="18" max="19" width="17.5703125" style="45" customWidth="1"/>
    <col min="20" max="20" width="13.42578125" style="45" customWidth="1"/>
    <col min="21" max="21" width="14.85546875" style="45" customWidth="1"/>
    <col min="22" max="33" width="17.5703125" style="45" customWidth="1"/>
    <col min="34" max="34" width="16" style="45" customWidth="1"/>
    <col min="35" max="35" width="15" style="45" bestFit="1" customWidth="1"/>
    <col min="36" max="16384" width="9.140625" style="45"/>
  </cols>
  <sheetData>
    <row r="1" spans="1:236" ht="18" x14ac:dyDescent="0.2">
      <c r="A1" s="513" t="s">
        <v>213</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513"/>
      <c r="AD1" s="513"/>
      <c r="AE1" s="513"/>
      <c r="AF1" s="513"/>
      <c r="AG1" s="513"/>
      <c r="AH1" s="513"/>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444"/>
      <c r="CF1" s="444"/>
      <c r="CG1" s="444"/>
      <c r="CH1" s="444"/>
      <c r="CI1" s="444"/>
      <c r="CJ1" s="444"/>
      <c r="CK1" s="444"/>
      <c r="CL1" s="444"/>
      <c r="CM1" s="444"/>
      <c r="CN1" s="444"/>
      <c r="CO1" s="444"/>
      <c r="CP1" s="444"/>
      <c r="CQ1" s="444"/>
      <c r="CR1" s="444"/>
      <c r="CS1" s="444"/>
      <c r="CT1" s="444"/>
      <c r="CU1" s="444"/>
      <c r="CV1" s="444"/>
      <c r="CW1" s="444"/>
      <c r="CX1" s="444"/>
      <c r="CY1" s="444"/>
      <c r="CZ1" s="444"/>
      <c r="DA1" s="444"/>
      <c r="DB1" s="444"/>
      <c r="DC1" s="444"/>
      <c r="DD1" s="444"/>
      <c r="DE1" s="444"/>
      <c r="DF1" s="444"/>
      <c r="DG1" s="444"/>
      <c r="DH1" s="444"/>
      <c r="DI1" s="444"/>
      <c r="DJ1" s="444"/>
      <c r="DK1" s="444"/>
      <c r="DL1" s="444"/>
      <c r="DM1" s="444"/>
      <c r="DN1" s="444"/>
      <c r="DO1" s="444"/>
      <c r="DP1" s="444"/>
      <c r="DQ1" s="444"/>
      <c r="DR1" s="444"/>
      <c r="DS1" s="444"/>
      <c r="DT1" s="444"/>
      <c r="DU1" s="444"/>
      <c r="DV1" s="444"/>
      <c r="DW1" s="444"/>
      <c r="DX1" s="444"/>
      <c r="DY1" s="444"/>
      <c r="DZ1" s="444"/>
      <c r="EA1" s="444"/>
      <c r="EB1" s="444"/>
      <c r="EC1" s="444"/>
      <c r="ED1" s="444"/>
      <c r="EE1" s="444"/>
      <c r="EF1" s="444"/>
      <c r="EG1" s="444"/>
      <c r="EH1" s="444"/>
      <c r="EI1" s="444"/>
      <c r="EJ1" s="444"/>
      <c r="EK1" s="444"/>
      <c r="EL1" s="444"/>
      <c r="EM1" s="444"/>
      <c r="EN1" s="444"/>
      <c r="EO1" s="444"/>
      <c r="EP1" s="444"/>
      <c r="EQ1" s="444"/>
      <c r="ER1" s="444"/>
      <c r="ES1" s="444"/>
      <c r="ET1" s="444"/>
      <c r="EU1" s="444"/>
      <c r="EV1" s="444"/>
      <c r="EW1" s="444"/>
      <c r="EX1" s="444"/>
      <c r="EY1" s="444"/>
      <c r="EZ1" s="444"/>
      <c r="FA1" s="444"/>
      <c r="FB1" s="444"/>
      <c r="FC1" s="444"/>
      <c r="FD1" s="444"/>
      <c r="FE1" s="444"/>
      <c r="FF1" s="444"/>
      <c r="FG1" s="444"/>
      <c r="FH1" s="444"/>
      <c r="FI1" s="444"/>
      <c r="FJ1" s="444"/>
      <c r="FK1" s="444"/>
      <c r="FL1" s="444"/>
      <c r="FM1" s="444"/>
      <c r="FN1" s="444"/>
      <c r="FO1" s="444"/>
      <c r="FP1" s="444"/>
      <c r="FQ1" s="444"/>
      <c r="FR1" s="444"/>
      <c r="FS1" s="444"/>
      <c r="FT1" s="444"/>
      <c r="FU1" s="444"/>
      <c r="FV1" s="444"/>
      <c r="FW1" s="444"/>
      <c r="FX1" s="444"/>
      <c r="FY1" s="444"/>
      <c r="FZ1" s="444"/>
      <c r="GA1" s="444"/>
      <c r="GB1" s="444"/>
      <c r="GC1" s="444"/>
      <c r="GD1" s="444"/>
      <c r="GE1" s="444"/>
      <c r="GF1" s="444"/>
      <c r="GG1" s="444"/>
      <c r="GH1" s="444"/>
      <c r="GI1" s="444"/>
      <c r="GJ1" s="444"/>
      <c r="GK1" s="444"/>
      <c r="GL1" s="444"/>
      <c r="GM1" s="444"/>
      <c r="GN1" s="444"/>
      <c r="GO1" s="444"/>
      <c r="GP1" s="444"/>
      <c r="GQ1" s="444"/>
      <c r="GR1" s="444"/>
      <c r="GS1" s="444"/>
      <c r="GT1" s="444"/>
      <c r="GU1" s="444"/>
      <c r="GV1" s="444"/>
      <c r="GW1" s="444"/>
      <c r="GX1" s="444"/>
      <c r="GY1" s="444"/>
      <c r="GZ1" s="444"/>
      <c r="HA1" s="444"/>
      <c r="HB1" s="444"/>
      <c r="HC1" s="444"/>
      <c r="HD1" s="444"/>
      <c r="HE1" s="444"/>
      <c r="HF1" s="444"/>
      <c r="HG1" s="444"/>
      <c r="HH1" s="444"/>
      <c r="HI1" s="444"/>
      <c r="HJ1" s="444"/>
      <c r="HK1" s="444"/>
      <c r="HL1" s="444"/>
      <c r="HM1" s="444"/>
      <c r="HN1" s="444"/>
      <c r="HO1" s="444"/>
      <c r="HP1" s="444"/>
      <c r="HQ1" s="444"/>
      <c r="HR1" s="444"/>
      <c r="HS1" s="444"/>
      <c r="HT1" s="444"/>
      <c r="HU1" s="444"/>
      <c r="HV1" s="444"/>
      <c r="HW1" s="444"/>
      <c r="HX1" s="444"/>
      <c r="HY1" s="444"/>
      <c r="HZ1" s="444"/>
      <c r="IA1" s="444"/>
      <c r="IB1" s="444"/>
    </row>
    <row r="2" spans="1:236" ht="18" x14ac:dyDescent="0.2">
      <c r="A2" s="514" t="s">
        <v>488</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c r="BN2" s="444"/>
      <c r="BO2" s="444"/>
      <c r="BP2" s="444"/>
      <c r="BQ2" s="444"/>
      <c r="BR2" s="444"/>
      <c r="BS2" s="444"/>
      <c r="BT2" s="444"/>
      <c r="BU2" s="444"/>
      <c r="BV2" s="444"/>
      <c r="BW2" s="444"/>
      <c r="BX2" s="444"/>
      <c r="BY2" s="444"/>
      <c r="BZ2" s="444"/>
      <c r="CA2" s="444"/>
      <c r="CB2" s="444"/>
      <c r="CC2" s="444"/>
      <c r="CD2" s="444"/>
      <c r="CE2" s="444"/>
      <c r="CF2" s="444"/>
      <c r="CG2" s="444"/>
      <c r="CH2" s="444"/>
      <c r="CI2" s="444"/>
      <c r="CJ2" s="444"/>
      <c r="CK2" s="444"/>
      <c r="CL2" s="444"/>
      <c r="CM2" s="444"/>
      <c r="CN2" s="444"/>
      <c r="CO2" s="444"/>
      <c r="CP2" s="444"/>
      <c r="CQ2" s="444"/>
      <c r="CR2" s="444"/>
      <c r="CS2" s="444"/>
      <c r="CT2" s="444"/>
      <c r="CU2" s="444"/>
      <c r="CV2" s="444"/>
      <c r="CW2" s="444"/>
      <c r="CX2" s="444"/>
      <c r="CY2" s="444"/>
      <c r="CZ2" s="444"/>
      <c r="DA2" s="444"/>
      <c r="DB2" s="444"/>
      <c r="DC2" s="444"/>
      <c r="DD2" s="444"/>
      <c r="DE2" s="444"/>
      <c r="DF2" s="444"/>
      <c r="DG2" s="444"/>
      <c r="DH2" s="444"/>
      <c r="DI2" s="444"/>
      <c r="DJ2" s="444"/>
      <c r="DK2" s="444"/>
      <c r="DL2" s="444"/>
      <c r="DM2" s="444"/>
      <c r="DN2" s="444"/>
      <c r="DO2" s="444"/>
      <c r="DP2" s="444"/>
      <c r="DQ2" s="444"/>
      <c r="DR2" s="444"/>
      <c r="DS2" s="444"/>
      <c r="DT2" s="444"/>
      <c r="DU2" s="444"/>
      <c r="DV2" s="444"/>
      <c r="DW2" s="444"/>
      <c r="DX2" s="444"/>
      <c r="DY2" s="444"/>
      <c r="DZ2" s="444"/>
      <c r="EA2" s="444"/>
      <c r="EB2" s="444"/>
      <c r="EC2" s="444"/>
      <c r="ED2" s="444"/>
      <c r="EE2" s="444"/>
      <c r="EF2" s="444"/>
      <c r="EG2" s="444"/>
      <c r="EH2" s="444"/>
      <c r="EI2" s="444"/>
      <c r="EJ2" s="444"/>
      <c r="EK2" s="444"/>
      <c r="EL2" s="444"/>
      <c r="EM2" s="444"/>
      <c r="EN2" s="444"/>
      <c r="EO2" s="444"/>
      <c r="EP2" s="444"/>
      <c r="EQ2" s="444"/>
      <c r="ER2" s="444"/>
      <c r="ES2" s="444"/>
      <c r="ET2" s="444"/>
      <c r="EU2" s="444"/>
      <c r="EV2" s="444"/>
      <c r="EW2" s="444"/>
      <c r="EX2" s="444"/>
      <c r="EY2" s="444"/>
      <c r="EZ2" s="444"/>
      <c r="FA2" s="444"/>
      <c r="FB2" s="444"/>
      <c r="FC2" s="444"/>
      <c r="FD2" s="444"/>
      <c r="FE2" s="444"/>
      <c r="FF2" s="444"/>
      <c r="FG2" s="444"/>
      <c r="FH2" s="444"/>
      <c r="FI2" s="444"/>
      <c r="FJ2" s="444"/>
      <c r="FK2" s="444"/>
      <c r="FL2" s="444"/>
      <c r="FM2" s="444"/>
      <c r="FN2" s="444"/>
      <c r="FO2" s="444"/>
      <c r="FP2" s="444"/>
      <c r="FQ2" s="444"/>
      <c r="FR2" s="444"/>
      <c r="FS2" s="444"/>
      <c r="FT2" s="444"/>
      <c r="FU2" s="444"/>
      <c r="FV2" s="444"/>
      <c r="FW2" s="444"/>
      <c r="FX2" s="444"/>
      <c r="FY2" s="444"/>
      <c r="FZ2" s="444"/>
      <c r="GA2" s="444"/>
      <c r="GB2" s="444"/>
      <c r="GC2" s="444"/>
      <c r="GD2" s="444"/>
      <c r="GE2" s="444"/>
      <c r="GF2" s="444"/>
      <c r="GG2" s="444"/>
      <c r="GH2" s="444"/>
      <c r="GI2" s="444"/>
      <c r="GJ2" s="444"/>
      <c r="GK2" s="444"/>
      <c r="GL2" s="444"/>
      <c r="GM2" s="444"/>
      <c r="GN2" s="444"/>
      <c r="GO2" s="444"/>
      <c r="GP2" s="444"/>
      <c r="GQ2" s="444"/>
      <c r="GR2" s="444"/>
      <c r="GS2" s="444"/>
      <c r="GT2" s="444"/>
      <c r="GU2" s="444"/>
      <c r="GV2" s="444"/>
      <c r="GW2" s="444"/>
      <c r="GX2" s="444"/>
      <c r="GY2" s="444"/>
      <c r="GZ2" s="444"/>
      <c r="HA2" s="444"/>
      <c r="HB2" s="444"/>
      <c r="HC2" s="444"/>
      <c r="HD2" s="444"/>
      <c r="HE2" s="444"/>
      <c r="HF2" s="444"/>
      <c r="HG2" s="444"/>
      <c r="HH2" s="444"/>
      <c r="HI2" s="444"/>
      <c r="HJ2" s="444"/>
      <c r="HK2" s="444"/>
      <c r="HL2" s="444"/>
      <c r="HM2" s="444"/>
      <c r="HN2" s="444"/>
      <c r="HO2" s="444"/>
      <c r="HP2" s="444"/>
      <c r="HQ2" s="444"/>
      <c r="HR2" s="444"/>
      <c r="HS2" s="444"/>
      <c r="HT2" s="444"/>
      <c r="HU2" s="444"/>
      <c r="HV2" s="444"/>
      <c r="HW2" s="444"/>
      <c r="HX2" s="444"/>
      <c r="HY2" s="444"/>
      <c r="HZ2" s="444"/>
      <c r="IA2" s="444"/>
      <c r="IB2" s="444"/>
    </row>
    <row r="3" spans="1:236" ht="15.75" x14ac:dyDescent="0.2">
      <c r="A3" s="515" t="s">
        <v>502</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444"/>
      <c r="AJ3" s="444"/>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c r="BL3" s="444"/>
      <c r="BM3" s="444"/>
      <c r="BN3" s="444"/>
      <c r="BO3" s="444"/>
      <c r="BP3" s="444"/>
      <c r="BQ3" s="444"/>
      <c r="BR3" s="444"/>
      <c r="BS3" s="444"/>
      <c r="BT3" s="444"/>
      <c r="BU3" s="444"/>
      <c r="BV3" s="444"/>
      <c r="BW3" s="444"/>
      <c r="BX3" s="444"/>
      <c r="BY3" s="444"/>
      <c r="BZ3" s="444"/>
      <c r="CA3" s="444"/>
      <c r="CB3" s="444"/>
      <c r="CC3" s="444"/>
      <c r="CD3" s="444"/>
      <c r="CE3" s="444"/>
      <c r="CF3" s="444"/>
      <c r="CG3" s="444"/>
      <c r="CH3" s="444"/>
      <c r="CI3" s="444"/>
      <c r="CJ3" s="444"/>
      <c r="CK3" s="444"/>
      <c r="CL3" s="444"/>
      <c r="CM3" s="444"/>
      <c r="CN3" s="444"/>
      <c r="CO3" s="444"/>
      <c r="CP3" s="444"/>
      <c r="CQ3" s="444"/>
      <c r="CR3" s="444"/>
      <c r="CS3" s="444"/>
      <c r="CT3" s="444"/>
      <c r="CU3" s="444"/>
      <c r="CV3" s="444"/>
      <c r="CW3" s="444"/>
      <c r="CX3" s="444"/>
      <c r="CY3" s="444"/>
      <c r="CZ3" s="444"/>
      <c r="DA3" s="444"/>
      <c r="DB3" s="444"/>
      <c r="DC3" s="444"/>
      <c r="DD3" s="444"/>
      <c r="DE3" s="444"/>
      <c r="DF3" s="444"/>
      <c r="DG3" s="444"/>
      <c r="DH3" s="444"/>
      <c r="DI3" s="444"/>
      <c r="DJ3" s="444"/>
      <c r="DK3" s="444"/>
      <c r="DL3" s="444"/>
      <c r="DM3" s="444"/>
      <c r="DN3" s="444"/>
      <c r="DO3" s="444"/>
      <c r="DP3" s="444"/>
      <c r="DQ3" s="444"/>
      <c r="DR3" s="444"/>
      <c r="DS3" s="444"/>
      <c r="DT3" s="444"/>
      <c r="DU3" s="444"/>
      <c r="DV3" s="444"/>
      <c r="DW3" s="444"/>
      <c r="DX3" s="444"/>
      <c r="DY3" s="444"/>
      <c r="DZ3" s="444"/>
      <c r="EA3" s="444"/>
      <c r="EB3" s="444"/>
      <c r="EC3" s="444"/>
      <c r="ED3" s="444"/>
      <c r="EE3" s="444"/>
      <c r="EF3" s="444"/>
      <c r="EG3" s="444"/>
      <c r="EH3" s="444"/>
      <c r="EI3" s="444"/>
      <c r="EJ3" s="444"/>
      <c r="EK3" s="444"/>
      <c r="EL3" s="444"/>
      <c r="EM3" s="444"/>
      <c r="EN3" s="444"/>
      <c r="EO3" s="444"/>
      <c r="EP3" s="444"/>
      <c r="EQ3" s="444"/>
      <c r="ER3" s="444"/>
      <c r="ES3" s="444"/>
      <c r="ET3" s="444"/>
      <c r="EU3" s="444"/>
      <c r="EV3" s="444"/>
      <c r="EW3" s="444"/>
      <c r="EX3" s="444"/>
      <c r="EY3" s="444"/>
      <c r="EZ3" s="444"/>
      <c r="FA3" s="444"/>
      <c r="FB3" s="444"/>
      <c r="FC3" s="444"/>
      <c r="FD3" s="444"/>
      <c r="FE3" s="444"/>
      <c r="FF3" s="444"/>
      <c r="FG3" s="444"/>
      <c r="FH3" s="444"/>
      <c r="FI3" s="444"/>
      <c r="FJ3" s="444"/>
      <c r="FK3" s="444"/>
      <c r="FL3" s="444"/>
      <c r="FM3" s="444"/>
      <c r="FN3" s="444"/>
      <c r="FO3" s="444"/>
      <c r="FP3" s="444"/>
      <c r="FQ3" s="444"/>
      <c r="FR3" s="444"/>
      <c r="FS3" s="444"/>
      <c r="FT3" s="444"/>
      <c r="FU3" s="444"/>
      <c r="FV3" s="444"/>
      <c r="FW3" s="444"/>
      <c r="FX3" s="444"/>
      <c r="FY3" s="444"/>
      <c r="FZ3" s="444"/>
      <c r="GA3" s="444"/>
      <c r="GB3" s="444"/>
      <c r="GC3" s="444"/>
      <c r="GD3" s="444"/>
      <c r="GE3" s="444"/>
      <c r="GF3" s="444"/>
      <c r="GG3" s="444"/>
      <c r="GH3" s="444"/>
      <c r="GI3" s="444"/>
      <c r="GJ3" s="444"/>
      <c r="GK3" s="444"/>
      <c r="GL3" s="444"/>
      <c r="GM3" s="444"/>
      <c r="GN3" s="444"/>
      <c r="GO3" s="444"/>
      <c r="GP3" s="444"/>
      <c r="GQ3" s="444"/>
      <c r="GR3" s="444"/>
      <c r="GS3" s="444"/>
      <c r="GT3" s="444"/>
      <c r="GU3" s="444"/>
      <c r="GV3" s="444"/>
      <c r="GW3" s="444"/>
      <c r="GX3" s="444"/>
      <c r="GY3" s="444"/>
      <c r="GZ3" s="444"/>
      <c r="HA3" s="444"/>
      <c r="HB3" s="444"/>
      <c r="HC3" s="444"/>
      <c r="HD3" s="444"/>
      <c r="HE3" s="444"/>
      <c r="HF3" s="444"/>
      <c r="HG3" s="444"/>
      <c r="HH3" s="444"/>
      <c r="HI3" s="444"/>
      <c r="HJ3" s="444"/>
      <c r="HK3" s="444"/>
      <c r="HL3" s="444"/>
      <c r="HM3" s="444"/>
      <c r="HN3" s="444"/>
      <c r="HO3" s="444"/>
      <c r="HP3" s="444"/>
      <c r="HQ3" s="444"/>
      <c r="HR3" s="444"/>
      <c r="HS3" s="444"/>
      <c r="HT3" s="444"/>
      <c r="HU3" s="444"/>
      <c r="HV3" s="444"/>
      <c r="HW3" s="444"/>
      <c r="HX3" s="444"/>
      <c r="HY3" s="444"/>
      <c r="HZ3" s="444"/>
      <c r="IA3" s="444"/>
      <c r="IB3" s="444"/>
    </row>
    <row r="4" spans="1:236" x14ac:dyDescent="0.2">
      <c r="A4" s="516"/>
      <c r="B4" s="516"/>
      <c r="C4" s="516"/>
      <c r="D4" s="516"/>
      <c r="E4" s="516"/>
      <c r="F4" s="516"/>
      <c r="G4" s="516"/>
      <c r="H4" s="516"/>
      <c r="I4" s="516"/>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4"/>
      <c r="DF4" s="444"/>
      <c r="DG4" s="444"/>
      <c r="DH4" s="444"/>
      <c r="DI4" s="444"/>
      <c r="DJ4" s="444"/>
      <c r="DK4" s="444"/>
      <c r="DL4" s="444"/>
      <c r="DM4" s="444"/>
      <c r="DN4" s="444"/>
      <c r="DO4" s="444"/>
      <c r="DP4" s="444"/>
      <c r="DQ4" s="444"/>
      <c r="DR4" s="444"/>
      <c r="DS4" s="444"/>
      <c r="DT4" s="444"/>
      <c r="DU4" s="444"/>
      <c r="DV4" s="444"/>
      <c r="DW4" s="444"/>
      <c r="DX4" s="444"/>
      <c r="DY4" s="444"/>
      <c r="DZ4" s="444"/>
      <c r="EA4" s="444"/>
      <c r="EB4" s="444"/>
      <c r="EC4" s="444"/>
      <c r="ED4" s="444"/>
      <c r="EE4" s="444"/>
      <c r="EF4" s="444"/>
      <c r="EG4" s="444"/>
      <c r="EH4" s="444"/>
      <c r="EI4" s="444"/>
      <c r="EJ4" s="444"/>
      <c r="EK4" s="444"/>
      <c r="EL4" s="444"/>
      <c r="EM4" s="444"/>
      <c r="EN4" s="444"/>
      <c r="EO4" s="444"/>
      <c r="EP4" s="444"/>
      <c r="EQ4" s="444"/>
      <c r="ER4" s="444"/>
      <c r="ES4" s="444"/>
      <c r="ET4" s="444"/>
      <c r="EU4" s="444"/>
      <c r="EV4" s="444"/>
      <c r="EW4" s="444"/>
      <c r="EX4" s="444"/>
      <c r="EY4" s="444"/>
      <c r="EZ4" s="444"/>
      <c r="FA4" s="444"/>
      <c r="FB4" s="444"/>
      <c r="FC4" s="444"/>
      <c r="FD4" s="444"/>
      <c r="FE4" s="444"/>
      <c r="FF4" s="444"/>
      <c r="FG4" s="444"/>
      <c r="FH4" s="444"/>
      <c r="FI4" s="444"/>
      <c r="FJ4" s="444"/>
      <c r="FK4" s="444"/>
      <c r="FL4" s="444"/>
      <c r="FM4" s="444"/>
      <c r="FN4" s="444"/>
      <c r="FO4" s="444"/>
      <c r="FP4" s="444"/>
      <c r="FQ4" s="444"/>
      <c r="FR4" s="444"/>
      <c r="FS4" s="444"/>
      <c r="FT4" s="444"/>
      <c r="FU4" s="444"/>
      <c r="FV4" s="444"/>
      <c r="FW4" s="444"/>
      <c r="FX4" s="444"/>
      <c r="FY4" s="444"/>
      <c r="FZ4" s="444"/>
      <c r="GA4" s="444"/>
      <c r="GB4" s="444"/>
      <c r="GC4" s="444"/>
      <c r="GD4" s="444"/>
      <c r="GE4" s="444"/>
      <c r="GF4" s="444"/>
      <c r="GG4" s="444"/>
      <c r="GH4" s="444"/>
      <c r="GI4" s="444"/>
      <c r="GJ4" s="444"/>
      <c r="GK4" s="444"/>
      <c r="GL4" s="444"/>
      <c r="GM4" s="444"/>
      <c r="GN4" s="444"/>
      <c r="GO4" s="444"/>
      <c r="GP4" s="444"/>
      <c r="GQ4" s="444"/>
      <c r="GR4" s="444"/>
      <c r="GS4" s="444"/>
      <c r="GT4" s="444"/>
      <c r="GU4" s="444"/>
      <c r="GV4" s="444"/>
      <c r="GW4" s="444"/>
      <c r="GX4" s="444"/>
      <c r="GY4" s="444"/>
      <c r="GZ4" s="444"/>
      <c r="HA4" s="444"/>
      <c r="HB4" s="444"/>
      <c r="HC4" s="444"/>
      <c r="HD4" s="444"/>
      <c r="HE4" s="444"/>
      <c r="HF4" s="444"/>
      <c r="HG4" s="444"/>
      <c r="HH4" s="444"/>
      <c r="HI4" s="444"/>
      <c r="HJ4" s="444"/>
      <c r="HK4" s="444"/>
      <c r="HL4" s="444"/>
      <c r="HM4" s="444"/>
      <c r="HN4" s="444"/>
      <c r="HO4" s="444"/>
      <c r="HP4" s="444"/>
      <c r="HQ4" s="444"/>
      <c r="HR4" s="444"/>
      <c r="HS4" s="444"/>
      <c r="HT4" s="444"/>
      <c r="HU4" s="444"/>
      <c r="HV4" s="444"/>
      <c r="HW4" s="444"/>
      <c r="HX4" s="444"/>
      <c r="HY4" s="444"/>
      <c r="HZ4" s="444"/>
      <c r="IA4" s="444"/>
      <c r="IB4" s="444"/>
    </row>
    <row r="5" spans="1:236" ht="34.5" customHeight="1" x14ac:dyDescent="0.2">
      <c r="A5" s="445"/>
      <c r="B5" s="517" t="s">
        <v>519</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444"/>
      <c r="BK5" s="444"/>
      <c r="BL5" s="444"/>
      <c r="BM5" s="444"/>
      <c r="BN5" s="444"/>
      <c r="BO5" s="444"/>
      <c r="BP5" s="444"/>
      <c r="BQ5" s="444"/>
      <c r="BR5" s="444"/>
      <c r="BS5" s="444"/>
      <c r="BT5" s="444"/>
      <c r="BU5" s="444"/>
      <c r="BV5" s="444"/>
      <c r="BW5" s="444"/>
      <c r="BX5" s="444"/>
      <c r="BY5" s="444"/>
      <c r="BZ5" s="444"/>
      <c r="CA5" s="444"/>
      <c r="CB5" s="444"/>
      <c r="CC5" s="444"/>
      <c r="CD5" s="444"/>
      <c r="CE5" s="444"/>
      <c r="CF5" s="444"/>
      <c r="CG5" s="444"/>
      <c r="CH5" s="444"/>
      <c r="CI5" s="444"/>
      <c r="CJ5" s="444"/>
      <c r="CK5" s="444"/>
      <c r="CL5" s="444"/>
      <c r="CM5" s="444"/>
      <c r="CN5" s="444"/>
      <c r="CO5" s="444"/>
      <c r="CP5" s="444"/>
      <c r="CQ5" s="444"/>
      <c r="CR5" s="444"/>
      <c r="CS5" s="444"/>
      <c r="CT5" s="444"/>
      <c r="CU5" s="444"/>
      <c r="CV5" s="444"/>
      <c r="CW5" s="444"/>
      <c r="CX5" s="444"/>
      <c r="CY5" s="444"/>
      <c r="CZ5" s="444"/>
      <c r="DA5" s="444"/>
      <c r="DB5" s="444"/>
      <c r="DC5" s="444"/>
      <c r="DD5" s="444"/>
      <c r="DE5" s="444"/>
      <c r="DF5" s="444"/>
      <c r="DG5" s="444"/>
      <c r="DH5" s="444"/>
      <c r="DI5" s="444"/>
      <c r="DJ5" s="444"/>
      <c r="DK5" s="444"/>
      <c r="DL5" s="444"/>
      <c r="DM5" s="444"/>
      <c r="DN5" s="444"/>
      <c r="DO5" s="444"/>
      <c r="DP5" s="444"/>
      <c r="DQ5" s="444"/>
      <c r="DR5" s="444"/>
      <c r="DS5" s="444"/>
      <c r="DT5" s="444"/>
      <c r="DU5" s="444"/>
      <c r="DV5" s="444"/>
      <c r="DW5" s="444"/>
      <c r="DX5" s="444"/>
      <c r="DY5" s="444"/>
      <c r="DZ5" s="444"/>
      <c r="EA5" s="444"/>
      <c r="EB5" s="444"/>
      <c r="EC5" s="444"/>
      <c r="ED5" s="444"/>
      <c r="EE5" s="444"/>
      <c r="EF5" s="444"/>
      <c r="EG5" s="444"/>
      <c r="EH5" s="444"/>
      <c r="EI5" s="444"/>
      <c r="EJ5" s="444"/>
      <c r="EK5" s="444"/>
      <c r="EL5" s="444"/>
      <c r="EM5" s="444"/>
      <c r="EN5" s="444"/>
      <c r="EO5" s="444"/>
      <c r="EP5" s="444"/>
      <c r="EQ5" s="444"/>
      <c r="ER5" s="444"/>
      <c r="ES5" s="444"/>
      <c r="ET5" s="444"/>
      <c r="EU5" s="444"/>
      <c r="EV5" s="444"/>
      <c r="EW5" s="444"/>
      <c r="EX5" s="444"/>
      <c r="EY5" s="444"/>
      <c r="EZ5" s="444"/>
      <c r="FA5" s="444"/>
      <c r="FB5" s="444"/>
      <c r="FC5" s="444"/>
      <c r="FD5" s="444"/>
      <c r="FE5" s="444"/>
      <c r="FF5" s="444"/>
      <c r="FG5" s="444"/>
      <c r="FH5" s="444"/>
      <c r="FI5" s="444"/>
      <c r="FJ5" s="444"/>
      <c r="FK5" s="444"/>
      <c r="FL5" s="444"/>
      <c r="FM5" s="444"/>
      <c r="FN5" s="444"/>
      <c r="FO5" s="444"/>
      <c r="FP5" s="444"/>
      <c r="FQ5" s="444"/>
      <c r="FR5" s="444"/>
      <c r="FS5" s="444"/>
      <c r="FT5" s="444"/>
      <c r="FU5" s="444"/>
      <c r="FV5" s="444"/>
      <c r="FW5" s="444"/>
      <c r="FX5" s="444"/>
      <c r="FY5" s="444"/>
      <c r="FZ5" s="444"/>
      <c r="GA5" s="444"/>
      <c r="GB5" s="444"/>
      <c r="GC5" s="444"/>
      <c r="GD5" s="444"/>
      <c r="GE5" s="444"/>
      <c r="GF5" s="444"/>
      <c r="GG5" s="444"/>
      <c r="GH5" s="444"/>
      <c r="GI5" s="444"/>
      <c r="GJ5" s="444"/>
      <c r="GK5" s="444"/>
      <c r="GL5" s="444"/>
      <c r="GM5" s="444"/>
      <c r="GN5" s="444"/>
      <c r="GO5" s="444"/>
      <c r="GP5" s="444"/>
      <c r="GQ5" s="444"/>
      <c r="GR5" s="444"/>
      <c r="GS5" s="444"/>
      <c r="GT5" s="444"/>
      <c r="GU5" s="444"/>
      <c r="GV5" s="444"/>
      <c r="GW5" s="444"/>
      <c r="GX5" s="444"/>
      <c r="GY5" s="444"/>
      <c r="GZ5" s="444"/>
      <c r="HA5" s="444"/>
      <c r="HB5" s="444"/>
      <c r="HC5" s="444"/>
      <c r="HD5" s="444"/>
      <c r="HE5" s="444"/>
      <c r="HF5" s="444"/>
      <c r="HG5" s="444"/>
      <c r="HH5" s="444"/>
      <c r="HI5" s="444"/>
      <c r="HJ5" s="444"/>
      <c r="HK5" s="444"/>
      <c r="HL5" s="444"/>
      <c r="HM5" s="444"/>
      <c r="HN5" s="444"/>
      <c r="HO5" s="444"/>
      <c r="HP5" s="444"/>
      <c r="HQ5" s="444"/>
      <c r="HR5" s="444"/>
      <c r="HS5" s="444"/>
      <c r="HT5" s="444"/>
      <c r="HU5" s="444"/>
      <c r="HV5" s="444"/>
      <c r="HW5" s="444"/>
      <c r="HX5" s="444"/>
      <c r="HY5" s="444"/>
      <c r="HZ5" s="444"/>
      <c r="IA5" s="444"/>
      <c r="IB5" s="444"/>
    </row>
    <row r="6" spans="1:236" s="449" customFormat="1" ht="24" x14ac:dyDescent="0.2">
      <c r="A6" s="446"/>
      <c r="B6" s="447" t="s">
        <v>15</v>
      </c>
      <c r="C6" s="447" t="s">
        <v>308</v>
      </c>
      <c r="D6" s="447" t="s">
        <v>407</v>
      </c>
      <c r="E6" s="447" t="s">
        <v>489</v>
      </c>
      <c r="F6" s="447" t="s">
        <v>0</v>
      </c>
      <c r="G6" s="447" t="s">
        <v>496</v>
      </c>
      <c r="H6" s="447" t="s">
        <v>408</v>
      </c>
      <c r="I6" s="447" t="s">
        <v>409</v>
      </c>
      <c r="J6" s="447" t="s">
        <v>469</v>
      </c>
      <c r="K6" s="447" t="s">
        <v>491</v>
      </c>
      <c r="L6" s="447" t="s">
        <v>492</v>
      </c>
      <c r="M6" s="447" t="s">
        <v>412</v>
      </c>
      <c r="N6" s="447" t="s">
        <v>542</v>
      </c>
      <c r="O6" s="447" t="s">
        <v>546</v>
      </c>
      <c r="P6" s="447" t="s">
        <v>544</v>
      </c>
      <c r="Q6" s="472" t="s">
        <v>1</v>
      </c>
      <c r="R6" s="447" t="s">
        <v>550</v>
      </c>
      <c r="S6" s="472"/>
      <c r="T6" s="447" t="s">
        <v>552</v>
      </c>
      <c r="U6" s="447" t="s">
        <v>541</v>
      </c>
      <c r="V6" s="472"/>
      <c r="W6" s="472"/>
      <c r="X6" s="447" t="s">
        <v>494</v>
      </c>
      <c r="Y6" s="447" t="s">
        <v>495</v>
      </c>
      <c r="Z6" s="447" t="s">
        <v>446</v>
      </c>
      <c r="AA6" s="447" t="s">
        <v>412</v>
      </c>
      <c r="AB6" s="447" t="s">
        <v>503</v>
      </c>
      <c r="AC6" s="447" t="s">
        <v>504</v>
      </c>
      <c r="AD6" s="447" t="s">
        <v>505</v>
      </c>
      <c r="AE6" s="447"/>
      <c r="AF6" s="448"/>
    </row>
    <row r="7" spans="1:236" s="450" customFormat="1" ht="50.25" customHeight="1" x14ac:dyDescent="0.2">
      <c r="A7" s="448" t="s">
        <v>73</v>
      </c>
      <c r="B7" s="447" t="s">
        <v>506</v>
      </c>
      <c r="C7" s="447" t="s">
        <v>548</v>
      </c>
      <c r="D7" s="447" t="s">
        <v>547</v>
      </c>
      <c r="E7" s="447" t="s">
        <v>431</v>
      </c>
      <c r="F7" s="447" t="s">
        <v>507</v>
      </c>
      <c r="G7" s="447" t="s">
        <v>508</v>
      </c>
      <c r="H7" s="447" t="s">
        <v>509</v>
      </c>
      <c r="I7" s="447" t="s">
        <v>301</v>
      </c>
      <c r="J7" s="447" t="s">
        <v>510</v>
      </c>
      <c r="K7" s="447" t="s">
        <v>511</v>
      </c>
      <c r="L7" s="447" t="s">
        <v>480</v>
      </c>
      <c r="M7" s="447" t="s">
        <v>512</v>
      </c>
      <c r="N7" s="447" t="s">
        <v>513</v>
      </c>
      <c r="O7" s="447" t="s">
        <v>490</v>
      </c>
      <c r="P7" s="447" t="s">
        <v>499</v>
      </c>
      <c r="Q7" s="447" t="s">
        <v>497</v>
      </c>
      <c r="R7" s="447" t="s">
        <v>551</v>
      </c>
      <c r="S7" s="447" t="s">
        <v>498</v>
      </c>
      <c r="T7" s="447" t="s">
        <v>553</v>
      </c>
      <c r="U7" s="447" t="s">
        <v>540</v>
      </c>
      <c r="V7" s="447" t="s">
        <v>500</v>
      </c>
      <c r="W7" s="447" t="s">
        <v>501</v>
      </c>
      <c r="X7" s="447" t="s">
        <v>397</v>
      </c>
      <c r="Y7" s="447" t="s">
        <v>487</v>
      </c>
      <c r="Z7" s="447" t="s">
        <v>514</v>
      </c>
      <c r="AA7" s="447" t="s">
        <v>515</v>
      </c>
      <c r="AB7" s="447" t="s">
        <v>516</v>
      </c>
      <c r="AC7" s="447" t="s">
        <v>517</v>
      </c>
      <c r="AD7" s="447" t="s">
        <v>518</v>
      </c>
      <c r="AE7" s="447" t="s">
        <v>539</v>
      </c>
      <c r="AF7" s="448" t="s">
        <v>9</v>
      </c>
    </row>
    <row r="8" spans="1:236" ht="12.75" x14ac:dyDescent="0.2">
      <c r="A8" s="45" t="s">
        <v>309</v>
      </c>
      <c r="B8" s="45">
        <v>1235435</v>
      </c>
      <c r="C8" s="292">
        <v>322619</v>
      </c>
      <c r="D8" s="292">
        <v>33354754</v>
      </c>
      <c r="E8" s="292">
        <v>0</v>
      </c>
      <c r="F8" s="292">
        <v>6451741</v>
      </c>
      <c r="G8" s="292">
        <v>0</v>
      </c>
      <c r="H8" s="292">
        <v>22798096</v>
      </c>
      <c r="I8" s="292">
        <v>390847</v>
      </c>
      <c r="J8" s="292">
        <v>6712264</v>
      </c>
      <c r="K8" s="292">
        <v>25196</v>
      </c>
      <c r="L8" s="292"/>
      <c r="M8" s="292"/>
      <c r="N8" s="292">
        <v>6686317</v>
      </c>
      <c r="O8" s="292">
        <v>0</v>
      </c>
      <c r="P8" s="451">
        <v>8122850</v>
      </c>
      <c r="Q8" s="292">
        <v>0</v>
      </c>
      <c r="R8" s="292">
        <v>0</v>
      </c>
      <c r="S8" s="292">
        <v>0</v>
      </c>
      <c r="T8" s="292">
        <v>1600000</v>
      </c>
      <c r="U8" s="292">
        <v>0</v>
      </c>
      <c r="V8" s="292">
        <v>0</v>
      </c>
      <c r="W8" s="292">
        <v>0</v>
      </c>
      <c r="X8" s="292">
        <v>4552227</v>
      </c>
      <c r="Y8" s="292">
        <v>0</v>
      </c>
      <c r="Z8" s="292">
        <v>0</v>
      </c>
      <c r="AA8" s="292">
        <v>0</v>
      </c>
      <c r="AB8" s="292">
        <v>0</v>
      </c>
      <c r="AC8" s="292">
        <v>0</v>
      </c>
      <c r="AD8" s="292">
        <v>0</v>
      </c>
      <c r="AE8" s="292"/>
      <c r="AF8" s="287">
        <f>SUM(B8:AE8)</f>
        <v>92252346</v>
      </c>
    </row>
    <row r="9" spans="1:236" x14ac:dyDescent="0.2">
      <c r="A9" s="45" t="s">
        <v>310</v>
      </c>
      <c r="B9" s="45">
        <v>620606</v>
      </c>
      <c r="C9" s="292">
        <v>162064</v>
      </c>
      <c r="D9" s="292">
        <v>23009306</v>
      </c>
      <c r="E9" s="292">
        <v>0</v>
      </c>
      <c r="F9" s="292">
        <v>682268</v>
      </c>
      <c r="G9" s="292">
        <v>0</v>
      </c>
      <c r="H9" s="292">
        <v>11958223</v>
      </c>
      <c r="I9" s="292">
        <v>117369</v>
      </c>
      <c r="J9" s="292">
        <v>0</v>
      </c>
      <c r="K9" s="292">
        <v>825814</v>
      </c>
      <c r="L9" s="292">
        <v>5521175</v>
      </c>
      <c r="M9" s="292">
        <v>36532184</v>
      </c>
      <c r="N9" s="292">
        <v>4654920</v>
      </c>
      <c r="O9" s="292">
        <v>0</v>
      </c>
      <c r="P9" s="292">
        <v>0</v>
      </c>
      <c r="Q9" s="292">
        <v>0</v>
      </c>
      <c r="R9" s="292">
        <v>0</v>
      </c>
      <c r="S9" s="292">
        <v>0</v>
      </c>
      <c r="T9" s="292">
        <v>0</v>
      </c>
      <c r="U9" s="292">
        <v>0</v>
      </c>
      <c r="V9" s="292">
        <v>0</v>
      </c>
      <c r="W9" s="292">
        <v>839700</v>
      </c>
      <c r="X9" s="292">
        <v>0</v>
      </c>
      <c r="Y9" s="292">
        <v>0</v>
      </c>
      <c r="Z9" s="292">
        <v>0</v>
      </c>
      <c r="AA9" s="292">
        <v>0</v>
      </c>
      <c r="AB9" s="292">
        <v>0</v>
      </c>
      <c r="AC9" s="292">
        <v>239452559</v>
      </c>
      <c r="AD9" s="292">
        <v>46214008</v>
      </c>
      <c r="AE9" s="292"/>
      <c r="AF9" s="287">
        <f t="shared" ref="AF9:AF63" si="0">SUM(B9:AE9)</f>
        <v>370590196</v>
      </c>
    </row>
    <row r="10" spans="1:236" x14ac:dyDescent="0.2">
      <c r="A10" s="45" t="s">
        <v>311</v>
      </c>
      <c r="B10" s="45">
        <v>0</v>
      </c>
      <c r="C10" s="292">
        <v>0</v>
      </c>
      <c r="D10" s="292">
        <v>0</v>
      </c>
      <c r="E10" s="292">
        <v>0</v>
      </c>
      <c r="F10" s="292">
        <v>17087</v>
      </c>
      <c r="G10" s="292">
        <v>0</v>
      </c>
      <c r="H10" s="292">
        <v>467714</v>
      </c>
      <c r="I10" s="292">
        <v>17371</v>
      </c>
      <c r="J10" s="292">
        <v>0</v>
      </c>
      <c r="K10" s="292">
        <v>0</v>
      </c>
      <c r="L10" s="292"/>
      <c r="M10" s="292">
        <v>0</v>
      </c>
      <c r="N10" s="292">
        <v>1000000</v>
      </c>
      <c r="O10" s="292">
        <v>0</v>
      </c>
      <c r="P10" s="292">
        <v>0</v>
      </c>
      <c r="Q10" s="292">
        <v>0</v>
      </c>
      <c r="R10" s="292">
        <v>0</v>
      </c>
      <c r="S10" s="292">
        <v>0</v>
      </c>
      <c r="T10" s="292">
        <v>0</v>
      </c>
      <c r="U10" s="292">
        <v>0</v>
      </c>
      <c r="V10" s="292">
        <v>0</v>
      </c>
      <c r="W10" s="292">
        <v>0</v>
      </c>
      <c r="X10" s="292">
        <v>0</v>
      </c>
      <c r="Y10" s="292">
        <v>0</v>
      </c>
      <c r="Z10" s="292">
        <v>0</v>
      </c>
      <c r="AA10" s="292">
        <v>0</v>
      </c>
      <c r="AB10" s="292">
        <v>0</v>
      </c>
      <c r="AC10" s="292">
        <v>0</v>
      </c>
      <c r="AD10" s="292">
        <v>0</v>
      </c>
      <c r="AE10" s="292"/>
      <c r="AF10" s="287">
        <f t="shared" si="0"/>
        <v>1502172</v>
      </c>
    </row>
    <row r="11" spans="1:236" ht="12.75" x14ac:dyDescent="0.2">
      <c r="A11" s="45" t="s">
        <v>312</v>
      </c>
      <c r="B11" s="45">
        <v>3559894</v>
      </c>
      <c r="C11" s="292">
        <v>710056</v>
      </c>
      <c r="D11" s="292">
        <v>114714241</v>
      </c>
      <c r="E11" s="292">
        <v>0</v>
      </c>
      <c r="F11" s="292">
        <v>10413363</v>
      </c>
      <c r="G11" s="292">
        <v>0</v>
      </c>
      <c r="H11" s="292">
        <v>17434476</v>
      </c>
      <c r="I11" s="292">
        <v>234166</v>
      </c>
      <c r="J11" s="292">
        <v>0</v>
      </c>
      <c r="K11" s="292">
        <v>4161332</v>
      </c>
      <c r="L11" s="292">
        <v>476800</v>
      </c>
      <c r="M11" s="292">
        <v>14243597</v>
      </c>
      <c r="N11" s="292">
        <v>12958202</v>
      </c>
      <c r="O11" s="451">
        <v>16358000</v>
      </c>
      <c r="P11" s="451">
        <v>34786259</v>
      </c>
      <c r="Q11" s="451">
        <v>8134598</v>
      </c>
      <c r="R11" s="292">
        <v>0</v>
      </c>
      <c r="S11" s="292">
        <v>0</v>
      </c>
      <c r="T11" s="292">
        <v>1000000</v>
      </c>
      <c r="U11" s="292">
        <v>0</v>
      </c>
      <c r="V11" s="292">
        <v>0</v>
      </c>
      <c r="W11" s="292">
        <v>125000</v>
      </c>
      <c r="X11" s="292">
        <v>0</v>
      </c>
      <c r="Y11" s="292">
        <v>0</v>
      </c>
      <c r="Z11" s="292">
        <v>1171338</v>
      </c>
      <c r="AA11" s="292">
        <v>0</v>
      </c>
      <c r="AB11" s="292">
        <v>0</v>
      </c>
      <c r="AC11" s="292">
        <v>0</v>
      </c>
      <c r="AD11" s="292">
        <v>0</v>
      </c>
      <c r="AE11" s="292"/>
      <c r="AF11" s="287">
        <f t="shared" si="0"/>
        <v>240481322</v>
      </c>
    </row>
    <row r="12" spans="1:236" ht="12.75" x14ac:dyDescent="0.2">
      <c r="A12" s="45" t="s">
        <v>313</v>
      </c>
      <c r="B12" s="45">
        <v>629936</v>
      </c>
      <c r="C12" s="292">
        <v>162064</v>
      </c>
      <c r="D12" s="292">
        <v>17981982</v>
      </c>
      <c r="E12" s="292">
        <v>0</v>
      </c>
      <c r="F12" s="292">
        <v>3947086</v>
      </c>
      <c r="G12" s="292">
        <v>0</v>
      </c>
      <c r="H12" s="292">
        <v>17871263</v>
      </c>
      <c r="I12" s="292">
        <v>299064</v>
      </c>
      <c r="J12" s="292">
        <v>0</v>
      </c>
      <c r="K12" s="292">
        <v>0</v>
      </c>
      <c r="L12" s="292"/>
      <c r="M12" s="292">
        <v>506749</v>
      </c>
      <c r="N12" s="292">
        <v>5431996</v>
      </c>
      <c r="O12" s="292">
        <v>0</v>
      </c>
      <c r="P12" s="451">
        <v>1010372</v>
      </c>
      <c r="Q12" s="292">
        <v>0</v>
      </c>
      <c r="R12" s="292">
        <v>0</v>
      </c>
      <c r="S12" s="292">
        <v>0</v>
      </c>
      <c r="T12" s="292">
        <v>0</v>
      </c>
      <c r="U12" s="292">
        <v>0</v>
      </c>
      <c r="V12" s="292">
        <v>0</v>
      </c>
      <c r="W12" s="292">
        <v>180000</v>
      </c>
      <c r="X12" s="292">
        <v>0</v>
      </c>
      <c r="Y12" s="292">
        <v>0</v>
      </c>
      <c r="Z12" s="292">
        <v>482889</v>
      </c>
      <c r="AA12" s="292">
        <v>0</v>
      </c>
      <c r="AB12" s="292">
        <v>0</v>
      </c>
      <c r="AC12" s="292">
        <v>0</v>
      </c>
      <c r="AD12" s="292">
        <v>0</v>
      </c>
      <c r="AE12" s="292"/>
      <c r="AF12" s="287">
        <f t="shared" si="0"/>
        <v>48503401</v>
      </c>
    </row>
    <row r="13" spans="1:236" ht="12.75" x14ac:dyDescent="0.2">
      <c r="A13" s="45" t="s">
        <v>314</v>
      </c>
      <c r="B13" s="45">
        <v>23330395</v>
      </c>
      <c r="C13" s="292">
        <v>4657970</v>
      </c>
      <c r="D13" s="292">
        <v>1155618026</v>
      </c>
      <c r="E13" s="292">
        <v>5000000</v>
      </c>
      <c r="F13" s="292">
        <v>48007248</v>
      </c>
      <c r="G13" s="292">
        <v>0</v>
      </c>
      <c r="H13" s="292">
        <v>39611841</v>
      </c>
      <c r="I13" s="292">
        <v>553720</v>
      </c>
      <c r="J13" s="292">
        <v>0</v>
      </c>
      <c r="K13" s="292">
        <v>238298</v>
      </c>
      <c r="L13" s="292">
        <v>618718</v>
      </c>
      <c r="M13" s="292">
        <v>650161170</v>
      </c>
      <c r="N13" s="292">
        <v>78306958</v>
      </c>
      <c r="O13" s="451">
        <v>100654579</v>
      </c>
      <c r="P13" s="451">
        <v>80751698</v>
      </c>
      <c r="Q13" s="451">
        <v>1812457058</v>
      </c>
      <c r="R13" s="292">
        <v>0</v>
      </c>
      <c r="S13" s="292">
        <v>0</v>
      </c>
      <c r="T13" s="292">
        <v>2850000</v>
      </c>
      <c r="U13" s="292">
        <v>0</v>
      </c>
      <c r="V13" s="292">
        <v>0</v>
      </c>
      <c r="W13" s="292">
        <v>2450050</v>
      </c>
      <c r="X13" s="292">
        <v>0</v>
      </c>
      <c r="Y13" s="292">
        <v>50000</v>
      </c>
      <c r="Z13" s="292">
        <v>6660512</v>
      </c>
      <c r="AA13" s="292">
        <v>45096936</v>
      </c>
      <c r="AB13" s="292">
        <v>0</v>
      </c>
      <c r="AC13" s="292">
        <v>0</v>
      </c>
      <c r="AD13" s="292">
        <v>0</v>
      </c>
      <c r="AE13" s="292"/>
      <c r="AF13" s="287">
        <f t="shared" si="0"/>
        <v>4057075177</v>
      </c>
    </row>
    <row r="14" spans="1:236" ht="12.75" x14ac:dyDescent="0.2">
      <c r="A14" s="45" t="s">
        <v>315</v>
      </c>
      <c r="B14" s="45">
        <v>2603795</v>
      </c>
      <c r="C14" s="292">
        <v>536306</v>
      </c>
      <c r="D14" s="292">
        <v>118463613</v>
      </c>
      <c r="E14" s="292">
        <v>0</v>
      </c>
      <c r="F14" s="292">
        <v>6898631</v>
      </c>
      <c r="G14" s="292">
        <v>0</v>
      </c>
      <c r="H14" s="292">
        <v>16654282</v>
      </c>
      <c r="I14" s="292">
        <v>219494</v>
      </c>
      <c r="J14" s="292">
        <v>0</v>
      </c>
      <c r="K14" s="292">
        <v>84670</v>
      </c>
      <c r="L14" s="292"/>
      <c r="M14" s="292">
        <v>27389219</v>
      </c>
      <c r="N14" s="292">
        <v>11492696</v>
      </c>
      <c r="O14" s="451">
        <v>1740378</v>
      </c>
      <c r="P14" s="451">
        <v>6260107</v>
      </c>
      <c r="Q14" s="451">
        <v>16269200</v>
      </c>
      <c r="R14" s="292">
        <v>0</v>
      </c>
      <c r="S14" s="292">
        <v>0</v>
      </c>
      <c r="T14" s="292">
        <v>0</v>
      </c>
      <c r="U14" s="292">
        <v>0</v>
      </c>
      <c r="V14" s="292">
        <v>0</v>
      </c>
      <c r="W14" s="292">
        <v>500000</v>
      </c>
      <c r="X14" s="292">
        <v>1253952</v>
      </c>
      <c r="Y14" s="292">
        <v>0</v>
      </c>
      <c r="Z14" s="292">
        <v>1428760</v>
      </c>
      <c r="AA14" s="292">
        <v>0</v>
      </c>
      <c r="AB14" s="292">
        <v>0</v>
      </c>
      <c r="AC14" s="292">
        <v>0</v>
      </c>
      <c r="AD14" s="292">
        <v>0</v>
      </c>
      <c r="AE14" s="292"/>
      <c r="AF14" s="287">
        <f t="shared" si="0"/>
        <v>211795103</v>
      </c>
    </row>
    <row r="15" spans="1:236" ht="12.75" x14ac:dyDescent="0.2">
      <c r="A15" s="45" t="s">
        <v>316</v>
      </c>
      <c r="B15" s="45">
        <v>1610919</v>
      </c>
      <c r="C15" s="292">
        <v>420666</v>
      </c>
      <c r="D15" s="292">
        <v>136293807</v>
      </c>
      <c r="E15" s="292">
        <v>0</v>
      </c>
      <c r="F15" s="292">
        <v>4871419</v>
      </c>
      <c r="G15" s="292">
        <v>0</v>
      </c>
      <c r="H15" s="292">
        <v>4304360</v>
      </c>
      <c r="I15" s="292">
        <v>136971</v>
      </c>
      <c r="J15" s="292">
        <v>0</v>
      </c>
      <c r="K15" s="292">
        <v>149617</v>
      </c>
      <c r="L15" s="292"/>
      <c r="M15" s="292">
        <v>98942554</v>
      </c>
      <c r="N15" s="292">
        <v>8522515</v>
      </c>
      <c r="O15" s="292">
        <v>0</v>
      </c>
      <c r="P15" s="451">
        <v>26437120</v>
      </c>
      <c r="Q15" s="292">
        <v>0</v>
      </c>
      <c r="R15" s="292">
        <v>0</v>
      </c>
      <c r="S15" s="292">
        <v>0</v>
      </c>
      <c r="T15" s="292">
        <v>0</v>
      </c>
      <c r="U15" s="292">
        <v>0</v>
      </c>
      <c r="V15" s="292">
        <v>0</v>
      </c>
      <c r="W15" s="292">
        <v>450000</v>
      </c>
      <c r="X15" s="292">
        <v>2000000</v>
      </c>
      <c r="Y15" s="292">
        <v>0</v>
      </c>
      <c r="Z15" s="292">
        <v>0</v>
      </c>
      <c r="AA15" s="292">
        <v>0</v>
      </c>
      <c r="AB15" s="292">
        <v>29600000</v>
      </c>
      <c r="AC15" s="292">
        <v>0</v>
      </c>
      <c r="AD15" s="292">
        <v>0</v>
      </c>
      <c r="AE15" s="292"/>
      <c r="AF15" s="287">
        <f t="shared" si="0"/>
        <v>313739948</v>
      </c>
    </row>
    <row r="16" spans="1:236" ht="12.75" x14ac:dyDescent="0.2">
      <c r="A16" s="45" t="s">
        <v>317</v>
      </c>
      <c r="B16" s="45">
        <v>620606</v>
      </c>
      <c r="C16" s="292">
        <v>162064</v>
      </c>
      <c r="D16" s="292">
        <v>27538909</v>
      </c>
      <c r="E16" s="292">
        <v>0</v>
      </c>
      <c r="F16" s="292">
        <v>748648</v>
      </c>
      <c r="G16" s="292">
        <v>0</v>
      </c>
      <c r="H16" s="292">
        <v>2518850</v>
      </c>
      <c r="I16" s="292">
        <v>102299</v>
      </c>
      <c r="J16" s="292">
        <v>0</v>
      </c>
      <c r="K16" s="292">
        <v>0</v>
      </c>
      <c r="L16" s="292"/>
      <c r="M16" s="292">
        <v>0</v>
      </c>
      <c r="N16" s="292">
        <v>5043926</v>
      </c>
      <c r="O16" s="292">
        <v>0</v>
      </c>
      <c r="P16" s="451">
        <v>8740728</v>
      </c>
      <c r="Q16" s="292">
        <v>0</v>
      </c>
      <c r="R16" s="292">
        <v>0</v>
      </c>
      <c r="S16" s="292">
        <v>0</v>
      </c>
      <c r="T16" s="292">
        <v>0</v>
      </c>
      <c r="U16" s="292">
        <v>0</v>
      </c>
      <c r="V16" s="292">
        <v>0</v>
      </c>
      <c r="W16" s="292">
        <v>0</v>
      </c>
      <c r="X16" s="292">
        <v>0</v>
      </c>
      <c r="Y16" s="292">
        <v>0</v>
      </c>
      <c r="Z16" s="292">
        <v>0</v>
      </c>
      <c r="AA16" s="292">
        <v>0</v>
      </c>
      <c r="AB16" s="292">
        <v>0</v>
      </c>
      <c r="AC16" s="292">
        <v>0</v>
      </c>
      <c r="AD16" s="292">
        <v>0</v>
      </c>
      <c r="AE16" s="292"/>
      <c r="AF16" s="287">
        <f t="shared" si="0"/>
        <v>45476030</v>
      </c>
    </row>
    <row r="17" spans="1:32" ht="12.75" x14ac:dyDescent="0.2">
      <c r="A17" s="45" t="s">
        <v>318</v>
      </c>
      <c r="B17" s="45">
        <v>620606</v>
      </c>
      <c r="C17" s="292">
        <v>162064</v>
      </c>
      <c r="D17" s="292">
        <v>30307038</v>
      </c>
      <c r="E17" s="292">
        <v>0</v>
      </c>
      <c r="F17" s="292">
        <v>5210439</v>
      </c>
      <c r="G17" s="292">
        <v>0</v>
      </c>
      <c r="H17" s="292">
        <v>0</v>
      </c>
      <c r="I17" s="292">
        <v>0</v>
      </c>
      <c r="J17" s="292">
        <v>0</v>
      </c>
      <c r="K17" s="292">
        <v>0</v>
      </c>
      <c r="L17" s="292"/>
      <c r="M17" s="292">
        <v>264578850</v>
      </c>
      <c r="N17" s="292">
        <v>2486803</v>
      </c>
      <c r="O17" s="292">
        <v>0</v>
      </c>
      <c r="P17" s="451">
        <v>104000000</v>
      </c>
      <c r="Q17" s="292">
        <v>0</v>
      </c>
      <c r="R17" s="292">
        <v>0</v>
      </c>
      <c r="S17" s="292">
        <v>0</v>
      </c>
      <c r="T17" s="292">
        <v>0</v>
      </c>
      <c r="U17" s="292">
        <v>0</v>
      </c>
      <c r="V17" s="292">
        <v>0</v>
      </c>
      <c r="W17" s="292">
        <v>0</v>
      </c>
      <c r="X17" s="292">
        <v>6716026</v>
      </c>
      <c r="Y17" s="292">
        <v>3349430</v>
      </c>
      <c r="Z17" s="292">
        <v>3983642</v>
      </c>
      <c r="AA17" s="292">
        <v>0</v>
      </c>
      <c r="AB17" s="292">
        <v>0</v>
      </c>
      <c r="AC17" s="292">
        <v>0</v>
      </c>
      <c r="AD17" s="292">
        <v>0</v>
      </c>
      <c r="AE17" s="292">
        <v>148500000</v>
      </c>
      <c r="AF17" s="287">
        <f t="shared" si="0"/>
        <v>569914898</v>
      </c>
    </row>
    <row r="18" spans="1:32" ht="12.75" x14ac:dyDescent="0.2">
      <c r="A18" s="45" t="s">
        <v>319</v>
      </c>
      <c r="B18" s="45">
        <v>11171852</v>
      </c>
      <c r="C18" s="292">
        <v>2280923</v>
      </c>
      <c r="D18" s="292">
        <v>359316024</v>
      </c>
      <c r="E18" s="292">
        <v>0</v>
      </c>
      <c r="F18" s="292">
        <v>35984193</v>
      </c>
      <c r="G18" s="292">
        <v>0</v>
      </c>
      <c r="H18" s="292">
        <v>23171616</v>
      </c>
      <c r="I18" s="292">
        <v>378493</v>
      </c>
      <c r="J18" s="292">
        <v>0</v>
      </c>
      <c r="K18" s="292">
        <v>0</v>
      </c>
      <c r="L18" s="292"/>
      <c r="M18" s="292">
        <v>77938987</v>
      </c>
      <c r="N18" s="292">
        <v>30782356</v>
      </c>
      <c r="O18" s="451">
        <v>20370793</v>
      </c>
      <c r="P18" s="451">
        <v>16166822</v>
      </c>
      <c r="Q18" s="451">
        <v>32538400</v>
      </c>
      <c r="R18" s="292">
        <v>0</v>
      </c>
      <c r="S18" s="292">
        <v>0</v>
      </c>
      <c r="T18" s="292">
        <v>1373000</v>
      </c>
      <c r="U18" s="292">
        <v>0</v>
      </c>
      <c r="V18" s="292">
        <v>0</v>
      </c>
      <c r="W18" s="292">
        <v>750000</v>
      </c>
      <c r="X18" s="292">
        <v>1362609</v>
      </c>
      <c r="Y18" s="292">
        <v>0</v>
      </c>
      <c r="Z18" s="292">
        <v>1463579</v>
      </c>
      <c r="AA18" s="292">
        <v>71700000</v>
      </c>
      <c r="AB18" s="292">
        <v>0</v>
      </c>
      <c r="AC18" s="292">
        <v>0</v>
      </c>
      <c r="AD18" s="292">
        <v>0</v>
      </c>
      <c r="AE18" s="292"/>
      <c r="AF18" s="287">
        <f t="shared" si="0"/>
        <v>686749647</v>
      </c>
    </row>
    <row r="19" spans="1:32" ht="12.75" x14ac:dyDescent="0.2">
      <c r="A19" s="45" t="s">
        <v>320</v>
      </c>
      <c r="B19" s="45">
        <v>4411559</v>
      </c>
      <c r="C19" s="292">
        <v>878835</v>
      </c>
      <c r="D19" s="292">
        <v>136836578</v>
      </c>
      <c r="E19" s="292">
        <v>0</v>
      </c>
      <c r="F19" s="292">
        <v>12164163</v>
      </c>
      <c r="G19" s="292">
        <v>0</v>
      </c>
      <c r="H19" s="292">
        <v>31249628</v>
      </c>
      <c r="I19" s="292">
        <v>510190</v>
      </c>
      <c r="J19" s="292">
        <v>794732</v>
      </c>
      <c r="K19" s="292">
        <v>0</v>
      </c>
      <c r="L19" s="292"/>
      <c r="M19" s="292">
        <v>85642512</v>
      </c>
      <c r="N19" s="292">
        <v>12920965</v>
      </c>
      <c r="O19" s="292">
        <v>0</v>
      </c>
      <c r="P19" s="451">
        <v>22286745</v>
      </c>
      <c r="Q19" s="451">
        <v>16269200</v>
      </c>
      <c r="R19" s="292">
        <v>0</v>
      </c>
      <c r="S19" s="292">
        <v>0</v>
      </c>
      <c r="T19" s="292">
        <v>0</v>
      </c>
      <c r="U19" s="292">
        <v>0</v>
      </c>
      <c r="V19" s="292">
        <v>0</v>
      </c>
      <c r="W19" s="292">
        <v>300000</v>
      </c>
      <c r="X19" s="292">
        <v>0</v>
      </c>
      <c r="Y19" s="292">
        <v>0</v>
      </c>
      <c r="Z19" s="292">
        <v>1843080</v>
      </c>
      <c r="AA19" s="292">
        <v>0</v>
      </c>
      <c r="AB19" s="292">
        <v>0</v>
      </c>
      <c r="AC19" s="292">
        <v>0</v>
      </c>
      <c r="AD19" s="292">
        <v>4000000</v>
      </c>
      <c r="AE19" s="292"/>
      <c r="AF19" s="287">
        <f t="shared" si="0"/>
        <v>330108187</v>
      </c>
    </row>
    <row r="20" spans="1:32" x14ac:dyDescent="0.2">
      <c r="A20" s="45" t="s">
        <v>321</v>
      </c>
      <c r="B20" s="45">
        <v>0</v>
      </c>
      <c r="C20" s="292">
        <v>0</v>
      </c>
      <c r="D20" s="292">
        <v>0</v>
      </c>
      <c r="E20" s="292">
        <v>0</v>
      </c>
      <c r="F20" s="292">
        <v>64691</v>
      </c>
      <c r="G20" s="292">
        <v>0</v>
      </c>
      <c r="H20" s="292">
        <v>1150633</v>
      </c>
      <c r="I20" s="292">
        <v>31156</v>
      </c>
      <c r="J20" s="292">
        <v>0</v>
      </c>
      <c r="K20" s="292">
        <v>0</v>
      </c>
      <c r="L20" s="292"/>
      <c r="M20" s="292">
        <v>0</v>
      </c>
      <c r="N20" s="292">
        <v>1000000</v>
      </c>
      <c r="O20" s="292">
        <v>0</v>
      </c>
      <c r="P20" s="292">
        <v>0</v>
      </c>
      <c r="Q20" s="292">
        <v>0</v>
      </c>
      <c r="R20" s="292">
        <v>0</v>
      </c>
      <c r="S20" s="292">
        <v>0</v>
      </c>
      <c r="T20" s="292">
        <v>0</v>
      </c>
      <c r="U20" s="292">
        <v>0</v>
      </c>
      <c r="V20" s="292">
        <v>0</v>
      </c>
      <c r="W20" s="292">
        <v>0</v>
      </c>
      <c r="X20" s="292">
        <v>0</v>
      </c>
      <c r="Y20" s="292">
        <v>0</v>
      </c>
      <c r="Z20" s="292">
        <v>0</v>
      </c>
      <c r="AA20" s="292">
        <v>0</v>
      </c>
      <c r="AB20" s="292">
        <v>0</v>
      </c>
      <c r="AC20" s="292">
        <v>0</v>
      </c>
      <c r="AD20" s="292">
        <v>0</v>
      </c>
      <c r="AE20" s="292"/>
      <c r="AF20" s="287">
        <f t="shared" si="0"/>
        <v>2246480</v>
      </c>
    </row>
    <row r="21" spans="1:32" ht="12.75" x14ac:dyDescent="0.2">
      <c r="A21" s="45" t="s">
        <v>322</v>
      </c>
      <c r="B21" s="45">
        <v>620606</v>
      </c>
      <c r="C21" s="292">
        <v>162064</v>
      </c>
      <c r="D21" s="292">
        <v>45999433</v>
      </c>
      <c r="E21" s="292">
        <v>0</v>
      </c>
      <c r="F21" s="292">
        <v>1888441</v>
      </c>
      <c r="G21" s="292">
        <v>0</v>
      </c>
      <c r="H21" s="292">
        <v>3691151</v>
      </c>
      <c r="I21" s="292">
        <v>116540</v>
      </c>
      <c r="J21" s="292">
        <v>0</v>
      </c>
      <c r="K21" s="292">
        <v>0</v>
      </c>
      <c r="L21" s="292"/>
      <c r="M21" s="292">
        <v>1435965</v>
      </c>
      <c r="N21" s="292">
        <v>7946017</v>
      </c>
      <c r="O21" s="292">
        <v>0</v>
      </c>
      <c r="P21" s="451">
        <v>20000000</v>
      </c>
      <c r="Q21" s="292">
        <v>0</v>
      </c>
      <c r="R21" s="292">
        <v>0</v>
      </c>
      <c r="S21" s="292">
        <v>0</v>
      </c>
      <c r="T21" s="292">
        <v>0</v>
      </c>
      <c r="U21" s="292">
        <v>0</v>
      </c>
      <c r="V21" s="292">
        <v>0</v>
      </c>
      <c r="W21" s="292">
        <v>0</v>
      </c>
      <c r="X21" s="292">
        <v>0</v>
      </c>
      <c r="Y21" s="292">
        <v>0</v>
      </c>
      <c r="Z21" s="292">
        <v>463748</v>
      </c>
      <c r="AA21" s="292">
        <v>0</v>
      </c>
      <c r="AB21" s="292">
        <v>0</v>
      </c>
      <c r="AC21" s="292">
        <v>0</v>
      </c>
      <c r="AD21" s="292">
        <v>0</v>
      </c>
      <c r="AE21" s="292"/>
      <c r="AF21" s="287">
        <f t="shared" si="0"/>
        <v>82323965</v>
      </c>
    </row>
    <row r="22" spans="1:32" x14ac:dyDescent="0.2">
      <c r="A22" s="45" t="s">
        <v>323</v>
      </c>
      <c r="B22" s="45">
        <v>620606</v>
      </c>
      <c r="C22" s="292">
        <v>162064</v>
      </c>
      <c r="D22" s="292">
        <v>15144444</v>
      </c>
      <c r="E22" s="292">
        <v>0</v>
      </c>
      <c r="F22" s="292">
        <v>2508251</v>
      </c>
      <c r="G22" s="292">
        <v>0</v>
      </c>
      <c r="H22" s="292">
        <v>11458338</v>
      </c>
      <c r="I22" s="292">
        <v>167986</v>
      </c>
      <c r="J22" s="292">
        <v>0</v>
      </c>
      <c r="K22" s="292">
        <v>1829866</v>
      </c>
      <c r="L22" s="292">
        <v>1279189</v>
      </c>
      <c r="M22" s="292">
        <v>0</v>
      </c>
      <c r="N22" s="292">
        <v>5257009</v>
      </c>
      <c r="O22" s="292">
        <v>0</v>
      </c>
      <c r="P22" s="292">
        <v>0</v>
      </c>
      <c r="Q22" s="292">
        <v>0</v>
      </c>
      <c r="R22" s="292">
        <v>0</v>
      </c>
      <c r="S22" s="292">
        <v>0</v>
      </c>
      <c r="T22" s="292">
        <v>0</v>
      </c>
      <c r="U22" s="292">
        <v>0</v>
      </c>
      <c r="V22" s="292">
        <v>0</v>
      </c>
      <c r="W22" s="292">
        <v>0</v>
      </c>
      <c r="X22" s="292">
        <v>0</v>
      </c>
      <c r="Y22" s="292">
        <v>0</v>
      </c>
      <c r="Z22" s="292">
        <v>0</v>
      </c>
      <c r="AA22" s="292">
        <v>0</v>
      </c>
      <c r="AB22" s="292">
        <v>0</v>
      </c>
      <c r="AC22" s="292">
        <v>0</v>
      </c>
      <c r="AD22" s="292">
        <v>0</v>
      </c>
      <c r="AE22" s="292"/>
      <c r="AF22" s="287">
        <f t="shared" si="0"/>
        <v>38427753</v>
      </c>
    </row>
    <row r="23" spans="1:32" ht="12.75" x14ac:dyDescent="0.2">
      <c r="A23" s="45" t="s">
        <v>324</v>
      </c>
      <c r="B23" s="45">
        <v>7395715</v>
      </c>
      <c r="C23" s="292">
        <v>1423595</v>
      </c>
      <c r="D23" s="292">
        <v>378418334</v>
      </c>
      <c r="E23" s="292">
        <v>0</v>
      </c>
      <c r="F23" s="292">
        <v>15592635</v>
      </c>
      <c r="G23" s="292">
        <v>0</v>
      </c>
      <c r="H23" s="292">
        <v>24145563</v>
      </c>
      <c r="I23" s="292">
        <v>406184</v>
      </c>
      <c r="J23" s="292">
        <v>0</v>
      </c>
      <c r="K23" s="292">
        <v>0</v>
      </c>
      <c r="L23" s="292"/>
      <c r="M23" s="292">
        <v>415455176</v>
      </c>
      <c r="N23" s="292">
        <v>21605372</v>
      </c>
      <c r="O23" s="451">
        <v>13680000</v>
      </c>
      <c r="P23" s="451">
        <v>23029423</v>
      </c>
      <c r="Q23" s="292">
        <v>0</v>
      </c>
      <c r="R23" s="292">
        <v>0</v>
      </c>
      <c r="S23" s="292">
        <v>0</v>
      </c>
      <c r="T23" s="292">
        <v>0</v>
      </c>
      <c r="U23" s="292">
        <v>0</v>
      </c>
      <c r="V23" s="292">
        <v>0</v>
      </c>
      <c r="W23" s="292">
        <v>778500</v>
      </c>
      <c r="X23" s="292">
        <v>0</v>
      </c>
      <c r="Y23" s="292">
        <v>1000000</v>
      </c>
      <c r="Z23" s="292">
        <v>3713442</v>
      </c>
      <c r="AA23" s="292">
        <v>298148200.5</v>
      </c>
      <c r="AB23" s="292">
        <v>185080000</v>
      </c>
      <c r="AC23" s="292">
        <v>0</v>
      </c>
      <c r="AD23" s="292">
        <v>0</v>
      </c>
      <c r="AE23" s="292"/>
      <c r="AF23" s="287">
        <f t="shared" si="0"/>
        <v>1389872139.5</v>
      </c>
    </row>
    <row r="24" spans="1:32" ht="12.75" x14ac:dyDescent="0.2">
      <c r="A24" s="45" t="s">
        <v>325</v>
      </c>
      <c r="B24" s="45">
        <v>2521953</v>
      </c>
      <c r="C24" s="292">
        <v>532299</v>
      </c>
      <c r="D24" s="292">
        <v>83650114</v>
      </c>
      <c r="E24" s="292">
        <v>0</v>
      </c>
      <c r="F24" s="292">
        <v>7803471</v>
      </c>
      <c r="G24" s="292">
        <v>0</v>
      </c>
      <c r="H24" s="292">
        <v>23302640</v>
      </c>
      <c r="I24" s="292">
        <v>416441</v>
      </c>
      <c r="J24" s="292">
        <v>0</v>
      </c>
      <c r="K24" s="292">
        <v>0</v>
      </c>
      <c r="L24" s="292"/>
      <c r="M24" s="292">
        <v>4441870</v>
      </c>
      <c r="N24" s="292">
        <v>9235941</v>
      </c>
      <c r="O24" s="451">
        <v>8878425</v>
      </c>
      <c r="P24" s="451">
        <v>19040336</v>
      </c>
      <c r="Q24" s="451">
        <v>8134600</v>
      </c>
      <c r="R24" s="292">
        <v>0</v>
      </c>
      <c r="S24" s="292">
        <v>0</v>
      </c>
      <c r="T24" s="292">
        <v>0</v>
      </c>
      <c r="U24" s="292">
        <v>0</v>
      </c>
      <c r="V24" s="292">
        <v>0</v>
      </c>
      <c r="W24" s="292">
        <v>637500</v>
      </c>
      <c r="X24" s="292">
        <v>0</v>
      </c>
      <c r="Y24" s="292">
        <v>0</v>
      </c>
      <c r="Z24" s="292">
        <v>0</v>
      </c>
      <c r="AA24" s="292">
        <v>0</v>
      </c>
      <c r="AB24" s="292">
        <v>0</v>
      </c>
      <c r="AC24" s="292">
        <v>0</v>
      </c>
      <c r="AD24" s="292">
        <v>0</v>
      </c>
      <c r="AE24" s="292"/>
      <c r="AF24" s="287">
        <f t="shared" si="0"/>
        <v>168595590</v>
      </c>
    </row>
    <row r="25" spans="1:32" ht="12.75" x14ac:dyDescent="0.2">
      <c r="A25" s="45" t="s">
        <v>326</v>
      </c>
      <c r="B25" s="45">
        <v>674201</v>
      </c>
      <c r="C25" s="292">
        <v>176060</v>
      </c>
      <c r="D25" s="292">
        <v>31733967</v>
      </c>
      <c r="E25" s="292">
        <v>0</v>
      </c>
      <c r="F25" s="292">
        <v>3940894</v>
      </c>
      <c r="G25" s="292">
        <v>0</v>
      </c>
      <c r="H25" s="292">
        <v>17961149</v>
      </c>
      <c r="I25" s="292">
        <v>300964</v>
      </c>
      <c r="J25" s="292">
        <v>0</v>
      </c>
      <c r="K25" s="292">
        <v>0</v>
      </c>
      <c r="L25" s="292"/>
      <c r="M25" s="292">
        <v>272188</v>
      </c>
      <c r="N25" s="292">
        <v>6239430</v>
      </c>
      <c r="O25" s="451">
        <v>17853710</v>
      </c>
      <c r="P25" s="451">
        <v>25639618</v>
      </c>
      <c r="Q25" s="292">
        <v>0</v>
      </c>
      <c r="R25" s="292">
        <v>0</v>
      </c>
      <c r="S25" s="292">
        <v>0</v>
      </c>
      <c r="T25" s="292">
        <v>0</v>
      </c>
      <c r="U25" s="292">
        <v>0</v>
      </c>
      <c r="V25" s="292">
        <v>0</v>
      </c>
      <c r="W25" s="292">
        <v>225000</v>
      </c>
      <c r="X25" s="292">
        <v>0</v>
      </c>
      <c r="Y25" s="292">
        <v>0</v>
      </c>
      <c r="Z25" s="292">
        <v>0</v>
      </c>
      <c r="AA25" s="292">
        <v>0</v>
      </c>
      <c r="AB25" s="292">
        <v>0</v>
      </c>
      <c r="AC25" s="292">
        <v>0</v>
      </c>
      <c r="AD25" s="292">
        <v>0</v>
      </c>
      <c r="AE25" s="292"/>
      <c r="AF25" s="287">
        <f t="shared" si="0"/>
        <v>105017181</v>
      </c>
    </row>
    <row r="26" spans="1:32" ht="12.75" x14ac:dyDescent="0.2">
      <c r="A26" s="45" t="s">
        <v>327</v>
      </c>
      <c r="B26" s="45">
        <v>914241</v>
      </c>
      <c r="C26" s="292">
        <v>198600</v>
      </c>
      <c r="D26" s="292">
        <v>24870163</v>
      </c>
      <c r="E26" s="292">
        <v>0</v>
      </c>
      <c r="F26" s="292">
        <v>2538649</v>
      </c>
      <c r="G26" s="292">
        <v>0</v>
      </c>
      <c r="H26" s="292">
        <v>16226919</v>
      </c>
      <c r="I26" s="292">
        <v>253742</v>
      </c>
      <c r="J26" s="292">
        <v>0</v>
      </c>
      <c r="K26" s="292">
        <v>114480</v>
      </c>
      <c r="L26" s="292"/>
      <c r="M26" s="292">
        <v>0</v>
      </c>
      <c r="N26" s="292">
        <v>5932386</v>
      </c>
      <c r="O26" s="292">
        <v>0</v>
      </c>
      <c r="P26" s="451">
        <v>7305526</v>
      </c>
      <c r="Q26" s="292">
        <v>0</v>
      </c>
      <c r="R26" s="292">
        <v>0</v>
      </c>
      <c r="S26" s="292">
        <v>0</v>
      </c>
      <c r="T26" s="292">
        <v>0</v>
      </c>
      <c r="U26" s="292">
        <v>0</v>
      </c>
      <c r="V26" s="292">
        <v>0</v>
      </c>
      <c r="W26" s="292">
        <v>0</v>
      </c>
      <c r="X26" s="292">
        <v>0</v>
      </c>
      <c r="Y26" s="292">
        <v>0</v>
      </c>
      <c r="Z26" s="292">
        <v>0</v>
      </c>
      <c r="AA26" s="292">
        <v>0</v>
      </c>
      <c r="AB26" s="292">
        <v>0</v>
      </c>
      <c r="AC26" s="292">
        <v>0</v>
      </c>
      <c r="AD26" s="292">
        <v>0</v>
      </c>
      <c r="AE26" s="292"/>
      <c r="AF26" s="287">
        <f t="shared" si="0"/>
        <v>58354706</v>
      </c>
    </row>
    <row r="27" spans="1:32" ht="12.75" x14ac:dyDescent="0.2">
      <c r="A27" s="45" t="s">
        <v>328</v>
      </c>
      <c r="B27" s="45">
        <v>1020940</v>
      </c>
      <c r="C27" s="292">
        <v>246758</v>
      </c>
      <c r="D27" s="292">
        <v>35736604</v>
      </c>
      <c r="E27" s="292">
        <v>0</v>
      </c>
      <c r="F27" s="292">
        <v>5121091</v>
      </c>
      <c r="G27" s="292">
        <v>0</v>
      </c>
      <c r="H27" s="292">
        <v>24709960</v>
      </c>
      <c r="I27" s="292">
        <v>404973</v>
      </c>
      <c r="J27" s="292">
        <v>2368087</v>
      </c>
      <c r="K27" s="292">
        <v>0</v>
      </c>
      <c r="L27" s="292"/>
      <c r="M27" s="292">
        <v>0</v>
      </c>
      <c r="N27" s="292">
        <v>6968869</v>
      </c>
      <c r="O27" s="451">
        <v>11570906</v>
      </c>
      <c r="P27" s="292">
        <v>0</v>
      </c>
      <c r="Q27" s="292">
        <v>0</v>
      </c>
      <c r="R27" s="292">
        <v>0</v>
      </c>
      <c r="S27" s="292">
        <v>0</v>
      </c>
      <c r="T27" s="292">
        <v>0</v>
      </c>
      <c r="U27" s="292">
        <v>0</v>
      </c>
      <c r="V27" s="292">
        <v>0</v>
      </c>
      <c r="W27" s="292">
        <v>0</v>
      </c>
      <c r="X27" s="292">
        <v>0</v>
      </c>
      <c r="Y27" s="292">
        <v>0</v>
      </c>
      <c r="Z27" s="292">
        <v>0</v>
      </c>
      <c r="AA27" s="292">
        <v>0</v>
      </c>
      <c r="AB27" s="292">
        <v>0</v>
      </c>
      <c r="AC27" s="292">
        <v>0</v>
      </c>
      <c r="AD27" s="292">
        <v>0</v>
      </c>
      <c r="AE27" s="292"/>
      <c r="AF27" s="287">
        <f t="shared" si="0"/>
        <v>88148188</v>
      </c>
    </row>
    <row r="28" spans="1:32" ht="12.75" x14ac:dyDescent="0.2">
      <c r="A28" s="45" t="s">
        <v>329</v>
      </c>
      <c r="B28" s="45">
        <v>1477231</v>
      </c>
      <c r="C28" s="292">
        <v>385761</v>
      </c>
      <c r="D28" s="292">
        <v>51297643</v>
      </c>
      <c r="E28" s="292">
        <v>5224965</v>
      </c>
      <c r="F28" s="292">
        <v>6534319</v>
      </c>
      <c r="G28" s="292">
        <v>0</v>
      </c>
      <c r="H28" s="292">
        <v>16828040</v>
      </c>
      <c r="I28" s="292">
        <v>297721</v>
      </c>
      <c r="J28" s="292">
        <v>0</v>
      </c>
      <c r="K28" s="292">
        <v>0</v>
      </c>
      <c r="L28" s="292"/>
      <c r="M28" s="292">
        <v>7468462</v>
      </c>
      <c r="N28" s="292">
        <v>8074701</v>
      </c>
      <c r="O28" s="292">
        <v>0</v>
      </c>
      <c r="P28" s="451">
        <v>71439261</v>
      </c>
      <c r="Q28" s="292">
        <v>0</v>
      </c>
      <c r="R28" s="292">
        <v>0</v>
      </c>
      <c r="S28" s="292">
        <v>0</v>
      </c>
      <c r="T28" s="292">
        <v>0</v>
      </c>
      <c r="U28" s="292">
        <v>0</v>
      </c>
      <c r="V28" s="292">
        <v>0</v>
      </c>
      <c r="W28" s="292">
        <v>0</v>
      </c>
      <c r="X28" s="292">
        <v>0</v>
      </c>
      <c r="Y28" s="292">
        <v>0</v>
      </c>
      <c r="Z28" s="292">
        <v>618963</v>
      </c>
      <c r="AA28" s="292">
        <v>0</v>
      </c>
      <c r="AB28" s="292">
        <v>0</v>
      </c>
      <c r="AC28" s="292">
        <v>0</v>
      </c>
      <c r="AD28" s="292">
        <v>0</v>
      </c>
      <c r="AE28" s="292"/>
      <c r="AF28" s="287">
        <f t="shared" si="0"/>
        <v>169647067</v>
      </c>
    </row>
    <row r="29" spans="1:32" ht="12.75" x14ac:dyDescent="0.2">
      <c r="A29" s="45" t="s">
        <v>330</v>
      </c>
      <c r="B29" s="45">
        <v>620606</v>
      </c>
      <c r="C29" s="292">
        <v>162064</v>
      </c>
      <c r="D29" s="292">
        <v>17798400</v>
      </c>
      <c r="E29" s="292">
        <v>0</v>
      </c>
      <c r="F29" s="292">
        <v>1772015</v>
      </c>
      <c r="G29" s="292">
        <v>0</v>
      </c>
      <c r="H29" s="292">
        <v>10189130</v>
      </c>
      <c r="I29" s="292">
        <v>195133</v>
      </c>
      <c r="J29" s="292">
        <v>0</v>
      </c>
      <c r="K29" s="292">
        <v>75735</v>
      </c>
      <c r="L29" s="292"/>
      <c r="M29" s="292">
        <v>13098116</v>
      </c>
      <c r="N29" s="292">
        <v>4522157</v>
      </c>
      <c r="O29" s="451">
        <v>7852320</v>
      </c>
      <c r="P29" s="292">
        <v>0</v>
      </c>
      <c r="Q29" s="292">
        <v>0</v>
      </c>
      <c r="R29" s="292">
        <v>0</v>
      </c>
      <c r="S29" s="292">
        <v>0</v>
      </c>
      <c r="T29" s="292">
        <v>0</v>
      </c>
      <c r="U29" s="292">
        <v>0</v>
      </c>
      <c r="V29" s="292">
        <v>0</v>
      </c>
      <c r="W29" s="292">
        <v>650462</v>
      </c>
      <c r="X29" s="292">
        <v>0</v>
      </c>
      <c r="Y29" s="292">
        <v>0</v>
      </c>
      <c r="Z29" s="292">
        <v>0</v>
      </c>
      <c r="AA29" s="292">
        <v>0</v>
      </c>
      <c r="AB29" s="292">
        <v>0</v>
      </c>
      <c r="AC29" s="292">
        <v>4991474</v>
      </c>
      <c r="AD29" s="292">
        <v>28000000</v>
      </c>
      <c r="AE29" s="292"/>
      <c r="AF29" s="287">
        <f t="shared" si="0"/>
        <v>89927612</v>
      </c>
    </row>
    <row r="30" spans="1:32" ht="12.75" x14ac:dyDescent="0.2">
      <c r="A30" s="45" t="s">
        <v>331</v>
      </c>
      <c r="B30" s="45">
        <v>3489486</v>
      </c>
      <c r="C30" s="292">
        <v>669139</v>
      </c>
      <c r="D30" s="292">
        <v>227932927</v>
      </c>
      <c r="E30" s="292">
        <v>5086250</v>
      </c>
      <c r="F30" s="292">
        <v>5633731</v>
      </c>
      <c r="G30" s="292">
        <v>0</v>
      </c>
      <c r="H30" s="292">
        <v>8086906</v>
      </c>
      <c r="I30" s="292">
        <v>191211</v>
      </c>
      <c r="J30" s="292">
        <v>853800</v>
      </c>
      <c r="K30" s="292">
        <v>0</v>
      </c>
      <c r="L30" s="292"/>
      <c r="M30" s="292">
        <v>96776898</v>
      </c>
      <c r="N30" s="292">
        <v>14277740</v>
      </c>
      <c r="O30" s="292">
        <v>0</v>
      </c>
      <c r="P30" s="451">
        <v>39863156</v>
      </c>
      <c r="Q30" s="451">
        <v>8134600</v>
      </c>
      <c r="R30" s="292">
        <v>0</v>
      </c>
      <c r="S30" s="292">
        <v>0</v>
      </c>
      <c r="T30" s="292">
        <v>1497094</v>
      </c>
      <c r="U30" s="292">
        <v>0</v>
      </c>
      <c r="V30" s="292">
        <v>0</v>
      </c>
      <c r="W30" s="292">
        <v>455100</v>
      </c>
      <c r="X30" s="292">
        <v>0</v>
      </c>
      <c r="Y30" s="292">
        <v>2500000</v>
      </c>
      <c r="Z30" s="292">
        <v>1321143</v>
      </c>
      <c r="AA30" s="292">
        <v>0</v>
      </c>
      <c r="AB30" s="292">
        <v>7109500</v>
      </c>
      <c r="AC30" s="292">
        <v>0</v>
      </c>
      <c r="AD30" s="292">
        <v>2975000</v>
      </c>
      <c r="AE30" s="292"/>
      <c r="AF30" s="287">
        <f t="shared" si="0"/>
        <v>426853681</v>
      </c>
    </row>
    <row r="31" spans="1:32" ht="12.75" x14ac:dyDescent="0.2">
      <c r="A31" s="45" t="s">
        <v>332</v>
      </c>
      <c r="B31" s="45">
        <v>4148786</v>
      </c>
      <c r="C31" s="292">
        <v>820345</v>
      </c>
      <c r="D31" s="292">
        <v>278355913</v>
      </c>
      <c r="E31" s="292">
        <v>6639134</v>
      </c>
      <c r="F31" s="292">
        <v>9159269</v>
      </c>
      <c r="G31" s="292">
        <v>0</v>
      </c>
      <c r="H31" s="292">
        <v>5345274</v>
      </c>
      <c r="I31" s="292">
        <v>149292</v>
      </c>
      <c r="J31" s="292">
        <v>0</v>
      </c>
      <c r="K31" s="292">
        <v>41927</v>
      </c>
      <c r="L31" s="292"/>
      <c r="M31" s="292">
        <v>237383716</v>
      </c>
      <c r="N31" s="292">
        <v>13064569</v>
      </c>
      <c r="O31" s="292">
        <v>0</v>
      </c>
      <c r="P31" s="451">
        <v>31326779</v>
      </c>
      <c r="Q31" s="292">
        <v>0</v>
      </c>
      <c r="R31" s="292">
        <v>0</v>
      </c>
      <c r="S31" s="292">
        <v>0</v>
      </c>
      <c r="T31" s="292">
        <v>576000</v>
      </c>
      <c r="U31" s="292">
        <v>0</v>
      </c>
      <c r="V31" s="292">
        <v>0</v>
      </c>
      <c r="W31" s="292">
        <v>813113</v>
      </c>
      <c r="X31" s="292">
        <v>0</v>
      </c>
      <c r="Y31" s="292">
        <v>0</v>
      </c>
      <c r="Z31" s="292">
        <v>2312222</v>
      </c>
      <c r="AA31" s="292">
        <v>0</v>
      </c>
      <c r="AB31" s="292">
        <v>66602931</v>
      </c>
      <c r="AC31" s="292">
        <v>0</v>
      </c>
      <c r="AD31" s="292">
        <v>4200000</v>
      </c>
      <c r="AE31" s="292"/>
      <c r="AF31" s="287">
        <f t="shared" si="0"/>
        <v>660939270</v>
      </c>
    </row>
    <row r="32" spans="1:32" ht="12.75" x14ac:dyDescent="0.2">
      <c r="A32" s="45" t="s">
        <v>333</v>
      </c>
      <c r="B32" s="45">
        <v>4350553</v>
      </c>
      <c r="C32" s="292">
        <v>910176</v>
      </c>
      <c r="D32" s="292">
        <v>132810964</v>
      </c>
      <c r="E32" s="292">
        <v>0</v>
      </c>
      <c r="F32" s="292">
        <v>13577182</v>
      </c>
      <c r="G32" s="292">
        <v>0</v>
      </c>
      <c r="H32" s="292">
        <v>30721607</v>
      </c>
      <c r="I32" s="292">
        <v>506220</v>
      </c>
      <c r="J32" s="292">
        <v>0</v>
      </c>
      <c r="K32" s="292">
        <v>459864</v>
      </c>
      <c r="L32" s="292">
        <v>150000</v>
      </c>
      <c r="M32" s="292">
        <v>3134883</v>
      </c>
      <c r="N32" s="292">
        <v>14712076</v>
      </c>
      <c r="O32" s="451">
        <v>11214002</v>
      </c>
      <c r="P32" s="451">
        <v>6197180</v>
      </c>
      <c r="Q32" s="292">
        <v>0</v>
      </c>
      <c r="R32" s="292">
        <v>0</v>
      </c>
      <c r="S32" s="292">
        <v>0</v>
      </c>
      <c r="T32" s="292">
        <v>0</v>
      </c>
      <c r="U32" s="292">
        <v>0</v>
      </c>
      <c r="V32" s="292">
        <v>0</v>
      </c>
      <c r="W32" s="292">
        <v>480000</v>
      </c>
      <c r="X32" s="292">
        <v>0</v>
      </c>
      <c r="Y32" s="292">
        <v>0</v>
      </c>
      <c r="Z32" s="292">
        <v>652000</v>
      </c>
      <c r="AA32" s="292">
        <v>0</v>
      </c>
      <c r="AB32" s="292">
        <v>0</v>
      </c>
      <c r="AC32" s="292">
        <v>6628285</v>
      </c>
      <c r="AD32" s="292">
        <v>0</v>
      </c>
      <c r="AE32" s="292"/>
      <c r="AF32" s="287">
        <f t="shared" si="0"/>
        <v>226504992</v>
      </c>
    </row>
    <row r="33" spans="1:32" ht="12.75" x14ac:dyDescent="0.2">
      <c r="A33" s="45" t="s">
        <v>334</v>
      </c>
      <c r="B33" s="45">
        <v>2248407</v>
      </c>
      <c r="C33" s="292">
        <v>426777</v>
      </c>
      <c r="D33" s="292">
        <v>92237279</v>
      </c>
      <c r="E33" s="292">
        <v>0</v>
      </c>
      <c r="F33" s="292">
        <v>6246534</v>
      </c>
      <c r="G33" s="292">
        <v>0</v>
      </c>
      <c r="H33" s="292">
        <v>22844675</v>
      </c>
      <c r="I33" s="292">
        <v>360772</v>
      </c>
      <c r="J33" s="292">
        <v>0</v>
      </c>
      <c r="K33" s="292">
        <v>2004109</v>
      </c>
      <c r="L33" s="292">
        <v>1117025</v>
      </c>
      <c r="M33" s="292">
        <v>31656955</v>
      </c>
      <c r="N33" s="292">
        <v>10498035</v>
      </c>
      <c r="O33" s="451">
        <v>7440000</v>
      </c>
      <c r="P33" s="451">
        <v>19713041</v>
      </c>
      <c r="Q33" s="451">
        <v>258134600</v>
      </c>
      <c r="R33" s="292">
        <v>0</v>
      </c>
      <c r="S33" s="292">
        <v>0</v>
      </c>
      <c r="T33" s="292">
        <v>0</v>
      </c>
      <c r="U33" s="292">
        <v>0</v>
      </c>
      <c r="V33" s="292">
        <v>0</v>
      </c>
      <c r="W33" s="292">
        <v>0</v>
      </c>
      <c r="X33" s="292">
        <v>6000000</v>
      </c>
      <c r="Y33" s="292">
        <v>0</v>
      </c>
      <c r="Z33" s="292">
        <v>851901</v>
      </c>
      <c r="AA33" s="292">
        <v>0</v>
      </c>
      <c r="AB33" s="292">
        <v>0</v>
      </c>
      <c r="AC33" s="292">
        <v>0</v>
      </c>
      <c r="AD33" s="292">
        <v>0</v>
      </c>
      <c r="AE33" s="292"/>
      <c r="AF33" s="287">
        <f t="shared" si="0"/>
        <v>461780110</v>
      </c>
    </row>
    <row r="34" spans="1:32" ht="12.75" x14ac:dyDescent="0.2">
      <c r="A34" s="45" t="s">
        <v>335</v>
      </c>
      <c r="B34" s="45">
        <v>620606</v>
      </c>
      <c r="C34" s="292">
        <v>162064</v>
      </c>
      <c r="D34" s="292">
        <v>11972398</v>
      </c>
      <c r="E34" s="292">
        <v>0</v>
      </c>
      <c r="F34" s="292">
        <v>3352173</v>
      </c>
      <c r="G34" s="292">
        <v>0</v>
      </c>
      <c r="H34" s="292">
        <v>20710899</v>
      </c>
      <c r="I34" s="292">
        <v>350136</v>
      </c>
      <c r="J34" s="292">
        <v>340983</v>
      </c>
      <c r="K34" s="292">
        <v>848977</v>
      </c>
      <c r="L34" s="292"/>
      <c r="M34" s="292">
        <v>0</v>
      </c>
      <c r="N34" s="292">
        <v>4860885</v>
      </c>
      <c r="O34" s="292">
        <v>0</v>
      </c>
      <c r="P34" s="451">
        <v>8215325</v>
      </c>
      <c r="Q34" s="292">
        <v>0</v>
      </c>
      <c r="R34" s="292">
        <v>0</v>
      </c>
      <c r="S34" s="292">
        <v>0</v>
      </c>
      <c r="T34" s="292">
        <v>0</v>
      </c>
      <c r="U34" s="292">
        <v>0</v>
      </c>
      <c r="V34" s="292">
        <v>0</v>
      </c>
      <c r="W34" s="292">
        <v>612684</v>
      </c>
      <c r="X34" s="292">
        <v>0</v>
      </c>
      <c r="Y34" s="292">
        <v>0</v>
      </c>
      <c r="Z34" s="292">
        <v>0</v>
      </c>
      <c r="AA34" s="292">
        <v>0</v>
      </c>
      <c r="AB34" s="292">
        <v>0</v>
      </c>
      <c r="AC34" s="292">
        <v>0</v>
      </c>
      <c r="AD34" s="292">
        <v>0</v>
      </c>
      <c r="AE34" s="292"/>
      <c r="AF34" s="287">
        <f t="shared" si="0"/>
        <v>52047130</v>
      </c>
    </row>
    <row r="35" spans="1:32" ht="12.75" x14ac:dyDescent="0.2">
      <c r="A35" s="45" t="s">
        <v>336</v>
      </c>
      <c r="B35" s="45">
        <v>2411336</v>
      </c>
      <c r="C35" s="292">
        <v>470347</v>
      </c>
      <c r="D35" s="292">
        <v>67276148</v>
      </c>
      <c r="E35" s="292">
        <v>0</v>
      </c>
      <c r="F35" s="292">
        <v>9108495</v>
      </c>
      <c r="G35" s="292">
        <v>0</v>
      </c>
      <c r="H35" s="292">
        <v>25809338</v>
      </c>
      <c r="I35" s="292">
        <v>410022</v>
      </c>
      <c r="J35" s="292">
        <v>0</v>
      </c>
      <c r="K35" s="292">
        <v>0</v>
      </c>
      <c r="L35" s="292"/>
      <c r="M35" s="292">
        <v>26956386</v>
      </c>
      <c r="N35" s="292">
        <v>8894484</v>
      </c>
      <c r="O35" s="451">
        <v>10388000</v>
      </c>
      <c r="P35" s="292">
        <v>0</v>
      </c>
      <c r="Q35" s="292">
        <v>0</v>
      </c>
      <c r="R35" s="292">
        <v>0</v>
      </c>
      <c r="S35" s="292">
        <v>0</v>
      </c>
      <c r="T35" s="292">
        <v>0</v>
      </c>
      <c r="U35" s="292">
        <v>0</v>
      </c>
      <c r="V35" s="292">
        <v>0</v>
      </c>
      <c r="W35" s="292">
        <v>400000</v>
      </c>
      <c r="X35" s="292">
        <v>0</v>
      </c>
      <c r="Y35" s="292">
        <v>0</v>
      </c>
      <c r="Z35" s="292">
        <v>1356274</v>
      </c>
      <c r="AA35" s="292">
        <v>98148200.5</v>
      </c>
      <c r="AB35" s="292">
        <v>0</v>
      </c>
      <c r="AC35" s="292">
        <v>0</v>
      </c>
      <c r="AD35" s="292">
        <v>0</v>
      </c>
      <c r="AE35" s="292"/>
      <c r="AF35" s="287">
        <f t="shared" si="0"/>
        <v>251629030.5</v>
      </c>
    </row>
    <row r="36" spans="1:32" ht="12.75" x14ac:dyDescent="0.2">
      <c r="A36" s="45" t="s">
        <v>337</v>
      </c>
      <c r="B36" s="45">
        <v>620606</v>
      </c>
      <c r="C36" s="292">
        <v>162064</v>
      </c>
      <c r="D36" s="292">
        <v>7786822</v>
      </c>
      <c r="E36" s="292">
        <v>0</v>
      </c>
      <c r="F36" s="292">
        <v>1424135</v>
      </c>
      <c r="G36" s="292">
        <v>0</v>
      </c>
      <c r="H36" s="292">
        <v>14771309</v>
      </c>
      <c r="I36" s="292">
        <v>161552</v>
      </c>
      <c r="J36" s="292">
        <v>0</v>
      </c>
      <c r="K36" s="292">
        <v>2355346</v>
      </c>
      <c r="L36" s="292">
        <v>206326</v>
      </c>
      <c r="M36" s="292">
        <v>0</v>
      </c>
      <c r="N36" s="292">
        <v>4469702</v>
      </c>
      <c r="O36" s="292">
        <v>0</v>
      </c>
      <c r="P36" s="451">
        <v>39142124</v>
      </c>
      <c r="Q36" s="292">
        <v>0</v>
      </c>
      <c r="R36" s="292">
        <v>0</v>
      </c>
      <c r="S36" s="292">
        <v>0</v>
      </c>
      <c r="T36" s="292">
        <v>0</v>
      </c>
      <c r="U36" s="292">
        <v>0</v>
      </c>
      <c r="V36" s="292">
        <v>0</v>
      </c>
      <c r="W36" s="292">
        <v>451500</v>
      </c>
      <c r="X36" s="292">
        <v>0</v>
      </c>
      <c r="Y36" s="292">
        <v>0</v>
      </c>
      <c r="Z36" s="292">
        <v>0</v>
      </c>
      <c r="AA36" s="292">
        <v>0</v>
      </c>
      <c r="AB36" s="292">
        <v>0</v>
      </c>
      <c r="AC36" s="292">
        <v>0</v>
      </c>
      <c r="AD36" s="292">
        <v>0</v>
      </c>
      <c r="AE36" s="292"/>
      <c r="AF36" s="287">
        <f t="shared" si="0"/>
        <v>71551486</v>
      </c>
    </row>
    <row r="37" spans="1:32" x14ac:dyDescent="0.2">
      <c r="A37" s="45" t="s">
        <v>338</v>
      </c>
      <c r="B37" s="45">
        <v>0</v>
      </c>
      <c r="C37" s="292">
        <v>0</v>
      </c>
      <c r="D37" s="292">
        <v>0</v>
      </c>
      <c r="E37" s="292">
        <v>0</v>
      </c>
      <c r="F37" s="292">
        <v>13502</v>
      </c>
      <c r="G37" s="292">
        <v>0</v>
      </c>
      <c r="H37" s="292">
        <v>454792</v>
      </c>
      <c r="I37" s="292">
        <v>17153</v>
      </c>
      <c r="J37" s="292">
        <v>0</v>
      </c>
      <c r="K37" s="292">
        <v>0</v>
      </c>
      <c r="L37" s="292"/>
      <c r="M37" s="292">
        <v>0</v>
      </c>
      <c r="N37" s="292">
        <v>1000000</v>
      </c>
      <c r="O37" s="292">
        <v>0</v>
      </c>
      <c r="P37" s="292">
        <v>0</v>
      </c>
      <c r="Q37" s="292">
        <v>0</v>
      </c>
      <c r="R37" s="292">
        <v>0</v>
      </c>
      <c r="S37" s="292">
        <v>0</v>
      </c>
      <c r="T37" s="292">
        <v>0</v>
      </c>
      <c r="U37" s="292">
        <v>0</v>
      </c>
      <c r="V37" s="292">
        <v>0</v>
      </c>
      <c r="W37" s="292">
        <v>0</v>
      </c>
      <c r="X37" s="292">
        <v>0</v>
      </c>
      <c r="Y37" s="292">
        <v>0</v>
      </c>
      <c r="Z37" s="292">
        <v>0</v>
      </c>
      <c r="AA37" s="292">
        <v>0</v>
      </c>
      <c r="AB37" s="292">
        <v>0</v>
      </c>
      <c r="AC37" s="292">
        <v>0</v>
      </c>
      <c r="AD37" s="292">
        <v>0</v>
      </c>
      <c r="AE37" s="292"/>
      <c r="AF37" s="287">
        <f t="shared" si="0"/>
        <v>1485447</v>
      </c>
    </row>
    <row r="38" spans="1:32" x14ac:dyDescent="0.2">
      <c r="A38" s="45" t="s">
        <v>339</v>
      </c>
      <c r="B38" s="45">
        <v>620606</v>
      </c>
      <c r="C38" s="292">
        <v>162064</v>
      </c>
      <c r="D38" s="292">
        <v>16534034</v>
      </c>
      <c r="E38" s="292">
        <v>0</v>
      </c>
      <c r="F38" s="292">
        <v>2107087</v>
      </c>
      <c r="G38" s="292">
        <v>0</v>
      </c>
      <c r="H38" s="292">
        <v>11387161</v>
      </c>
      <c r="I38" s="292">
        <v>177067</v>
      </c>
      <c r="J38" s="292">
        <v>0</v>
      </c>
      <c r="K38" s="292">
        <v>1416935</v>
      </c>
      <c r="L38" s="292">
        <v>489700</v>
      </c>
      <c r="M38" s="292">
        <v>0</v>
      </c>
      <c r="N38" s="292">
        <v>5403501</v>
      </c>
      <c r="O38" s="292">
        <v>0</v>
      </c>
      <c r="P38" s="292">
        <v>0</v>
      </c>
      <c r="Q38" s="292">
        <v>0</v>
      </c>
      <c r="R38" s="292">
        <v>0</v>
      </c>
      <c r="S38" s="292">
        <v>0</v>
      </c>
      <c r="T38" s="292">
        <v>0</v>
      </c>
      <c r="U38" s="292">
        <v>0</v>
      </c>
      <c r="V38" s="292">
        <v>0</v>
      </c>
      <c r="W38" s="292">
        <v>0</v>
      </c>
      <c r="X38" s="292">
        <v>0</v>
      </c>
      <c r="Y38" s="292">
        <v>0</v>
      </c>
      <c r="Z38" s="292">
        <v>0</v>
      </c>
      <c r="AA38" s="292">
        <v>0</v>
      </c>
      <c r="AB38" s="292">
        <v>0</v>
      </c>
      <c r="AC38" s="292">
        <v>0</v>
      </c>
      <c r="AD38" s="292">
        <v>0</v>
      </c>
      <c r="AE38" s="292"/>
      <c r="AF38" s="287">
        <f t="shared" si="0"/>
        <v>38298155</v>
      </c>
    </row>
    <row r="39" spans="1:32" ht="12.75" x14ac:dyDescent="0.2">
      <c r="A39" s="45" t="s">
        <v>340</v>
      </c>
      <c r="B39" s="45">
        <v>1712732</v>
      </c>
      <c r="C39" s="292">
        <v>333152</v>
      </c>
      <c r="D39" s="292">
        <v>62675207</v>
      </c>
      <c r="E39" s="292">
        <v>0</v>
      </c>
      <c r="F39" s="292">
        <v>3873049</v>
      </c>
      <c r="G39" s="292">
        <v>0</v>
      </c>
      <c r="H39" s="292">
        <v>9033639</v>
      </c>
      <c r="I39" s="292">
        <v>104739</v>
      </c>
      <c r="J39" s="292">
        <v>0</v>
      </c>
      <c r="K39" s="292">
        <v>237099</v>
      </c>
      <c r="L39" s="292">
        <v>2824425</v>
      </c>
      <c r="M39" s="292">
        <v>4265300</v>
      </c>
      <c r="N39" s="292">
        <v>9050380</v>
      </c>
      <c r="O39" s="292">
        <v>0</v>
      </c>
      <c r="P39" s="451">
        <v>12184606</v>
      </c>
      <c r="Q39" s="451">
        <v>149999000</v>
      </c>
      <c r="R39" s="292">
        <v>0</v>
      </c>
      <c r="S39" s="292">
        <v>0</v>
      </c>
      <c r="T39" s="292">
        <v>560000</v>
      </c>
      <c r="U39" s="292">
        <v>0</v>
      </c>
      <c r="V39" s="292">
        <v>0</v>
      </c>
      <c r="W39" s="292">
        <v>630000</v>
      </c>
      <c r="X39" s="292">
        <v>0</v>
      </c>
      <c r="Y39" s="292">
        <v>0</v>
      </c>
      <c r="Z39" s="292">
        <v>0</v>
      </c>
      <c r="AA39" s="292">
        <v>0</v>
      </c>
      <c r="AB39" s="292">
        <v>0</v>
      </c>
      <c r="AC39" s="292">
        <v>0</v>
      </c>
      <c r="AD39" s="292">
        <v>0</v>
      </c>
      <c r="AE39" s="292"/>
      <c r="AF39" s="287">
        <f t="shared" si="0"/>
        <v>257483328</v>
      </c>
    </row>
    <row r="40" spans="1:32" x14ac:dyDescent="0.2">
      <c r="A40" s="45" t="s">
        <v>341</v>
      </c>
      <c r="B40" s="45">
        <v>620606</v>
      </c>
      <c r="C40" s="292">
        <v>162064</v>
      </c>
      <c r="D40" s="292">
        <v>11600554</v>
      </c>
      <c r="E40" s="292">
        <v>0</v>
      </c>
      <c r="F40" s="292">
        <v>1791383</v>
      </c>
      <c r="G40" s="292">
        <v>0</v>
      </c>
      <c r="H40" s="292">
        <v>5830956</v>
      </c>
      <c r="I40" s="292">
        <v>157042</v>
      </c>
      <c r="J40" s="292">
        <v>0</v>
      </c>
      <c r="K40" s="292">
        <v>0</v>
      </c>
      <c r="L40" s="292"/>
      <c r="M40" s="292">
        <v>0</v>
      </c>
      <c r="N40" s="292">
        <v>4792431</v>
      </c>
      <c r="O40" s="292">
        <v>0</v>
      </c>
      <c r="P40" s="292">
        <v>0</v>
      </c>
      <c r="Q40" s="292">
        <v>0</v>
      </c>
      <c r="R40" s="292">
        <v>0</v>
      </c>
      <c r="S40" s="292">
        <v>0</v>
      </c>
      <c r="T40" s="292">
        <v>0</v>
      </c>
      <c r="U40" s="292">
        <v>0</v>
      </c>
      <c r="V40" s="292">
        <v>0</v>
      </c>
      <c r="W40" s="292">
        <v>0</v>
      </c>
      <c r="X40" s="292">
        <v>0</v>
      </c>
      <c r="Y40" s="292">
        <v>0</v>
      </c>
      <c r="Z40" s="292">
        <v>0</v>
      </c>
      <c r="AA40" s="292">
        <v>0</v>
      </c>
      <c r="AB40" s="292">
        <v>0</v>
      </c>
      <c r="AC40" s="292">
        <v>0</v>
      </c>
      <c r="AD40" s="292">
        <v>0</v>
      </c>
      <c r="AE40" s="292"/>
      <c r="AF40" s="287">
        <f t="shared" si="0"/>
        <v>24955036</v>
      </c>
    </row>
    <row r="41" spans="1:32" ht="12.75" x14ac:dyDescent="0.2">
      <c r="A41" s="45" t="s">
        <v>342</v>
      </c>
      <c r="B41" s="45">
        <v>6002497</v>
      </c>
      <c r="C41" s="292">
        <v>1125192</v>
      </c>
      <c r="D41" s="292">
        <v>545287550</v>
      </c>
      <c r="E41" s="292">
        <v>4000000</v>
      </c>
      <c r="F41" s="292">
        <v>1827551</v>
      </c>
      <c r="G41" s="292">
        <v>0</v>
      </c>
      <c r="H41" s="292">
        <v>5626411</v>
      </c>
      <c r="I41" s="292">
        <v>155540</v>
      </c>
      <c r="J41" s="292">
        <v>0</v>
      </c>
      <c r="K41" s="292">
        <v>0</v>
      </c>
      <c r="L41" s="292"/>
      <c r="M41" s="292">
        <v>283926354</v>
      </c>
      <c r="N41" s="292">
        <v>22017676</v>
      </c>
      <c r="O41" s="451">
        <v>47000000</v>
      </c>
      <c r="P41" s="292">
        <v>0</v>
      </c>
      <c r="Q41" s="451">
        <f>339519539+(100000000/2)</f>
        <v>389519539</v>
      </c>
      <c r="R41" s="292">
        <v>0</v>
      </c>
      <c r="S41" s="292">
        <v>0</v>
      </c>
      <c r="T41" s="292">
        <v>592000</v>
      </c>
      <c r="U41" s="292">
        <v>0</v>
      </c>
      <c r="V41" s="292">
        <v>0</v>
      </c>
      <c r="W41" s="292">
        <v>600000</v>
      </c>
      <c r="X41" s="292">
        <v>0</v>
      </c>
      <c r="Y41" s="292">
        <v>6716026</v>
      </c>
      <c r="Z41" s="292">
        <v>1883563</v>
      </c>
      <c r="AA41" s="292">
        <v>0</v>
      </c>
      <c r="AB41" s="292">
        <v>34101121</v>
      </c>
      <c r="AC41" s="292">
        <v>0</v>
      </c>
      <c r="AD41" s="292">
        <v>7298010</v>
      </c>
      <c r="AE41" s="292"/>
      <c r="AF41" s="287">
        <f t="shared" si="0"/>
        <v>1357679030</v>
      </c>
    </row>
    <row r="42" spans="1:32" ht="12.75" x14ac:dyDescent="0.2">
      <c r="A42" s="45" t="s">
        <v>343</v>
      </c>
      <c r="B42" s="45">
        <v>620606</v>
      </c>
      <c r="C42" s="292">
        <v>162064</v>
      </c>
      <c r="D42" s="292">
        <v>35153644</v>
      </c>
      <c r="E42" s="292">
        <v>0</v>
      </c>
      <c r="F42" s="292">
        <v>3023189</v>
      </c>
      <c r="G42" s="292">
        <v>0</v>
      </c>
      <c r="H42" s="292">
        <v>15284190</v>
      </c>
      <c r="I42" s="292">
        <v>191447</v>
      </c>
      <c r="J42" s="292">
        <v>0</v>
      </c>
      <c r="K42" s="292">
        <v>1028433</v>
      </c>
      <c r="L42" s="292">
        <v>1029707</v>
      </c>
      <c r="M42" s="292">
        <v>13487468</v>
      </c>
      <c r="N42" s="292">
        <v>5822221</v>
      </c>
      <c r="O42" s="451">
        <v>5945553</v>
      </c>
      <c r="P42" s="451">
        <v>20325415</v>
      </c>
      <c r="Q42" s="292">
        <v>0</v>
      </c>
      <c r="R42" s="292">
        <v>0</v>
      </c>
      <c r="S42" s="292">
        <v>0</v>
      </c>
      <c r="T42" s="292">
        <v>0</v>
      </c>
      <c r="U42" s="292">
        <v>0</v>
      </c>
      <c r="V42" s="292">
        <v>0</v>
      </c>
      <c r="W42" s="292">
        <v>0</v>
      </c>
      <c r="X42" s="292">
        <v>0</v>
      </c>
      <c r="Y42" s="292">
        <v>0</v>
      </c>
      <c r="Z42" s="292">
        <v>0</v>
      </c>
      <c r="AA42" s="292">
        <v>0</v>
      </c>
      <c r="AB42" s="292">
        <v>0</v>
      </c>
      <c r="AC42" s="292">
        <v>0</v>
      </c>
      <c r="AD42" s="292">
        <v>0</v>
      </c>
      <c r="AE42" s="292"/>
      <c r="AF42" s="287">
        <f t="shared" si="0"/>
        <v>102073937</v>
      </c>
    </row>
    <row r="43" spans="1:32" ht="12.75" x14ac:dyDescent="0.2">
      <c r="A43" s="45" t="s">
        <v>344</v>
      </c>
      <c r="B43" s="45">
        <v>11335093</v>
      </c>
      <c r="C43" s="292">
        <v>2222403</v>
      </c>
      <c r="D43" s="292">
        <v>906066687</v>
      </c>
      <c r="E43" s="292">
        <v>0</v>
      </c>
      <c r="F43" s="292">
        <v>32300162</v>
      </c>
      <c r="G43" s="292">
        <v>0</v>
      </c>
      <c r="H43" s="292">
        <v>30043490</v>
      </c>
      <c r="I43" s="292">
        <v>511063</v>
      </c>
      <c r="J43" s="292">
        <v>268490</v>
      </c>
      <c r="K43" s="292">
        <v>508609</v>
      </c>
      <c r="L43" s="292">
        <v>257633</v>
      </c>
      <c r="M43" s="292">
        <v>1159061157</v>
      </c>
      <c r="N43" s="292">
        <v>39488341</v>
      </c>
      <c r="O43" s="451">
        <v>11883200</v>
      </c>
      <c r="P43" s="451">
        <v>28947368</v>
      </c>
      <c r="Q43" s="451">
        <f>458134600+(100000000/2)</f>
        <v>508134600</v>
      </c>
      <c r="R43" s="292">
        <v>0</v>
      </c>
      <c r="S43" s="292">
        <v>0</v>
      </c>
      <c r="T43" s="292">
        <v>400000</v>
      </c>
      <c r="U43" s="292">
        <v>0</v>
      </c>
      <c r="V43" s="292">
        <v>0</v>
      </c>
      <c r="W43" s="292">
        <v>732000</v>
      </c>
      <c r="X43" s="292">
        <v>0</v>
      </c>
      <c r="Y43" s="292">
        <v>0</v>
      </c>
      <c r="Z43" s="292">
        <v>5256508</v>
      </c>
      <c r="AA43" s="292">
        <v>0</v>
      </c>
      <c r="AB43" s="292">
        <v>256056448</v>
      </c>
      <c r="AC43" s="292">
        <v>0</v>
      </c>
      <c r="AD43" s="292">
        <v>0</v>
      </c>
      <c r="AE43" s="292"/>
      <c r="AF43" s="287">
        <f t="shared" si="0"/>
        <v>2993473252</v>
      </c>
    </row>
    <row r="44" spans="1:32" ht="12.75" x14ac:dyDescent="0.2">
      <c r="A44" s="45" t="s">
        <v>345</v>
      </c>
      <c r="B44" s="45">
        <v>3053690</v>
      </c>
      <c r="C44" s="292">
        <v>726013</v>
      </c>
      <c r="D44" s="292">
        <v>103624068</v>
      </c>
      <c r="E44" s="292">
        <v>0</v>
      </c>
      <c r="F44" s="292">
        <v>12451157</v>
      </c>
      <c r="G44" s="292">
        <v>0</v>
      </c>
      <c r="H44" s="292">
        <v>39193992</v>
      </c>
      <c r="I44" s="292">
        <v>636218</v>
      </c>
      <c r="J44" s="292">
        <v>1946556</v>
      </c>
      <c r="K44" s="292">
        <v>737604</v>
      </c>
      <c r="L44" s="292"/>
      <c r="M44" s="292">
        <v>4316749</v>
      </c>
      <c r="N44" s="292">
        <v>12120091</v>
      </c>
      <c r="O44" s="451">
        <v>36738971</v>
      </c>
      <c r="P44" s="451">
        <v>7858317</v>
      </c>
      <c r="Q44" s="451">
        <v>24403800</v>
      </c>
      <c r="R44" s="292">
        <v>0</v>
      </c>
      <c r="S44" s="292">
        <v>0</v>
      </c>
      <c r="T44" s="292">
        <v>0</v>
      </c>
      <c r="U44" s="292">
        <v>0</v>
      </c>
      <c r="V44" s="292">
        <v>0</v>
      </c>
      <c r="W44" s="292">
        <v>1107116</v>
      </c>
      <c r="X44" s="292">
        <v>0</v>
      </c>
      <c r="Y44" s="292">
        <v>0</v>
      </c>
      <c r="Z44" s="292">
        <v>859993</v>
      </c>
      <c r="AA44" s="292">
        <v>0</v>
      </c>
      <c r="AB44" s="292">
        <v>0</v>
      </c>
      <c r="AC44" s="292">
        <v>1345241</v>
      </c>
      <c r="AD44" s="292">
        <v>0</v>
      </c>
      <c r="AE44" s="292"/>
      <c r="AF44" s="287">
        <f t="shared" si="0"/>
        <v>251119576</v>
      </c>
    </row>
    <row r="45" spans="1:32" x14ac:dyDescent="0.2">
      <c r="A45" s="45" t="s">
        <v>346</v>
      </c>
      <c r="B45" s="45">
        <v>620606</v>
      </c>
      <c r="C45" s="292">
        <v>162064</v>
      </c>
      <c r="D45" s="292">
        <v>7052294</v>
      </c>
      <c r="E45" s="292">
        <v>0</v>
      </c>
      <c r="F45" s="292">
        <v>975789</v>
      </c>
      <c r="G45" s="292">
        <v>0</v>
      </c>
      <c r="H45" s="292">
        <v>7504912</v>
      </c>
      <c r="I45" s="292">
        <v>118573</v>
      </c>
      <c r="J45" s="292">
        <v>0</v>
      </c>
      <c r="K45" s="292">
        <v>969469</v>
      </c>
      <c r="L45" s="292"/>
      <c r="M45" s="292">
        <v>0</v>
      </c>
      <c r="N45" s="292">
        <v>4524404</v>
      </c>
      <c r="O45" s="292">
        <v>0</v>
      </c>
      <c r="P45" s="292">
        <v>0</v>
      </c>
      <c r="Q45" s="292">
        <v>0</v>
      </c>
      <c r="R45" s="292">
        <v>0</v>
      </c>
      <c r="S45" s="292">
        <v>0</v>
      </c>
      <c r="T45" s="292">
        <v>0</v>
      </c>
      <c r="U45" s="292">
        <v>0</v>
      </c>
      <c r="V45" s="292">
        <v>0</v>
      </c>
      <c r="W45" s="292">
        <v>0</v>
      </c>
      <c r="X45" s="292">
        <v>0</v>
      </c>
      <c r="Y45" s="292">
        <v>0</v>
      </c>
      <c r="Z45" s="292">
        <v>0</v>
      </c>
      <c r="AA45" s="292">
        <v>0</v>
      </c>
      <c r="AB45" s="292">
        <v>0</v>
      </c>
      <c r="AC45" s="292">
        <v>0</v>
      </c>
      <c r="AD45" s="292">
        <v>0</v>
      </c>
      <c r="AE45" s="292"/>
      <c r="AF45" s="287">
        <f t="shared" si="0"/>
        <v>21928111</v>
      </c>
    </row>
    <row r="46" spans="1:32" ht="12.75" x14ac:dyDescent="0.2">
      <c r="A46" s="45" t="s">
        <v>347</v>
      </c>
      <c r="B46" s="45">
        <v>5030766</v>
      </c>
      <c r="C46" s="292">
        <v>1045384</v>
      </c>
      <c r="D46" s="292">
        <v>145905735</v>
      </c>
      <c r="E46" s="292">
        <v>0</v>
      </c>
      <c r="F46" s="292">
        <v>16013863</v>
      </c>
      <c r="G46" s="292">
        <v>0</v>
      </c>
      <c r="H46" s="292">
        <v>34294317</v>
      </c>
      <c r="I46" s="292">
        <v>596276</v>
      </c>
      <c r="J46" s="292">
        <v>1294124</v>
      </c>
      <c r="K46" s="292">
        <v>0</v>
      </c>
      <c r="L46" s="292"/>
      <c r="M46" s="292">
        <v>43918856</v>
      </c>
      <c r="N46" s="292">
        <v>15192154</v>
      </c>
      <c r="O46" s="451">
        <v>46614569</v>
      </c>
      <c r="P46" s="451">
        <v>39138093</v>
      </c>
      <c r="Q46" s="451">
        <v>24403800</v>
      </c>
      <c r="R46" s="292">
        <v>0</v>
      </c>
      <c r="S46" s="292">
        <v>0</v>
      </c>
      <c r="T46" s="292">
        <v>432000</v>
      </c>
      <c r="U46" s="292">
        <v>0</v>
      </c>
      <c r="V46" s="292">
        <v>0</v>
      </c>
      <c r="W46" s="292">
        <v>763545</v>
      </c>
      <c r="X46" s="292">
        <v>2552228</v>
      </c>
      <c r="Y46" s="292">
        <v>0</v>
      </c>
      <c r="Z46" s="292">
        <v>1156449</v>
      </c>
      <c r="AA46" s="292">
        <v>130000000</v>
      </c>
      <c r="AB46" s="292">
        <v>8000000</v>
      </c>
      <c r="AC46" s="292">
        <v>0</v>
      </c>
      <c r="AD46" s="292">
        <v>0</v>
      </c>
      <c r="AE46" s="292"/>
      <c r="AF46" s="287">
        <f t="shared" si="0"/>
        <v>516352159</v>
      </c>
    </row>
    <row r="47" spans="1:32" ht="12.75" x14ac:dyDescent="0.2">
      <c r="A47" s="45" t="s">
        <v>348</v>
      </c>
      <c r="B47" s="45">
        <v>912547</v>
      </c>
      <c r="C47" s="292">
        <v>238301</v>
      </c>
      <c r="D47" s="292">
        <v>25226316</v>
      </c>
      <c r="E47" s="292">
        <v>0</v>
      </c>
      <c r="F47" s="292">
        <v>4630491</v>
      </c>
      <c r="G47" s="292">
        <v>0</v>
      </c>
      <c r="H47" s="292">
        <v>21458544</v>
      </c>
      <c r="I47" s="292">
        <v>335002</v>
      </c>
      <c r="J47" s="292">
        <v>0</v>
      </c>
      <c r="K47" s="292">
        <v>8263790</v>
      </c>
      <c r="L47" s="292">
        <v>1011803</v>
      </c>
      <c r="M47" s="292">
        <v>0</v>
      </c>
      <c r="N47" s="292">
        <v>6023033</v>
      </c>
      <c r="O47" s="451">
        <v>6000000</v>
      </c>
      <c r="P47" s="451">
        <v>11762946</v>
      </c>
      <c r="Q47" s="292">
        <v>0</v>
      </c>
      <c r="R47" s="292">
        <v>0</v>
      </c>
      <c r="S47" s="292">
        <v>0</v>
      </c>
      <c r="T47" s="292">
        <v>0</v>
      </c>
      <c r="U47" s="292">
        <v>0</v>
      </c>
      <c r="V47" s="292">
        <v>0</v>
      </c>
      <c r="W47" s="292">
        <v>576188</v>
      </c>
      <c r="X47" s="292">
        <v>0</v>
      </c>
      <c r="Y47" s="292">
        <v>0</v>
      </c>
      <c r="Z47" s="292">
        <v>491056</v>
      </c>
      <c r="AA47" s="292">
        <v>0</v>
      </c>
      <c r="AB47" s="292">
        <v>0</v>
      </c>
      <c r="AC47" s="292">
        <v>0</v>
      </c>
      <c r="AD47" s="292">
        <v>0</v>
      </c>
      <c r="AE47" s="292"/>
      <c r="AF47" s="287">
        <f t="shared" si="0"/>
        <v>86930017</v>
      </c>
    </row>
    <row r="48" spans="1:32" ht="12.75" x14ac:dyDescent="0.2">
      <c r="A48" s="45" t="s">
        <v>349</v>
      </c>
      <c r="B48" s="45">
        <v>1616900</v>
      </c>
      <c r="C48" s="292">
        <v>332066</v>
      </c>
      <c r="D48" s="292">
        <v>76472324</v>
      </c>
      <c r="E48" s="292">
        <v>0</v>
      </c>
      <c r="F48" s="292">
        <v>6283213</v>
      </c>
      <c r="G48" s="292">
        <v>0</v>
      </c>
      <c r="H48" s="292">
        <v>17825244</v>
      </c>
      <c r="I48" s="292">
        <v>255865</v>
      </c>
      <c r="J48" s="292">
        <v>0</v>
      </c>
      <c r="K48" s="292">
        <v>986932</v>
      </c>
      <c r="L48" s="292">
        <v>25000</v>
      </c>
      <c r="M48" s="292">
        <v>41674391</v>
      </c>
      <c r="N48" s="292">
        <v>9135590</v>
      </c>
      <c r="O48" s="451">
        <v>6424808</v>
      </c>
      <c r="P48" s="451">
        <v>10704854</v>
      </c>
      <c r="Q48" s="292">
        <v>0</v>
      </c>
      <c r="R48" s="292">
        <v>0</v>
      </c>
      <c r="S48" s="292">
        <v>0</v>
      </c>
      <c r="T48" s="292">
        <v>315000</v>
      </c>
      <c r="U48" s="292">
        <v>0</v>
      </c>
      <c r="V48" s="292">
        <v>0</v>
      </c>
      <c r="W48" s="292">
        <v>630000</v>
      </c>
      <c r="X48" s="292">
        <v>0</v>
      </c>
      <c r="Y48" s="292">
        <v>0</v>
      </c>
      <c r="Z48" s="292">
        <v>1573448</v>
      </c>
      <c r="AA48" s="292">
        <v>0</v>
      </c>
      <c r="AB48" s="292">
        <v>0</v>
      </c>
      <c r="AC48" s="292">
        <v>0</v>
      </c>
      <c r="AD48" s="292">
        <v>0</v>
      </c>
      <c r="AE48" s="292"/>
      <c r="AF48" s="287">
        <f t="shared" si="0"/>
        <v>174255635</v>
      </c>
    </row>
    <row r="49" spans="1:32" ht="12.75" x14ac:dyDescent="0.2">
      <c r="A49" s="45" t="s">
        <v>350</v>
      </c>
      <c r="B49" s="45">
        <v>6042706</v>
      </c>
      <c r="C49" s="292">
        <v>1245569</v>
      </c>
      <c r="D49" s="292">
        <v>255426955</v>
      </c>
      <c r="E49" s="292">
        <v>0</v>
      </c>
      <c r="F49" s="292">
        <v>20663711</v>
      </c>
      <c r="G49" s="292">
        <v>0</v>
      </c>
      <c r="H49" s="292">
        <v>32224489</v>
      </c>
      <c r="I49" s="292">
        <v>559505</v>
      </c>
      <c r="J49" s="292">
        <v>6427664</v>
      </c>
      <c r="K49" s="292">
        <v>0</v>
      </c>
      <c r="L49" s="292"/>
      <c r="M49" s="292">
        <v>279687656</v>
      </c>
      <c r="N49" s="292">
        <v>19024245</v>
      </c>
      <c r="O49" s="292">
        <v>0</v>
      </c>
      <c r="P49" s="451">
        <v>80000000</v>
      </c>
      <c r="Q49" s="292">
        <v>0</v>
      </c>
      <c r="R49" s="292">
        <v>0</v>
      </c>
      <c r="S49" s="292">
        <v>0</v>
      </c>
      <c r="T49" s="292">
        <v>300000</v>
      </c>
      <c r="U49" s="292">
        <v>7104455</v>
      </c>
      <c r="V49" s="292">
        <v>0</v>
      </c>
      <c r="W49" s="292">
        <v>950000</v>
      </c>
      <c r="X49" s="292">
        <v>0</v>
      </c>
      <c r="Y49" s="292">
        <v>0</v>
      </c>
      <c r="Z49" s="292">
        <v>2771266</v>
      </c>
      <c r="AA49" s="292">
        <v>0</v>
      </c>
      <c r="AB49" s="292">
        <v>84450000</v>
      </c>
      <c r="AC49" s="292">
        <v>0</v>
      </c>
      <c r="AD49" s="292">
        <v>0</v>
      </c>
      <c r="AE49" s="292"/>
      <c r="AF49" s="287">
        <f t="shared" si="0"/>
        <v>796878221</v>
      </c>
    </row>
    <row r="50" spans="1:32" ht="12.75" x14ac:dyDescent="0.2">
      <c r="A50" s="45" t="s">
        <v>351</v>
      </c>
      <c r="B50" s="45">
        <v>2293525</v>
      </c>
      <c r="C50" s="292">
        <v>468948</v>
      </c>
      <c r="D50" s="292">
        <v>62946636</v>
      </c>
      <c r="E50" s="292">
        <v>0</v>
      </c>
      <c r="F50" s="292">
        <v>7277091</v>
      </c>
      <c r="G50" s="292">
        <v>0</v>
      </c>
      <c r="H50" s="292">
        <v>2834011</v>
      </c>
      <c r="I50" s="292">
        <v>110910</v>
      </c>
      <c r="J50" s="292">
        <v>0</v>
      </c>
      <c r="K50" s="292">
        <v>0</v>
      </c>
      <c r="L50" s="292"/>
      <c r="M50" s="292">
        <v>11101170</v>
      </c>
      <c r="N50" s="292">
        <v>5677464</v>
      </c>
      <c r="O50" s="292">
        <v>0</v>
      </c>
      <c r="P50" s="451">
        <v>10000000</v>
      </c>
      <c r="Q50" s="292">
        <v>0</v>
      </c>
      <c r="R50" s="292">
        <v>0</v>
      </c>
      <c r="S50" s="292">
        <v>0</v>
      </c>
      <c r="T50" s="292">
        <v>0</v>
      </c>
      <c r="U50" s="292">
        <v>0</v>
      </c>
      <c r="V50" s="292">
        <v>0</v>
      </c>
      <c r="W50" s="292">
        <v>0</v>
      </c>
      <c r="X50" s="292">
        <v>0</v>
      </c>
      <c r="Y50" s="292">
        <v>0</v>
      </c>
      <c r="Z50" s="292">
        <v>615673</v>
      </c>
      <c r="AA50" s="292">
        <v>0</v>
      </c>
      <c r="AB50" s="292">
        <v>0</v>
      </c>
      <c r="AC50" s="292">
        <v>0</v>
      </c>
      <c r="AD50" s="292">
        <v>0</v>
      </c>
      <c r="AE50" s="292"/>
      <c r="AF50" s="287">
        <f t="shared" si="0"/>
        <v>103325428</v>
      </c>
    </row>
    <row r="51" spans="1:32" ht="12.75" x14ac:dyDescent="0.2">
      <c r="A51" s="45" t="s">
        <v>352</v>
      </c>
      <c r="B51" s="45">
        <v>743240</v>
      </c>
      <c r="C51" s="292">
        <v>162064</v>
      </c>
      <c r="D51" s="292">
        <v>37585125</v>
      </c>
      <c r="E51" s="292">
        <v>0</v>
      </c>
      <c r="F51" s="292">
        <v>1854048</v>
      </c>
      <c r="G51" s="292">
        <v>0</v>
      </c>
      <c r="H51" s="292">
        <v>805273</v>
      </c>
      <c r="I51" s="292">
        <v>78338</v>
      </c>
      <c r="J51" s="292">
        <v>0</v>
      </c>
      <c r="K51" s="292">
        <v>0</v>
      </c>
      <c r="L51" s="292"/>
      <c r="M51" s="292">
        <v>9397735</v>
      </c>
      <c r="N51" s="292">
        <v>5276149</v>
      </c>
      <c r="O51" s="292">
        <v>0</v>
      </c>
      <c r="P51" s="451">
        <v>5000000</v>
      </c>
      <c r="Q51" s="292">
        <v>0</v>
      </c>
      <c r="R51" s="292">
        <v>0</v>
      </c>
      <c r="S51" s="292">
        <v>0</v>
      </c>
      <c r="T51" s="292">
        <v>0</v>
      </c>
      <c r="U51" s="292">
        <v>0</v>
      </c>
      <c r="V51" s="292">
        <v>0</v>
      </c>
      <c r="W51" s="292">
        <v>0</v>
      </c>
      <c r="X51" s="292">
        <v>0</v>
      </c>
      <c r="Y51" s="292">
        <v>0</v>
      </c>
      <c r="Z51" s="292">
        <v>0</v>
      </c>
      <c r="AA51" s="292">
        <v>0</v>
      </c>
      <c r="AB51" s="292">
        <v>0</v>
      </c>
      <c r="AC51" s="292">
        <v>0</v>
      </c>
      <c r="AD51" s="292">
        <v>0</v>
      </c>
      <c r="AE51" s="292"/>
      <c r="AF51" s="287">
        <f t="shared" si="0"/>
        <v>60901972</v>
      </c>
    </row>
    <row r="52" spans="1:32" ht="12.75" x14ac:dyDescent="0.2">
      <c r="A52" s="45" t="s">
        <v>353</v>
      </c>
      <c r="B52" s="45">
        <v>1386756</v>
      </c>
      <c r="C52" s="292">
        <v>357963</v>
      </c>
      <c r="D52" s="292">
        <v>36615749</v>
      </c>
      <c r="E52" s="292">
        <v>0</v>
      </c>
      <c r="F52" s="292">
        <v>6952454</v>
      </c>
      <c r="G52" s="292">
        <v>0</v>
      </c>
      <c r="H52" s="292">
        <v>18849107</v>
      </c>
      <c r="I52" s="292">
        <v>336534</v>
      </c>
      <c r="J52" s="292">
        <v>268491</v>
      </c>
      <c r="K52" s="292">
        <v>492478</v>
      </c>
      <c r="L52" s="292"/>
      <c r="M52" s="292">
        <v>0</v>
      </c>
      <c r="N52" s="292">
        <v>6911360</v>
      </c>
      <c r="O52" s="451">
        <v>15423904</v>
      </c>
      <c r="P52" s="451">
        <v>32248036</v>
      </c>
      <c r="Q52" s="292">
        <v>0</v>
      </c>
      <c r="R52" s="292">
        <v>0</v>
      </c>
      <c r="S52" s="292">
        <v>0</v>
      </c>
      <c r="T52" s="292">
        <v>0</v>
      </c>
      <c r="U52" s="292">
        <v>0</v>
      </c>
      <c r="V52" s="292">
        <v>0</v>
      </c>
      <c r="W52" s="292">
        <v>342000</v>
      </c>
      <c r="X52" s="292">
        <v>0</v>
      </c>
      <c r="Y52" s="292">
        <v>0</v>
      </c>
      <c r="Z52" s="292">
        <v>0</v>
      </c>
      <c r="AA52" s="292">
        <v>0</v>
      </c>
      <c r="AB52" s="292">
        <v>0</v>
      </c>
      <c r="AC52" s="292">
        <v>0</v>
      </c>
      <c r="AD52" s="292">
        <v>0</v>
      </c>
      <c r="AE52" s="292"/>
      <c r="AF52" s="287">
        <f t="shared" si="0"/>
        <v>120184832</v>
      </c>
    </row>
    <row r="53" spans="1:32" ht="12.75" x14ac:dyDescent="0.2">
      <c r="A53" s="45" t="s">
        <v>354</v>
      </c>
      <c r="B53" s="45">
        <v>620606</v>
      </c>
      <c r="C53" s="292">
        <v>162064</v>
      </c>
      <c r="D53" s="292">
        <v>5416596</v>
      </c>
      <c r="E53" s="292">
        <v>0</v>
      </c>
      <c r="F53" s="292">
        <v>1112797</v>
      </c>
      <c r="G53" s="292">
        <v>0</v>
      </c>
      <c r="H53" s="292">
        <v>9376335</v>
      </c>
      <c r="I53" s="292">
        <v>140751</v>
      </c>
      <c r="J53" s="292">
        <v>0</v>
      </c>
      <c r="K53" s="292">
        <v>3139032</v>
      </c>
      <c r="L53" s="292">
        <v>592990</v>
      </c>
      <c r="M53" s="292">
        <v>0</v>
      </c>
      <c r="N53" s="292">
        <v>4460321</v>
      </c>
      <c r="O53" s="451">
        <v>1326750</v>
      </c>
      <c r="P53" s="451">
        <v>1276628</v>
      </c>
      <c r="Q53" s="292">
        <v>0</v>
      </c>
      <c r="R53" s="292">
        <v>0</v>
      </c>
      <c r="S53" s="292">
        <v>0</v>
      </c>
      <c r="T53" s="292">
        <v>0</v>
      </c>
      <c r="U53" s="292">
        <v>0</v>
      </c>
      <c r="V53" s="292">
        <v>0</v>
      </c>
      <c r="W53" s="292">
        <v>527520</v>
      </c>
      <c r="X53" s="292">
        <v>0</v>
      </c>
      <c r="Y53" s="292">
        <v>0</v>
      </c>
      <c r="Z53" s="292">
        <v>0</v>
      </c>
      <c r="AA53" s="292">
        <v>0</v>
      </c>
      <c r="AB53" s="292">
        <v>0</v>
      </c>
      <c r="AC53" s="292">
        <v>0</v>
      </c>
      <c r="AD53" s="292">
        <v>0</v>
      </c>
      <c r="AE53" s="292"/>
      <c r="AF53" s="287">
        <f t="shared" si="0"/>
        <v>28152390</v>
      </c>
    </row>
    <row r="54" spans="1:32" ht="12.75" x14ac:dyDescent="0.2">
      <c r="A54" s="45" t="s">
        <v>355</v>
      </c>
      <c r="B54" s="45">
        <v>2039910</v>
      </c>
      <c r="C54" s="292">
        <v>478762</v>
      </c>
      <c r="D54" s="292">
        <v>69979080</v>
      </c>
      <c r="E54" s="292">
        <v>0</v>
      </c>
      <c r="F54" s="292">
        <v>9177733</v>
      </c>
      <c r="G54" s="292">
        <v>0</v>
      </c>
      <c r="H54" s="292">
        <v>27054670</v>
      </c>
      <c r="I54" s="292">
        <v>449388</v>
      </c>
      <c r="J54" s="292">
        <v>1490123</v>
      </c>
      <c r="K54" s="292">
        <v>0</v>
      </c>
      <c r="L54" s="292"/>
      <c r="M54" s="292">
        <v>6338909</v>
      </c>
      <c r="N54" s="292">
        <v>8548432</v>
      </c>
      <c r="O54" s="451">
        <v>5000000</v>
      </c>
      <c r="P54" s="451">
        <v>3645000</v>
      </c>
      <c r="Q54" s="451">
        <v>74295599</v>
      </c>
      <c r="R54" s="292">
        <v>0</v>
      </c>
      <c r="S54" s="292">
        <v>0</v>
      </c>
      <c r="T54" s="292">
        <v>0</v>
      </c>
      <c r="U54" s="292">
        <v>0</v>
      </c>
      <c r="V54" s="292">
        <v>0</v>
      </c>
      <c r="W54" s="292">
        <v>0</v>
      </c>
      <c r="X54" s="292">
        <v>0</v>
      </c>
      <c r="Y54" s="292">
        <v>0</v>
      </c>
      <c r="Z54" s="292">
        <v>648730</v>
      </c>
      <c r="AA54" s="292">
        <v>0</v>
      </c>
      <c r="AB54" s="292">
        <v>0</v>
      </c>
      <c r="AC54" s="292">
        <v>0</v>
      </c>
      <c r="AD54" s="292">
        <v>0</v>
      </c>
      <c r="AE54" s="292"/>
      <c r="AF54" s="287">
        <f t="shared" si="0"/>
        <v>209146336</v>
      </c>
    </row>
    <row r="55" spans="1:32" ht="12.75" x14ac:dyDescent="0.2">
      <c r="A55" s="45" t="s">
        <v>356</v>
      </c>
      <c r="B55" s="45">
        <v>13122262</v>
      </c>
      <c r="C55" s="292">
        <v>2628893</v>
      </c>
      <c r="D55" s="292">
        <v>437394433</v>
      </c>
      <c r="E55" s="292">
        <v>0</v>
      </c>
      <c r="F55" s="292">
        <v>31117787</v>
      </c>
      <c r="G55" s="292">
        <v>0</v>
      </c>
      <c r="H55" s="292">
        <v>60677331</v>
      </c>
      <c r="I55" s="292">
        <v>887785</v>
      </c>
      <c r="J55" s="292">
        <v>0</v>
      </c>
      <c r="K55" s="292">
        <v>0</v>
      </c>
      <c r="L55" s="292"/>
      <c r="M55" s="292">
        <v>78423417</v>
      </c>
      <c r="N55" s="292">
        <v>36229854</v>
      </c>
      <c r="O55" s="451">
        <v>9650646</v>
      </c>
      <c r="P55" s="451">
        <v>174226688</v>
      </c>
      <c r="Q55" s="455">
        <v>171214600</v>
      </c>
      <c r="R55" s="292">
        <v>0</v>
      </c>
      <c r="S55" s="292">
        <v>0</v>
      </c>
      <c r="T55" s="292">
        <v>1276000</v>
      </c>
      <c r="U55" s="292">
        <v>0</v>
      </c>
      <c r="V55" s="292">
        <v>0</v>
      </c>
      <c r="W55" s="292">
        <v>896155</v>
      </c>
      <c r="X55" s="292">
        <v>949500</v>
      </c>
      <c r="Y55" s="292">
        <v>0</v>
      </c>
      <c r="Z55" s="292">
        <v>2723928</v>
      </c>
      <c r="AA55" s="292">
        <v>0</v>
      </c>
      <c r="AB55" s="292">
        <v>0</v>
      </c>
      <c r="AC55" s="292">
        <v>0</v>
      </c>
      <c r="AD55" s="292">
        <v>0</v>
      </c>
      <c r="AE55" s="292"/>
      <c r="AF55" s="287">
        <f t="shared" si="0"/>
        <v>1021419279</v>
      </c>
    </row>
    <row r="56" spans="1:32" ht="12.75" x14ac:dyDescent="0.2">
      <c r="A56" s="45" t="s">
        <v>357</v>
      </c>
      <c r="B56" s="45">
        <v>1428548</v>
      </c>
      <c r="C56" s="292">
        <v>311261</v>
      </c>
      <c r="D56" s="292">
        <v>69773693</v>
      </c>
      <c r="E56" s="292">
        <v>0</v>
      </c>
      <c r="F56" s="292">
        <v>3144369</v>
      </c>
      <c r="G56" s="292">
        <v>0</v>
      </c>
      <c r="H56" s="292">
        <v>9338294</v>
      </c>
      <c r="I56" s="292">
        <v>134093</v>
      </c>
      <c r="J56" s="292">
        <v>0</v>
      </c>
      <c r="K56" s="292">
        <v>186288</v>
      </c>
      <c r="L56" s="292"/>
      <c r="M56" s="292">
        <v>36055132</v>
      </c>
      <c r="N56" s="292">
        <v>7770006</v>
      </c>
      <c r="O56" s="451">
        <v>7393183</v>
      </c>
      <c r="P56" s="451">
        <v>17055353</v>
      </c>
      <c r="Q56" s="451">
        <v>185415061</v>
      </c>
      <c r="R56" s="292">
        <v>0</v>
      </c>
      <c r="S56" s="292">
        <v>0</v>
      </c>
      <c r="T56" s="292">
        <v>360000</v>
      </c>
      <c r="U56" s="292">
        <v>0</v>
      </c>
      <c r="V56" s="292">
        <v>0</v>
      </c>
      <c r="W56" s="292">
        <v>0</v>
      </c>
      <c r="X56" s="292">
        <v>0</v>
      </c>
      <c r="Y56" s="292">
        <v>0</v>
      </c>
      <c r="Z56" s="292">
        <v>1093544</v>
      </c>
      <c r="AA56" s="292">
        <v>60000000</v>
      </c>
      <c r="AB56" s="292">
        <v>0</v>
      </c>
      <c r="AC56" s="292">
        <v>0</v>
      </c>
      <c r="AD56" s="292">
        <v>0</v>
      </c>
      <c r="AE56" s="292"/>
      <c r="AF56" s="287">
        <f t="shared" si="0"/>
        <v>399458825</v>
      </c>
    </row>
    <row r="57" spans="1:32" ht="12.75" x14ac:dyDescent="0.2">
      <c r="A57" s="45" t="s">
        <v>358</v>
      </c>
      <c r="B57" s="45">
        <v>620606</v>
      </c>
      <c r="C57" s="292">
        <v>162064</v>
      </c>
      <c r="D57" s="292">
        <v>4348526</v>
      </c>
      <c r="E57" s="292">
        <v>0</v>
      </c>
      <c r="F57" s="292">
        <v>769053</v>
      </c>
      <c r="G57" s="292">
        <v>0</v>
      </c>
      <c r="H57" s="292">
        <v>5670967</v>
      </c>
      <c r="I57" s="292">
        <v>133636</v>
      </c>
      <c r="J57" s="292">
        <v>0</v>
      </c>
      <c r="K57" s="292">
        <v>0</v>
      </c>
      <c r="L57" s="292"/>
      <c r="M57" s="292">
        <v>0</v>
      </c>
      <c r="N57" s="292">
        <v>4181268</v>
      </c>
      <c r="O57" s="292">
        <v>0</v>
      </c>
      <c r="P57" s="451">
        <v>22469312</v>
      </c>
      <c r="Q57" s="292">
        <v>0</v>
      </c>
      <c r="R57" s="292">
        <v>0</v>
      </c>
      <c r="S57" s="292">
        <v>0</v>
      </c>
      <c r="T57" s="292">
        <v>0</v>
      </c>
      <c r="U57" s="292">
        <v>0</v>
      </c>
      <c r="V57" s="292">
        <v>0</v>
      </c>
      <c r="W57" s="292">
        <v>0</v>
      </c>
      <c r="X57" s="292">
        <v>0</v>
      </c>
      <c r="Y57" s="292">
        <v>0</v>
      </c>
      <c r="Z57" s="292">
        <v>0</v>
      </c>
      <c r="AA57" s="292">
        <v>0</v>
      </c>
      <c r="AB57" s="292">
        <v>0</v>
      </c>
      <c r="AC57" s="292">
        <v>0</v>
      </c>
      <c r="AD57" s="292">
        <v>0</v>
      </c>
      <c r="AE57" s="292"/>
      <c r="AF57" s="287">
        <f t="shared" si="0"/>
        <v>38355432</v>
      </c>
    </row>
    <row r="58" spans="1:32" x14ac:dyDescent="0.2">
      <c r="A58" s="45" t="s">
        <v>359</v>
      </c>
      <c r="B58" s="45">
        <v>0</v>
      </c>
      <c r="C58" s="292">
        <v>0</v>
      </c>
      <c r="D58" s="292">
        <v>2113803</v>
      </c>
      <c r="E58" s="292">
        <v>1700000</v>
      </c>
      <c r="F58" s="292">
        <v>222896</v>
      </c>
      <c r="G58" s="292">
        <v>0</v>
      </c>
      <c r="H58" s="292">
        <v>0</v>
      </c>
      <c r="I58" s="292">
        <v>0</v>
      </c>
      <c r="J58" s="292">
        <v>0</v>
      </c>
      <c r="K58" s="292">
        <v>0</v>
      </c>
      <c r="L58" s="292"/>
      <c r="M58" s="292">
        <v>0</v>
      </c>
      <c r="N58" s="292">
        <v>1131248</v>
      </c>
      <c r="O58" s="292">
        <v>0</v>
      </c>
      <c r="P58" s="292">
        <v>0</v>
      </c>
      <c r="Q58" s="292">
        <v>0</v>
      </c>
      <c r="R58" s="292">
        <v>0</v>
      </c>
      <c r="S58" s="292">
        <v>0</v>
      </c>
      <c r="T58" s="292">
        <v>0</v>
      </c>
      <c r="U58" s="292">
        <v>0</v>
      </c>
      <c r="V58" s="292">
        <v>0</v>
      </c>
      <c r="W58" s="292">
        <v>0</v>
      </c>
      <c r="X58" s="292">
        <v>0</v>
      </c>
      <c r="Y58" s="292">
        <v>0</v>
      </c>
      <c r="Z58" s="292">
        <v>0</v>
      </c>
      <c r="AA58" s="292">
        <v>0</v>
      </c>
      <c r="AB58" s="292">
        <v>0</v>
      </c>
      <c r="AC58" s="292">
        <v>0</v>
      </c>
      <c r="AD58" s="292">
        <v>0</v>
      </c>
      <c r="AE58" s="292"/>
      <c r="AF58" s="287">
        <f t="shared" si="0"/>
        <v>5167947</v>
      </c>
    </row>
    <row r="59" spans="1:32" ht="12.75" x14ac:dyDescent="0.2">
      <c r="A59" s="45" t="s">
        <v>360</v>
      </c>
      <c r="B59" s="45">
        <v>3818375</v>
      </c>
      <c r="C59" s="292">
        <v>774745</v>
      </c>
      <c r="D59" s="292">
        <v>186074340</v>
      </c>
      <c r="E59" s="292">
        <v>0</v>
      </c>
      <c r="F59" s="292">
        <v>7709083</v>
      </c>
      <c r="G59" s="292">
        <v>0</v>
      </c>
      <c r="H59" s="292">
        <v>21571157</v>
      </c>
      <c r="I59" s="292">
        <v>385875</v>
      </c>
      <c r="J59" s="292">
        <v>1543821</v>
      </c>
      <c r="K59" s="292">
        <v>0</v>
      </c>
      <c r="L59" s="292">
        <v>757152</v>
      </c>
      <c r="M59" s="292">
        <v>4866401</v>
      </c>
      <c r="N59" s="292">
        <v>14638322</v>
      </c>
      <c r="O59" s="451">
        <v>29690010</v>
      </c>
      <c r="P59" s="451">
        <v>37865610</v>
      </c>
      <c r="Q59" s="451">
        <v>8134600</v>
      </c>
      <c r="R59" s="292">
        <v>0</v>
      </c>
      <c r="S59" s="292">
        <v>0</v>
      </c>
      <c r="T59" s="292">
        <v>0</v>
      </c>
      <c r="U59" s="292">
        <v>0</v>
      </c>
      <c r="V59" s="292">
        <v>0</v>
      </c>
      <c r="W59" s="292">
        <v>450000</v>
      </c>
      <c r="X59" s="292">
        <v>4541630</v>
      </c>
      <c r="Y59" s="292">
        <v>0</v>
      </c>
      <c r="Z59" s="292">
        <v>544491</v>
      </c>
      <c r="AA59" s="292">
        <v>0</v>
      </c>
      <c r="AB59" s="292">
        <v>0</v>
      </c>
      <c r="AC59" s="292">
        <v>0</v>
      </c>
      <c r="AD59" s="292">
        <v>0</v>
      </c>
      <c r="AE59" s="292"/>
      <c r="AF59" s="287">
        <f t="shared" si="0"/>
        <v>323365612</v>
      </c>
    </row>
    <row r="60" spans="1:32" ht="12.75" x14ac:dyDescent="0.2">
      <c r="A60" s="45" t="s">
        <v>361</v>
      </c>
      <c r="B60" s="45">
        <v>3470661</v>
      </c>
      <c r="C60" s="292">
        <v>699469</v>
      </c>
      <c r="D60" s="292">
        <v>213654196</v>
      </c>
      <c r="E60" s="292">
        <v>6700000</v>
      </c>
      <c r="F60" s="292">
        <v>9696919</v>
      </c>
      <c r="G60" s="292">
        <v>0</v>
      </c>
      <c r="H60" s="292">
        <v>18477529</v>
      </c>
      <c r="I60" s="292">
        <v>288441</v>
      </c>
      <c r="J60" s="292">
        <v>0</v>
      </c>
      <c r="K60" s="292">
        <v>2370525</v>
      </c>
      <c r="L60" s="292">
        <v>893518</v>
      </c>
      <c r="M60" s="292">
        <v>109744050</v>
      </c>
      <c r="N60" s="292">
        <v>18306569</v>
      </c>
      <c r="O60" s="451">
        <v>15830000</v>
      </c>
      <c r="P60" s="451">
        <v>43197499</v>
      </c>
      <c r="Q60" s="451">
        <v>640350899</v>
      </c>
      <c r="R60" s="292">
        <v>0</v>
      </c>
      <c r="S60" s="292">
        <v>0</v>
      </c>
      <c r="T60" s="292">
        <v>0</v>
      </c>
      <c r="U60" s="292">
        <v>0</v>
      </c>
      <c r="V60" s="292">
        <v>0</v>
      </c>
      <c r="W60" s="292">
        <v>80000</v>
      </c>
      <c r="X60" s="292">
        <v>0</v>
      </c>
      <c r="Y60" s="292">
        <v>0</v>
      </c>
      <c r="Z60" s="292">
        <v>1349381</v>
      </c>
      <c r="AA60" s="292">
        <v>0</v>
      </c>
      <c r="AB60" s="292">
        <v>15000000</v>
      </c>
      <c r="AC60" s="292">
        <v>0</v>
      </c>
      <c r="AD60" s="292">
        <v>4900000</v>
      </c>
      <c r="AE60" s="292"/>
      <c r="AF60" s="287">
        <f t="shared" si="0"/>
        <v>1105009656</v>
      </c>
    </row>
    <row r="61" spans="1:32" x14ac:dyDescent="0.2">
      <c r="A61" s="45" t="s">
        <v>362</v>
      </c>
      <c r="B61" s="45">
        <v>620606</v>
      </c>
      <c r="C61" s="292">
        <v>162064</v>
      </c>
      <c r="D61" s="292">
        <v>14513968</v>
      </c>
      <c r="E61" s="292">
        <v>0</v>
      </c>
      <c r="F61" s="292">
        <v>3181665</v>
      </c>
      <c r="G61" s="292">
        <v>0</v>
      </c>
      <c r="H61" s="292">
        <v>11355352</v>
      </c>
      <c r="I61" s="292">
        <v>229321</v>
      </c>
      <c r="J61" s="292">
        <v>2539921</v>
      </c>
      <c r="K61" s="292">
        <v>0</v>
      </c>
      <c r="L61" s="292"/>
      <c r="M61" s="292">
        <v>1202245</v>
      </c>
      <c r="N61" s="292">
        <v>4924069</v>
      </c>
      <c r="O61" s="292">
        <v>0</v>
      </c>
      <c r="P61" s="292">
        <v>0</v>
      </c>
      <c r="Q61" s="292">
        <v>0</v>
      </c>
      <c r="R61" s="292">
        <v>0</v>
      </c>
      <c r="S61" s="292">
        <v>0</v>
      </c>
      <c r="T61" s="292">
        <v>0</v>
      </c>
      <c r="U61" s="292">
        <v>0</v>
      </c>
      <c r="V61" s="292">
        <v>0</v>
      </c>
      <c r="W61" s="292">
        <v>0</v>
      </c>
      <c r="X61" s="292">
        <v>0</v>
      </c>
      <c r="Y61" s="292">
        <v>0</v>
      </c>
      <c r="Z61" s="292">
        <v>504029</v>
      </c>
      <c r="AA61" s="292">
        <v>0</v>
      </c>
      <c r="AB61" s="292">
        <v>0</v>
      </c>
      <c r="AC61" s="292">
        <v>0</v>
      </c>
      <c r="AD61" s="292">
        <v>0</v>
      </c>
      <c r="AE61" s="292"/>
      <c r="AF61" s="287">
        <f t="shared" si="0"/>
        <v>39233240</v>
      </c>
    </row>
    <row r="62" spans="1:32" ht="12.75" x14ac:dyDescent="0.2">
      <c r="A62" s="45" t="s">
        <v>363</v>
      </c>
      <c r="B62" s="45">
        <v>2004993</v>
      </c>
      <c r="C62" s="292">
        <v>440284</v>
      </c>
      <c r="D62" s="292">
        <v>69290869</v>
      </c>
      <c r="E62" s="292">
        <v>0</v>
      </c>
      <c r="F62" s="292">
        <v>7446158</v>
      </c>
      <c r="G62" s="292">
        <v>0</v>
      </c>
      <c r="H62" s="292">
        <v>23165704</v>
      </c>
      <c r="I62" s="292">
        <v>398702</v>
      </c>
      <c r="J62" s="292">
        <v>0</v>
      </c>
      <c r="K62" s="292">
        <v>2633125</v>
      </c>
      <c r="L62" s="292">
        <v>1296619</v>
      </c>
      <c r="M62" s="292">
        <v>2181642</v>
      </c>
      <c r="N62" s="292">
        <v>9431346</v>
      </c>
      <c r="O62" s="292">
        <v>0</v>
      </c>
      <c r="P62" s="451">
        <v>38616024</v>
      </c>
      <c r="Q62" s="451">
        <v>15734600</v>
      </c>
      <c r="R62" s="292">
        <v>0</v>
      </c>
      <c r="S62" s="292">
        <v>0</v>
      </c>
      <c r="T62" s="292">
        <v>0</v>
      </c>
      <c r="U62" s="292">
        <v>0</v>
      </c>
      <c r="V62" s="292">
        <v>0</v>
      </c>
      <c r="W62" s="292">
        <v>658480</v>
      </c>
      <c r="X62" s="292">
        <v>0</v>
      </c>
      <c r="Y62" s="292">
        <v>0</v>
      </c>
      <c r="Z62" s="292">
        <v>620987</v>
      </c>
      <c r="AA62" s="292">
        <v>0</v>
      </c>
      <c r="AB62" s="292">
        <v>0</v>
      </c>
      <c r="AC62" s="292">
        <v>0</v>
      </c>
      <c r="AD62" s="292">
        <v>0</v>
      </c>
      <c r="AE62" s="292"/>
      <c r="AF62" s="287">
        <f t="shared" si="0"/>
        <v>173919533</v>
      </c>
    </row>
    <row r="63" spans="1:32" ht="12.75" x14ac:dyDescent="0.2">
      <c r="A63" s="45" t="s">
        <v>364</v>
      </c>
      <c r="B63" s="45">
        <v>620606</v>
      </c>
      <c r="C63" s="292">
        <v>162064</v>
      </c>
      <c r="D63" s="292">
        <v>2932501</v>
      </c>
      <c r="E63" s="292">
        <v>0</v>
      </c>
      <c r="F63" s="292">
        <v>726105</v>
      </c>
      <c r="G63" s="292">
        <v>0</v>
      </c>
      <c r="H63" s="292">
        <v>9249708</v>
      </c>
      <c r="I63" s="292">
        <v>121487</v>
      </c>
      <c r="J63" s="292">
        <v>0</v>
      </c>
      <c r="K63" s="292">
        <v>227661</v>
      </c>
      <c r="L63" s="292"/>
      <c r="M63" s="292">
        <v>0</v>
      </c>
      <c r="N63" s="292">
        <v>4251852</v>
      </c>
      <c r="O63" s="292">
        <v>0</v>
      </c>
      <c r="P63" s="451">
        <v>945178</v>
      </c>
      <c r="Q63" s="292">
        <v>0</v>
      </c>
      <c r="R63" s="292">
        <v>0</v>
      </c>
      <c r="S63" s="292">
        <v>0</v>
      </c>
      <c r="T63" s="292">
        <v>0</v>
      </c>
      <c r="U63" s="292">
        <v>0</v>
      </c>
      <c r="V63" s="292">
        <v>0</v>
      </c>
      <c r="W63" s="292">
        <v>0</v>
      </c>
      <c r="X63" s="292">
        <v>0</v>
      </c>
      <c r="Y63" s="292">
        <v>0</v>
      </c>
      <c r="Z63" s="292">
        <v>0</v>
      </c>
      <c r="AA63" s="292">
        <v>0</v>
      </c>
      <c r="AB63" s="292">
        <v>0</v>
      </c>
      <c r="AC63" s="292">
        <v>0</v>
      </c>
      <c r="AD63" s="292">
        <v>0</v>
      </c>
      <c r="AE63" s="292"/>
      <c r="AF63" s="287">
        <f t="shared" si="0"/>
        <v>19237162</v>
      </c>
    </row>
    <row r="64" spans="1:32" x14ac:dyDescent="0.2">
      <c r="A64" s="45" t="s">
        <v>365</v>
      </c>
      <c r="C64" s="292"/>
      <c r="D64" s="292"/>
      <c r="E64" s="292"/>
      <c r="F64" s="425"/>
      <c r="G64" s="425"/>
      <c r="H64" s="425"/>
      <c r="I64" s="425"/>
      <c r="J64" s="425"/>
      <c r="K64" s="425"/>
      <c r="L64" s="425"/>
      <c r="M64" s="425"/>
      <c r="N64" s="425"/>
      <c r="O64" s="425"/>
      <c r="P64" s="425"/>
      <c r="Q64" s="425"/>
      <c r="R64" s="425"/>
      <c r="S64" s="425"/>
      <c r="T64" s="425"/>
      <c r="U64" s="425"/>
      <c r="V64" s="425"/>
      <c r="W64" s="425"/>
      <c r="X64" s="425"/>
      <c r="Y64" s="425"/>
      <c r="Z64" s="425"/>
      <c r="AA64" s="425"/>
      <c r="AD64" s="292"/>
      <c r="AE64" s="292"/>
      <c r="AF64" s="425"/>
    </row>
    <row r="65" spans="1:32" ht="12.75" thickBot="1" x14ac:dyDescent="0.25">
      <c r="A65" s="452" t="s">
        <v>196</v>
      </c>
      <c r="B65" s="358">
        <f t="shared" ref="B65:M65" si="1">SUM(B8:B64)</f>
        <v>155151531</v>
      </c>
      <c r="C65" s="358">
        <f t="shared" si="1"/>
        <v>32412789</v>
      </c>
      <c r="D65" s="358">
        <f t="shared" si="1"/>
        <v>7060120714</v>
      </c>
      <c r="E65" s="358">
        <f>SUM(E8:E64)</f>
        <v>34350349</v>
      </c>
      <c r="F65" s="358">
        <f t="shared" si="1"/>
        <v>428004567</v>
      </c>
      <c r="G65" s="358">
        <f t="shared" si="1"/>
        <v>0</v>
      </c>
      <c r="H65" s="358">
        <f t="shared" si="1"/>
        <v>914581455</v>
      </c>
      <c r="I65" s="358">
        <f t="shared" si="1"/>
        <v>15190780</v>
      </c>
      <c r="J65" s="358">
        <f t="shared" si="1"/>
        <v>26849056</v>
      </c>
      <c r="K65" s="358">
        <f t="shared" si="1"/>
        <v>36413211</v>
      </c>
      <c r="L65" s="358">
        <f>SUM(L8:L64)</f>
        <v>18547780</v>
      </c>
      <c r="M65" s="358">
        <f t="shared" si="1"/>
        <v>4183665069</v>
      </c>
      <c r="N65" s="358">
        <f>SUM(N8:N63)</f>
        <v>613179354</v>
      </c>
      <c r="O65" s="358">
        <f>SUM(O8:O63)</f>
        <v>472922707</v>
      </c>
      <c r="P65" s="358">
        <f>SUM(P8:P63)</f>
        <v>1216941397</v>
      </c>
      <c r="Q65" s="358">
        <f t="shared" ref="Q65:AE65" si="2">SUM(Q8:Q63)</f>
        <v>4351678354</v>
      </c>
      <c r="R65" s="358">
        <f t="shared" si="2"/>
        <v>0</v>
      </c>
      <c r="S65" s="358">
        <f t="shared" si="2"/>
        <v>0</v>
      </c>
      <c r="T65" s="358">
        <f t="shared" si="2"/>
        <v>13131094</v>
      </c>
      <c r="U65" s="358">
        <f t="shared" si="2"/>
        <v>7104455</v>
      </c>
      <c r="V65" s="358">
        <f t="shared" si="2"/>
        <v>0</v>
      </c>
      <c r="W65" s="358">
        <f t="shared" si="2"/>
        <v>20041613</v>
      </c>
      <c r="X65" s="358">
        <f t="shared" si="2"/>
        <v>29928172</v>
      </c>
      <c r="Y65" s="358">
        <f t="shared" si="2"/>
        <v>13615456</v>
      </c>
      <c r="Z65" s="358">
        <f t="shared" si="2"/>
        <v>50416539</v>
      </c>
      <c r="AA65" s="358">
        <f t="shared" si="2"/>
        <v>703093337</v>
      </c>
      <c r="AB65" s="358">
        <f t="shared" si="2"/>
        <v>686000000</v>
      </c>
      <c r="AC65" s="358">
        <f t="shared" si="2"/>
        <v>252417559</v>
      </c>
      <c r="AD65" s="358">
        <f t="shared" si="2"/>
        <v>97587018</v>
      </c>
      <c r="AE65" s="358">
        <f t="shared" si="2"/>
        <v>148500000</v>
      </c>
      <c r="AF65" s="427">
        <f t="shared" ref="AF65:AF73" si="3">SUM(B65:AE65)</f>
        <v>21581844356</v>
      </c>
    </row>
    <row r="66" spans="1:32" ht="12.75" thickTop="1" x14ac:dyDescent="0.2">
      <c r="A66" s="453" t="s">
        <v>197</v>
      </c>
      <c r="B66" s="45">
        <v>779656</v>
      </c>
      <c r="C66" s="356">
        <v>162868</v>
      </c>
      <c r="D66" s="356">
        <v>49066231</v>
      </c>
      <c r="E66" s="356">
        <v>0</v>
      </c>
      <c r="F66" s="356">
        <v>2895014</v>
      </c>
      <c r="G66" s="356">
        <v>0</v>
      </c>
      <c r="H66" s="356">
        <v>4467876</v>
      </c>
      <c r="I66" s="356">
        <v>0</v>
      </c>
      <c r="J66" s="356">
        <v>0</v>
      </c>
      <c r="K66" s="356">
        <v>0</v>
      </c>
      <c r="L66" s="356">
        <v>0</v>
      </c>
      <c r="M66" s="356">
        <v>54877780</v>
      </c>
      <c r="N66" s="356">
        <v>4624580</v>
      </c>
      <c r="O66" s="356">
        <v>0</v>
      </c>
      <c r="P66" s="356">
        <v>0</v>
      </c>
      <c r="Q66" s="356">
        <v>0</v>
      </c>
      <c r="R66" s="356">
        <v>0</v>
      </c>
      <c r="S66" s="356">
        <v>0</v>
      </c>
      <c r="T66" s="356">
        <v>0</v>
      </c>
      <c r="U66" s="356">
        <v>0</v>
      </c>
      <c r="V66" s="356">
        <v>0</v>
      </c>
      <c r="W66" s="356">
        <v>0</v>
      </c>
      <c r="X66" s="356">
        <v>0</v>
      </c>
      <c r="Y66" s="356">
        <v>0</v>
      </c>
      <c r="Z66" s="356">
        <v>0</v>
      </c>
      <c r="AA66" s="356">
        <v>0</v>
      </c>
      <c r="AB66" s="356">
        <v>0</v>
      </c>
      <c r="AC66" s="356">
        <v>0</v>
      </c>
      <c r="AD66" s="356">
        <v>0</v>
      </c>
      <c r="AE66" s="356"/>
      <c r="AF66" s="287">
        <f t="shared" si="3"/>
        <v>116874005</v>
      </c>
    </row>
    <row r="67" spans="1:32" x14ac:dyDescent="0.2">
      <c r="A67" s="453"/>
      <c r="B67" s="356">
        <v>0</v>
      </c>
      <c r="C67" s="356">
        <v>0</v>
      </c>
      <c r="D67" s="356">
        <v>0</v>
      </c>
      <c r="E67" s="356">
        <v>0</v>
      </c>
      <c r="F67" s="356">
        <v>0</v>
      </c>
      <c r="G67" s="356">
        <v>0</v>
      </c>
      <c r="H67" s="356">
        <v>0</v>
      </c>
      <c r="I67" s="356">
        <v>0</v>
      </c>
      <c r="J67" s="356">
        <v>0</v>
      </c>
      <c r="K67" s="356">
        <v>0</v>
      </c>
      <c r="L67" s="356">
        <v>0</v>
      </c>
      <c r="M67" s="356">
        <v>0</v>
      </c>
      <c r="N67" s="356">
        <v>0</v>
      </c>
      <c r="O67" s="356">
        <v>0</v>
      </c>
      <c r="P67" s="356">
        <v>0</v>
      </c>
      <c r="Q67" s="356">
        <v>0</v>
      </c>
      <c r="R67" s="356">
        <v>0</v>
      </c>
      <c r="S67" s="356">
        <v>0</v>
      </c>
      <c r="T67" s="356">
        <v>0</v>
      </c>
      <c r="U67" s="356">
        <v>0</v>
      </c>
      <c r="V67" s="356">
        <v>0</v>
      </c>
      <c r="W67" s="356">
        <v>0</v>
      </c>
      <c r="X67" s="356">
        <v>0</v>
      </c>
      <c r="Y67" s="356">
        <v>0</v>
      </c>
      <c r="Z67" s="356">
        <v>0</v>
      </c>
      <c r="AA67" s="356">
        <v>0</v>
      </c>
      <c r="AB67" s="356">
        <v>0</v>
      </c>
      <c r="AC67" s="356">
        <v>0</v>
      </c>
      <c r="AD67" s="356">
        <v>0</v>
      </c>
      <c r="AE67" s="356"/>
      <c r="AF67" s="287">
        <f t="shared" si="3"/>
        <v>0</v>
      </c>
    </row>
    <row r="68" spans="1:32" ht="12.75" thickBot="1" x14ac:dyDescent="0.25">
      <c r="A68" s="454" t="s">
        <v>196</v>
      </c>
      <c r="B68" s="358">
        <f t="shared" ref="B68:W68" si="4">+B65+B66+B67</f>
        <v>155931187</v>
      </c>
      <c r="C68" s="358">
        <f t="shared" si="4"/>
        <v>32575657</v>
      </c>
      <c r="D68" s="358">
        <f t="shared" si="4"/>
        <v>7109186945</v>
      </c>
      <c r="E68" s="358">
        <f>+E65+E66+E67</f>
        <v>34350349</v>
      </c>
      <c r="F68" s="358">
        <f t="shared" si="4"/>
        <v>430899581</v>
      </c>
      <c r="G68" s="358">
        <f t="shared" si="4"/>
        <v>0</v>
      </c>
      <c r="H68" s="358">
        <f t="shared" si="4"/>
        <v>919049331</v>
      </c>
      <c r="I68" s="358">
        <f t="shared" si="4"/>
        <v>15190780</v>
      </c>
      <c r="J68" s="358">
        <f t="shared" si="4"/>
        <v>26849056</v>
      </c>
      <c r="K68" s="358">
        <f>+K65</f>
        <v>36413211</v>
      </c>
      <c r="L68" s="358">
        <f>+L65</f>
        <v>18547780</v>
      </c>
      <c r="M68" s="358">
        <f t="shared" si="4"/>
        <v>4238542849</v>
      </c>
      <c r="N68" s="358">
        <f t="shared" si="4"/>
        <v>617803934</v>
      </c>
      <c r="O68" s="358">
        <f>+O65+O66+O67</f>
        <v>472922707</v>
      </c>
      <c r="P68" s="358">
        <f>+P65+P66+P67</f>
        <v>1216941397</v>
      </c>
      <c r="Q68" s="358">
        <f t="shared" si="4"/>
        <v>4351678354</v>
      </c>
      <c r="R68" s="358">
        <f t="shared" si="4"/>
        <v>0</v>
      </c>
      <c r="S68" s="358">
        <f t="shared" si="4"/>
        <v>0</v>
      </c>
      <c r="T68" s="358">
        <f t="shared" si="4"/>
        <v>13131094</v>
      </c>
      <c r="U68" s="358">
        <f t="shared" si="4"/>
        <v>7104455</v>
      </c>
      <c r="V68" s="358">
        <f t="shared" si="4"/>
        <v>0</v>
      </c>
      <c r="W68" s="358">
        <f t="shared" si="4"/>
        <v>20041613</v>
      </c>
      <c r="X68" s="358">
        <f>+X65+X66+X67</f>
        <v>29928172</v>
      </c>
      <c r="Y68" s="358">
        <f>+Y65+Y66+Y67</f>
        <v>13615456</v>
      </c>
      <c r="Z68" s="358">
        <f t="shared" ref="Z68:AE68" si="5">+Z65</f>
        <v>50416539</v>
      </c>
      <c r="AA68" s="358">
        <f t="shared" si="5"/>
        <v>703093337</v>
      </c>
      <c r="AB68" s="358">
        <f t="shared" si="5"/>
        <v>686000000</v>
      </c>
      <c r="AC68" s="358">
        <f t="shared" si="5"/>
        <v>252417559</v>
      </c>
      <c r="AD68" s="358">
        <f t="shared" si="5"/>
        <v>97587018</v>
      </c>
      <c r="AE68" s="358">
        <f t="shared" si="5"/>
        <v>148500000</v>
      </c>
      <c r="AF68" s="358">
        <f t="shared" si="3"/>
        <v>21698718361</v>
      </c>
    </row>
    <row r="69" spans="1:32" ht="12.75" thickTop="1" x14ac:dyDescent="0.2">
      <c r="A69" s="453" t="s">
        <v>425</v>
      </c>
      <c r="B69" s="425">
        <v>0</v>
      </c>
      <c r="C69" s="425">
        <v>0</v>
      </c>
      <c r="D69" s="425">
        <v>45000000</v>
      </c>
      <c r="E69" s="425">
        <v>0</v>
      </c>
      <c r="F69" s="425">
        <v>0</v>
      </c>
      <c r="G69" s="425">
        <v>0</v>
      </c>
      <c r="H69" s="425">
        <v>0</v>
      </c>
      <c r="I69" s="425">
        <v>0</v>
      </c>
      <c r="J69" s="425">
        <v>0</v>
      </c>
      <c r="K69" s="425">
        <v>0</v>
      </c>
      <c r="L69" s="425">
        <v>0</v>
      </c>
      <c r="M69" s="425">
        <v>0</v>
      </c>
      <c r="N69" s="425">
        <v>0</v>
      </c>
      <c r="O69" s="425">
        <v>0</v>
      </c>
      <c r="P69" s="425">
        <v>0</v>
      </c>
      <c r="Q69" s="425">
        <v>0</v>
      </c>
      <c r="R69" s="425">
        <v>0</v>
      </c>
      <c r="S69" s="425">
        <v>0</v>
      </c>
      <c r="T69" s="425">
        <v>0</v>
      </c>
      <c r="U69" s="425">
        <v>0</v>
      </c>
      <c r="V69" s="425">
        <v>0</v>
      </c>
      <c r="W69" s="425">
        <v>0</v>
      </c>
      <c r="X69" s="425">
        <v>0</v>
      </c>
      <c r="Y69" s="425">
        <v>0</v>
      </c>
      <c r="Z69" s="425">
        <v>0</v>
      </c>
      <c r="AA69" s="425">
        <v>0</v>
      </c>
      <c r="AB69" s="425">
        <v>0</v>
      </c>
      <c r="AC69" s="425">
        <v>0</v>
      </c>
      <c r="AD69" s="425">
        <v>0</v>
      </c>
      <c r="AE69" s="425"/>
      <c r="AF69" s="287">
        <f t="shared" si="3"/>
        <v>45000000</v>
      </c>
    </row>
    <row r="70" spans="1:32" x14ac:dyDescent="0.2">
      <c r="A70" s="453" t="s">
        <v>445</v>
      </c>
      <c r="B70" s="425">
        <v>0</v>
      </c>
      <c r="C70" s="425">
        <v>0</v>
      </c>
      <c r="D70" s="425">
        <v>0</v>
      </c>
      <c r="E70" s="425">
        <v>0</v>
      </c>
      <c r="F70" s="425">
        <v>4701218</v>
      </c>
      <c r="G70" s="425">
        <v>0</v>
      </c>
      <c r="H70" s="425">
        <v>0</v>
      </c>
      <c r="I70" s="425">
        <v>0</v>
      </c>
      <c r="J70" s="425">
        <v>0</v>
      </c>
      <c r="K70" s="425">
        <v>0</v>
      </c>
      <c r="L70" s="425">
        <v>0</v>
      </c>
      <c r="M70" s="425">
        <v>0</v>
      </c>
      <c r="N70" s="425">
        <v>0</v>
      </c>
      <c r="O70" s="425">
        <v>0</v>
      </c>
      <c r="P70" s="425">
        <v>0</v>
      </c>
      <c r="Q70" s="425">
        <v>0</v>
      </c>
      <c r="R70" s="425">
        <v>0</v>
      </c>
      <c r="S70" s="425">
        <v>0</v>
      </c>
      <c r="T70" s="425">
        <v>0</v>
      </c>
      <c r="U70" s="425">
        <v>0</v>
      </c>
      <c r="V70" s="425">
        <v>0</v>
      </c>
      <c r="W70" s="425">
        <v>0</v>
      </c>
      <c r="X70" s="425">
        <v>0</v>
      </c>
      <c r="Y70" s="425">
        <v>0</v>
      </c>
      <c r="Z70" s="425">
        <v>0</v>
      </c>
      <c r="AA70" s="425">
        <v>0</v>
      </c>
      <c r="AB70" s="425">
        <v>0</v>
      </c>
      <c r="AC70" s="425">
        <v>0</v>
      </c>
      <c r="AD70" s="425">
        <v>0</v>
      </c>
      <c r="AE70" s="425"/>
      <c r="AF70" s="287">
        <f t="shared" si="3"/>
        <v>4701218</v>
      </c>
    </row>
    <row r="71" spans="1:32" x14ac:dyDescent="0.2">
      <c r="A71" s="45" t="s">
        <v>426</v>
      </c>
      <c r="B71" s="45">
        <v>0</v>
      </c>
      <c r="C71" s="45">
        <v>0</v>
      </c>
      <c r="D71" s="45">
        <v>0</v>
      </c>
      <c r="E71" s="45">
        <v>0</v>
      </c>
      <c r="F71" s="45">
        <v>0</v>
      </c>
      <c r="G71" s="45">
        <v>0</v>
      </c>
      <c r="H71" s="45">
        <v>0</v>
      </c>
      <c r="I71" s="45">
        <v>0</v>
      </c>
      <c r="J71" s="45">
        <v>0</v>
      </c>
      <c r="K71" s="45">
        <v>8935753</v>
      </c>
      <c r="L71" s="45">
        <v>0</v>
      </c>
      <c r="M71" s="45">
        <v>0</v>
      </c>
      <c r="N71" s="45">
        <v>0</v>
      </c>
      <c r="O71" s="45">
        <v>0</v>
      </c>
      <c r="P71" s="45">
        <v>0</v>
      </c>
      <c r="Q71" s="45">
        <v>0</v>
      </c>
      <c r="R71" s="45">
        <v>0</v>
      </c>
      <c r="S71" s="45">
        <v>0</v>
      </c>
      <c r="T71" s="45">
        <v>0</v>
      </c>
      <c r="U71" s="45">
        <v>0</v>
      </c>
      <c r="V71" s="45">
        <v>0</v>
      </c>
      <c r="W71" s="45">
        <v>0</v>
      </c>
      <c r="X71" s="45">
        <v>0</v>
      </c>
      <c r="Y71" s="45">
        <v>0</v>
      </c>
      <c r="Z71" s="45">
        <v>0</v>
      </c>
      <c r="AA71" s="45">
        <v>0</v>
      </c>
      <c r="AB71" s="45">
        <v>0</v>
      </c>
      <c r="AC71" s="45">
        <v>0</v>
      </c>
      <c r="AD71" s="45">
        <v>0</v>
      </c>
      <c r="AF71" s="287">
        <f t="shared" si="3"/>
        <v>8935753</v>
      </c>
    </row>
    <row r="72" spans="1:32" x14ac:dyDescent="0.2">
      <c r="A72" s="45" t="s">
        <v>427</v>
      </c>
      <c r="B72" s="45">
        <v>0</v>
      </c>
      <c r="C72" s="45">
        <v>0</v>
      </c>
      <c r="D72" s="45">
        <v>0</v>
      </c>
      <c r="E72" s="45">
        <v>0</v>
      </c>
      <c r="F72" s="45">
        <v>0</v>
      </c>
      <c r="G72" s="45">
        <v>0</v>
      </c>
      <c r="H72" s="45">
        <v>0</v>
      </c>
      <c r="I72" s="45">
        <v>2680726</v>
      </c>
      <c r="J72" s="45">
        <v>0</v>
      </c>
      <c r="K72" s="45">
        <v>0</v>
      </c>
      <c r="L72" s="45">
        <v>0</v>
      </c>
      <c r="M72" s="45">
        <v>0</v>
      </c>
      <c r="N72" s="45">
        <v>0</v>
      </c>
      <c r="O72" s="45">
        <v>0</v>
      </c>
      <c r="P72" s="45">
        <v>0</v>
      </c>
      <c r="Q72" s="45">
        <v>0</v>
      </c>
      <c r="R72" s="45">
        <v>0</v>
      </c>
      <c r="S72" s="45">
        <v>0</v>
      </c>
      <c r="T72" s="45">
        <v>0</v>
      </c>
      <c r="U72" s="45">
        <v>0</v>
      </c>
      <c r="V72" s="45">
        <v>0</v>
      </c>
      <c r="W72" s="45">
        <v>0</v>
      </c>
      <c r="X72" s="45">
        <v>0</v>
      </c>
      <c r="Y72" s="45">
        <v>0</v>
      </c>
      <c r="Z72" s="45">
        <v>0</v>
      </c>
      <c r="AA72" s="45">
        <v>0</v>
      </c>
      <c r="AB72" s="45">
        <v>0</v>
      </c>
      <c r="AC72" s="45">
        <v>0</v>
      </c>
      <c r="AD72" s="45">
        <v>0</v>
      </c>
      <c r="AF72" s="287">
        <f t="shared" si="3"/>
        <v>2680726</v>
      </c>
    </row>
    <row r="73" spans="1:32" ht="12.75" thickBot="1" x14ac:dyDescent="0.25">
      <c r="A73" s="454" t="s">
        <v>366</v>
      </c>
      <c r="B73" s="454">
        <f>SUM(B68:B72)</f>
        <v>155931187</v>
      </c>
      <c r="C73" s="454">
        <f>SUM(C68:C72)</f>
        <v>32575657</v>
      </c>
      <c r="D73" s="454">
        <f>SUM(D68:D72)</f>
        <v>7154186945</v>
      </c>
      <c r="E73" s="454">
        <f>SUM(E68:E72)</f>
        <v>34350349</v>
      </c>
      <c r="F73" s="454">
        <f t="shared" ref="F73:AE73" si="6">SUM(F68:F72)</f>
        <v>435600799</v>
      </c>
      <c r="G73" s="454">
        <f t="shared" si="6"/>
        <v>0</v>
      </c>
      <c r="H73" s="454">
        <f t="shared" si="6"/>
        <v>919049331</v>
      </c>
      <c r="I73" s="454">
        <f t="shared" si="6"/>
        <v>17871506</v>
      </c>
      <c r="J73" s="454">
        <f>SUM(J68:J72)</f>
        <v>26849056</v>
      </c>
      <c r="K73" s="454">
        <f t="shared" si="6"/>
        <v>45348964</v>
      </c>
      <c r="L73" s="454">
        <f>L65</f>
        <v>18547780</v>
      </c>
      <c r="M73" s="454">
        <f t="shared" si="6"/>
        <v>4238542849</v>
      </c>
      <c r="N73" s="454">
        <f t="shared" si="6"/>
        <v>617803934</v>
      </c>
      <c r="O73" s="454">
        <f>SUM(O68:O72)</f>
        <v>472922707</v>
      </c>
      <c r="P73" s="454">
        <f>SUM(P68:P72)</f>
        <v>1216941397</v>
      </c>
      <c r="Q73" s="454">
        <f t="shared" si="6"/>
        <v>4351678354</v>
      </c>
      <c r="R73" s="454">
        <f t="shared" si="6"/>
        <v>0</v>
      </c>
      <c r="S73" s="454">
        <f t="shared" si="6"/>
        <v>0</v>
      </c>
      <c r="T73" s="454">
        <f t="shared" si="6"/>
        <v>13131094</v>
      </c>
      <c r="U73" s="454">
        <f t="shared" si="6"/>
        <v>7104455</v>
      </c>
      <c r="V73" s="454">
        <f t="shared" si="6"/>
        <v>0</v>
      </c>
      <c r="W73" s="454">
        <f t="shared" si="6"/>
        <v>20041613</v>
      </c>
      <c r="X73" s="454">
        <f t="shared" ref="X73:AC73" si="7">SUM(X68:X72)</f>
        <v>29928172</v>
      </c>
      <c r="Y73" s="454">
        <f t="shared" si="7"/>
        <v>13615456</v>
      </c>
      <c r="Z73" s="454">
        <f t="shared" si="7"/>
        <v>50416539</v>
      </c>
      <c r="AA73" s="454">
        <f t="shared" si="7"/>
        <v>703093337</v>
      </c>
      <c r="AB73" s="454">
        <f t="shared" si="7"/>
        <v>686000000</v>
      </c>
      <c r="AC73" s="454">
        <f t="shared" si="7"/>
        <v>252417559</v>
      </c>
      <c r="AD73" s="454">
        <f t="shared" si="6"/>
        <v>97587018</v>
      </c>
      <c r="AE73" s="454">
        <f t="shared" si="6"/>
        <v>148500000</v>
      </c>
      <c r="AF73" s="454">
        <f t="shared" si="3"/>
        <v>21760036058</v>
      </c>
    </row>
    <row r="74" spans="1:32" ht="12.75" thickTop="1" x14ac:dyDescent="0.2"/>
    <row r="76" spans="1:32" x14ac:dyDescent="0.2">
      <c r="A76" s="45" t="s">
        <v>386</v>
      </c>
    </row>
    <row r="86" spans="14:33" x14ac:dyDescent="0.2">
      <c r="N86" s="285"/>
      <c r="O86" s="285"/>
      <c r="P86" s="285"/>
      <c r="Q86" s="285"/>
      <c r="R86" s="285"/>
      <c r="S86" s="285"/>
      <c r="T86" s="285"/>
      <c r="U86" s="285"/>
      <c r="V86" s="285"/>
      <c r="W86" s="285"/>
      <c r="X86" s="285"/>
      <c r="Y86" s="285"/>
      <c r="Z86" s="285"/>
      <c r="AA86" s="285"/>
      <c r="AB86" s="292"/>
      <c r="AC86" s="292"/>
      <c r="AD86" s="292"/>
      <c r="AE86" s="292"/>
      <c r="AF86" s="292"/>
      <c r="AG86" s="292"/>
    </row>
    <row r="92" spans="14:33" x14ac:dyDescent="0.2">
      <c r="N92" s="285"/>
      <c r="O92" s="285"/>
      <c r="P92" s="285"/>
      <c r="Q92" s="285"/>
      <c r="R92" s="285"/>
      <c r="S92" s="285"/>
      <c r="T92" s="285"/>
      <c r="U92" s="285"/>
      <c r="V92" s="285"/>
      <c r="W92" s="285"/>
      <c r="X92" s="285"/>
      <c r="Y92" s="285"/>
      <c r="Z92" s="285"/>
      <c r="AA92" s="285"/>
      <c r="AB92" s="292"/>
      <c r="AC92" s="292"/>
      <c r="AD92" s="292"/>
      <c r="AE92" s="292"/>
      <c r="AF92" s="292"/>
      <c r="AG92" s="292"/>
    </row>
  </sheetData>
  <mergeCells count="5">
    <mergeCell ref="A1:AH1"/>
    <mergeCell ref="A2:AH2"/>
    <mergeCell ref="A3:AH3"/>
    <mergeCell ref="A4:AH4"/>
    <mergeCell ref="B5:AH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HV93"/>
  <sheetViews>
    <sheetView workbookViewId="0">
      <pane xSplit="1" topLeftCell="E1" activePane="topRight" state="frozen"/>
      <selection pane="topRight" activeCell="M6" sqref="M6"/>
    </sheetView>
  </sheetViews>
  <sheetFormatPr defaultRowHeight="12" x14ac:dyDescent="0.2"/>
  <cols>
    <col min="1" max="1" width="50.42578125" style="45" customWidth="1"/>
    <col min="2" max="2" width="16" style="45" customWidth="1"/>
    <col min="3" max="3" width="16.7109375" style="45" customWidth="1"/>
    <col min="4" max="4" width="19.85546875" style="45" bestFit="1" customWidth="1"/>
    <col min="5" max="5" width="17.140625" style="45" customWidth="1"/>
    <col min="6" max="6" width="24.140625" style="45" customWidth="1"/>
    <col min="7" max="7" width="17" style="45" customWidth="1"/>
    <col min="8" max="8" width="17.42578125" style="45" customWidth="1"/>
    <col min="9" max="9" width="15.85546875" style="45" customWidth="1"/>
    <col min="10" max="10" width="15.28515625" style="45" customWidth="1"/>
    <col min="11" max="11" width="14.28515625" style="45" customWidth="1"/>
    <col min="12" max="12" width="16.42578125" style="45" bestFit="1" customWidth="1"/>
    <col min="13" max="15" width="17.7109375" style="45" customWidth="1"/>
    <col min="16" max="16" width="14.42578125" style="45" bestFit="1" customWidth="1"/>
    <col min="17" max="17" width="17.5703125" style="45" customWidth="1"/>
    <col min="18" max="18" width="15.5703125" style="45" customWidth="1"/>
    <col min="19" max="19" width="14.85546875" style="45" customWidth="1"/>
    <col min="20" max="21" width="17.5703125" style="45" customWidth="1"/>
    <col min="22" max="22" width="17.5703125" style="345" customWidth="1"/>
    <col min="23" max="27" width="17.5703125" style="45" customWidth="1"/>
    <col min="28" max="28" width="16" style="45" customWidth="1"/>
    <col min="29" max="29" width="15" style="45" bestFit="1" customWidth="1"/>
    <col min="30" max="16384" width="9.140625" style="45"/>
  </cols>
  <sheetData>
    <row r="1" spans="1:230" ht="18" x14ac:dyDescent="0.2">
      <c r="A1" s="513" t="s">
        <v>213</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444"/>
      <c r="CF1" s="444"/>
      <c r="CG1" s="444"/>
      <c r="CH1" s="444"/>
      <c r="CI1" s="444"/>
      <c r="CJ1" s="444"/>
      <c r="CK1" s="444"/>
      <c r="CL1" s="444"/>
      <c r="CM1" s="444"/>
      <c r="CN1" s="444"/>
      <c r="CO1" s="444"/>
      <c r="CP1" s="444"/>
      <c r="CQ1" s="444"/>
      <c r="CR1" s="444"/>
      <c r="CS1" s="444"/>
      <c r="CT1" s="444"/>
      <c r="CU1" s="444"/>
      <c r="CV1" s="444"/>
      <c r="CW1" s="444"/>
      <c r="CX1" s="444"/>
      <c r="CY1" s="444"/>
      <c r="CZ1" s="444"/>
      <c r="DA1" s="444"/>
      <c r="DB1" s="444"/>
      <c r="DC1" s="444"/>
      <c r="DD1" s="444"/>
      <c r="DE1" s="444"/>
      <c r="DF1" s="444"/>
      <c r="DG1" s="444"/>
      <c r="DH1" s="444"/>
      <c r="DI1" s="444"/>
      <c r="DJ1" s="444"/>
      <c r="DK1" s="444"/>
      <c r="DL1" s="444"/>
      <c r="DM1" s="444"/>
      <c r="DN1" s="444"/>
      <c r="DO1" s="444"/>
      <c r="DP1" s="444"/>
      <c r="DQ1" s="444"/>
      <c r="DR1" s="444"/>
      <c r="DS1" s="444"/>
      <c r="DT1" s="444"/>
      <c r="DU1" s="444"/>
      <c r="DV1" s="444"/>
      <c r="DW1" s="444"/>
      <c r="DX1" s="444"/>
      <c r="DY1" s="444"/>
      <c r="DZ1" s="444"/>
      <c r="EA1" s="444"/>
      <c r="EB1" s="444"/>
      <c r="EC1" s="444"/>
      <c r="ED1" s="444"/>
      <c r="EE1" s="444"/>
      <c r="EF1" s="444"/>
      <c r="EG1" s="444"/>
      <c r="EH1" s="444"/>
      <c r="EI1" s="444"/>
      <c r="EJ1" s="444"/>
      <c r="EK1" s="444"/>
      <c r="EL1" s="444"/>
      <c r="EM1" s="444"/>
      <c r="EN1" s="444"/>
      <c r="EO1" s="444"/>
      <c r="EP1" s="444"/>
      <c r="EQ1" s="444"/>
      <c r="ER1" s="444"/>
      <c r="ES1" s="444"/>
      <c r="ET1" s="444"/>
      <c r="EU1" s="444"/>
      <c r="EV1" s="444"/>
      <c r="EW1" s="444"/>
      <c r="EX1" s="444"/>
      <c r="EY1" s="444"/>
      <c r="EZ1" s="444"/>
      <c r="FA1" s="444"/>
      <c r="FB1" s="444"/>
      <c r="FC1" s="444"/>
      <c r="FD1" s="444"/>
      <c r="FE1" s="444"/>
      <c r="FF1" s="444"/>
      <c r="FG1" s="444"/>
      <c r="FH1" s="444"/>
      <c r="FI1" s="444"/>
      <c r="FJ1" s="444"/>
      <c r="FK1" s="444"/>
      <c r="FL1" s="444"/>
      <c r="FM1" s="444"/>
      <c r="FN1" s="444"/>
      <c r="FO1" s="444"/>
      <c r="FP1" s="444"/>
      <c r="FQ1" s="444"/>
      <c r="FR1" s="444"/>
      <c r="FS1" s="444"/>
      <c r="FT1" s="444"/>
      <c r="FU1" s="444"/>
      <c r="FV1" s="444"/>
      <c r="FW1" s="444"/>
      <c r="FX1" s="444"/>
      <c r="FY1" s="444"/>
      <c r="FZ1" s="444"/>
      <c r="GA1" s="444"/>
      <c r="GB1" s="444"/>
      <c r="GC1" s="444"/>
      <c r="GD1" s="444"/>
      <c r="GE1" s="444"/>
      <c r="GF1" s="444"/>
      <c r="GG1" s="444"/>
      <c r="GH1" s="444"/>
      <c r="GI1" s="444"/>
      <c r="GJ1" s="444"/>
      <c r="GK1" s="444"/>
      <c r="GL1" s="444"/>
      <c r="GM1" s="444"/>
      <c r="GN1" s="444"/>
      <c r="GO1" s="444"/>
      <c r="GP1" s="444"/>
      <c r="GQ1" s="444"/>
      <c r="GR1" s="444"/>
      <c r="GS1" s="444"/>
      <c r="GT1" s="444"/>
      <c r="GU1" s="444"/>
      <c r="GV1" s="444"/>
      <c r="GW1" s="444"/>
      <c r="GX1" s="444"/>
      <c r="GY1" s="444"/>
      <c r="GZ1" s="444"/>
      <c r="HA1" s="444"/>
      <c r="HB1" s="444"/>
      <c r="HC1" s="444"/>
      <c r="HD1" s="444"/>
      <c r="HE1" s="444"/>
      <c r="HF1" s="444"/>
      <c r="HG1" s="444"/>
      <c r="HH1" s="444"/>
      <c r="HI1" s="444"/>
      <c r="HJ1" s="444"/>
      <c r="HK1" s="444"/>
      <c r="HL1" s="444"/>
      <c r="HM1" s="444"/>
      <c r="HN1" s="444"/>
      <c r="HO1" s="444"/>
      <c r="HP1" s="444"/>
      <c r="HQ1" s="444"/>
      <c r="HR1" s="444"/>
      <c r="HS1" s="444"/>
      <c r="HT1" s="444"/>
      <c r="HU1" s="444"/>
      <c r="HV1" s="444"/>
    </row>
    <row r="2" spans="1:230" ht="18" x14ac:dyDescent="0.2">
      <c r="A2" s="514" t="s">
        <v>488</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c r="BN2" s="444"/>
      <c r="BO2" s="444"/>
      <c r="BP2" s="444"/>
      <c r="BQ2" s="444"/>
      <c r="BR2" s="444"/>
      <c r="BS2" s="444"/>
      <c r="BT2" s="444"/>
      <c r="BU2" s="444"/>
      <c r="BV2" s="444"/>
      <c r="BW2" s="444"/>
      <c r="BX2" s="444"/>
      <c r="BY2" s="444"/>
      <c r="BZ2" s="444"/>
      <c r="CA2" s="444"/>
      <c r="CB2" s="444"/>
      <c r="CC2" s="444"/>
      <c r="CD2" s="444"/>
      <c r="CE2" s="444"/>
      <c r="CF2" s="444"/>
      <c r="CG2" s="444"/>
      <c r="CH2" s="444"/>
      <c r="CI2" s="444"/>
      <c r="CJ2" s="444"/>
      <c r="CK2" s="444"/>
      <c r="CL2" s="444"/>
      <c r="CM2" s="444"/>
      <c r="CN2" s="444"/>
      <c r="CO2" s="444"/>
      <c r="CP2" s="444"/>
      <c r="CQ2" s="444"/>
      <c r="CR2" s="444"/>
      <c r="CS2" s="444"/>
      <c r="CT2" s="444"/>
      <c r="CU2" s="444"/>
      <c r="CV2" s="444"/>
      <c r="CW2" s="444"/>
      <c r="CX2" s="444"/>
      <c r="CY2" s="444"/>
      <c r="CZ2" s="444"/>
      <c r="DA2" s="444"/>
      <c r="DB2" s="444"/>
      <c r="DC2" s="444"/>
      <c r="DD2" s="444"/>
      <c r="DE2" s="444"/>
      <c r="DF2" s="444"/>
      <c r="DG2" s="444"/>
      <c r="DH2" s="444"/>
      <c r="DI2" s="444"/>
      <c r="DJ2" s="444"/>
      <c r="DK2" s="444"/>
      <c r="DL2" s="444"/>
      <c r="DM2" s="444"/>
      <c r="DN2" s="444"/>
      <c r="DO2" s="444"/>
      <c r="DP2" s="444"/>
      <c r="DQ2" s="444"/>
      <c r="DR2" s="444"/>
      <c r="DS2" s="444"/>
      <c r="DT2" s="444"/>
      <c r="DU2" s="444"/>
      <c r="DV2" s="444"/>
      <c r="DW2" s="444"/>
      <c r="DX2" s="444"/>
      <c r="DY2" s="444"/>
      <c r="DZ2" s="444"/>
      <c r="EA2" s="444"/>
      <c r="EB2" s="444"/>
      <c r="EC2" s="444"/>
      <c r="ED2" s="444"/>
      <c r="EE2" s="444"/>
      <c r="EF2" s="444"/>
      <c r="EG2" s="444"/>
      <c r="EH2" s="444"/>
      <c r="EI2" s="444"/>
      <c r="EJ2" s="444"/>
      <c r="EK2" s="444"/>
      <c r="EL2" s="444"/>
      <c r="EM2" s="444"/>
      <c r="EN2" s="444"/>
      <c r="EO2" s="444"/>
      <c r="EP2" s="444"/>
      <c r="EQ2" s="444"/>
      <c r="ER2" s="444"/>
      <c r="ES2" s="444"/>
      <c r="ET2" s="444"/>
      <c r="EU2" s="444"/>
      <c r="EV2" s="444"/>
      <c r="EW2" s="444"/>
      <c r="EX2" s="444"/>
      <c r="EY2" s="444"/>
      <c r="EZ2" s="444"/>
      <c r="FA2" s="444"/>
      <c r="FB2" s="444"/>
      <c r="FC2" s="444"/>
      <c r="FD2" s="444"/>
      <c r="FE2" s="444"/>
      <c r="FF2" s="444"/>
      <c r="FG2" s="444"/>
      <c r="FH2" s="444"/>
      <c r="FI2" s="444"/>
      <c r="FJ2" s="444"/>
      <c r="FK2" s="444"/>
      <c r="FL2" s="444"/>
      <c r="FM2" s="444"/>
      <c r="FN2" s="444"/>
      <c r="FO2" s="444"/>
      <c r="FP2" s="444"/>
      <c r="FQ2" s="444"/>
      <c r="FR2" s="444"/>
      <c r="FS2" s="444"/>
      <c r="FT2" s="444"/>
      <c r="FU2" s="444"/>
      <c r="FV2" s="444"/>
      <c r="FW2" s="444"/>
      <c r="FX2" s="444"/>
      <c r="FY2" s="444"/>
      <c r="FZ2" s="444"/>
      <c r="GA2" s="444"/>
      <c r="GB2" s="444"/>
      <c r="GC2" s="444"/>
      <c r="GD2" s="444"/>
      <c r="GE2" s="444"/>
      <c r="GF2" s="444"/>
      <c r="GG2" s="444"/>
      <c r="GH2" s="444"/>
      <c r="GI2" s="444"/>
      <c r="GJ2" s="444"/>
      <c r="GK2" s="444"/>
      <c r="GL2" s="444"/>
      <c r="GM2" s="444"/>
      <c r="GN2" s="444"/>
      <c r="GO2" s="444"/>
      <c r="GP2" s="444"/>
      <c r="GQ2" s="444"/>
      <c r="GR2" s="444"/>
      <c r="GS2" s="444"/>
      <c r="GT2" s="444"/>
      <c r="GU2" s="444"/>
      <c r="GV2" s="444"/>
      <c r="GW2" s="444"/>
      <c r="GX2" s="444"/>
      <c r="GY2" s="444"/>
      <c r="GZ2" s="444"/>
      <c r="HA2" s="444"/>
      <c r="HB2" s="444"/>
      <c r="HC2" s="444"/>
      <c r="HD2" s="444"/>
      <c r="HE2" s="444"/>
      <c r="HF2" s="444"/>
      <c r="HG2" s="444"/>
      <c r="HH2" s="444"/>
      <c r="HI2" s="444"/>
      <c r="HJ2" s="444"/>
      <c r="HK2" s="444"/>
      <c r="HL2" s="444"/>
      <c r="HM2" s="444"/>
      <c r="HN2" s="444"/>
      <c r="HO2" s="444"/>
      <c r="HP2" s="444"/>
      <c r="HQ2" s="444"/>
      <c r="HR2" s="444"/>
      <c r="HS2" s="444"/>
      <c r="HT2" s="444"/>
      <c r="HU2" s="444"/>
      <c r="HV2" s="444"/>
    </row>
    <row r="3" spans="1:230" ht="15.75" x14ac:dyDescent="0.2">
      <c r="A3" s="515" t="s">
        <v>538</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c r="BL3" s="444"/>
      <c r="BM3" s="444"/>
      <c r="BN3" s="444"/>
      <c r="BO3" s="444"/>
      <c r="BP3" s="444"/>
      <c r="BQ3" s="444"/>
      <c r="BR3" s="444"/>
      <c r="BS3" s="444"/>
      <c r="BT3" s="444"/>
      <c r="BU3" s="444"/>
      <c r="BV3" s="444"/>
      <c r="BW3" s="444"/>
      <c r="BX3" s="444"/>
      <c r="BY3" s="444"/>
      <c r="BZ3" s="444"/>
      <c r="CA3" s="444"/>
      <c r="CB3" s="444"/>
      <c r="CC3" s="444"/>
      <c r="CD3" s="444"/>
      <c r="CE3" s="444"/>
      <c r="CF3" s="444"/>
      <c r="CG3" s="444"/>
      <c r="CH3" s="444"/>
      <c r="CI3" s="444"/>
      <c r="CJ3" s="444"/>
      <c r="CK3" s="444"/>
      <c r="CL3" s="444"/>
      <c r="CM3" s="444"/>
      <c r="CN3" s="444"/>
      <c r="CO3" s="444"/>
      <c r="CP3" s="444"/>
      <c r="CQ3" s="444"/>
      <c r="CR3" s="444"/>
      <c r="CS3" s="444"/>
      <c r="CT3" s="444"/>
      <c r="CU3" s="444"/>
      <c r="CV3" s="444"/>
      <c r="CW3" s="444"/>
      <c r="CX3" s="444"/>
      <c r="CY3" s="444"/>
      <c r="CZ3" s="444"/>
      <c r="DA3" s="444"/>
      <c r="DB3" s="444"/>
      <c r="DC3" s="444"/>
      <c r="DD3" s="444"/>
      <c r="DE3" s="444"/>
      <c r="DF3" s="444"/>
      <c r="DG3" s="444"/>
      <c r="DH3" s="444"/>
      <c r="DI3" s="444"/>
      <c r="DJ3" s="444"/>
      <c r="DK3" s="444"/>
      <c r="DL3" s="444"/>
      <c r="DM3" s="444"/>
      <c r="DN3" s="444"/>
      <c r="DO3" s="444"/>
      <c r="DP3" s="444"/>
      <c r="DQ3" s="444"/>
      <c r="DR3" s="444"/>
      <c r="DS3" s="444"/>
      <c r="DT3" s="444"/>
      <c r="DU3" s="444"/>
      <c r="DV3" s="444"/>
      <c r="DW3" s="444"/>
      <c r="DX3" s="444"/>
      <c r="DY3" s="444"/>
      <c r="DZ3" s="444"/>
      <c r="EA3" s="444"/>
      <c r="EB3" s="444"/>
      <c r="EC3" s="444"/>
      <c r="ED3" s="444"/>
      <c r="EE3" s="444"/>
      <c r="EF3" s="444"/>
      <c r="EG3" s="444"/>
      <c r="EH3" s="444"/>
      <c r="EI3" s="444"/>
      <c r="EJ3" s="444"/>
      <c r="EK3" s="444"/>
      <c r="EL3" s="444"/>
      <c r="EM3" s="444"/>
      <c r="EN3" s="444"/>
      <c r="EO3" s="444"/>
      <c r="EP3" s="444"/>
      <c r="EQ3" s="444"/>
      <c r="ER3" s="444"/>
      <c r="ES3" s="444"/>
      <c r="ET3" s="444"/>
      <c r="EU3" s="444"/>
      <c r="EV3" s="444"/>
      <c r="EW3" s="444"/>
      <c r="EX3" s="444"/>
      <c r="EY3" s="444"/>
      <c r="EZ3" s="444"/>
      <c r="FA3" s="444"/>
      <c r="FB3" s="444"/>
      <c r="FC3" s="444"/>
      <c r="FD3" s="444"/>
      <c r="FE3" s="444"/>
      <c r="FF3" s="444"/>
      <c r="FG3" s="444"/>
      <c r="FH3" s="444"/>
      <c r="FI3" s="444"/>
      <c r="FJ3" s="444"/>
      <c r="FK3" s="444"/>
      <c r="FL3" s="444"/>
      <c r="FM3" s="444"/>
      <c r="FN3" s="444"/>
      <c r="FO3" s="444"/>
      <c r="FP3" s="444"/>
      <c r="FQ3" s="444"/>
      <c r="FR3" s="444"/>
      <c r="FS3" s="444"/>
      <c r="FT3" s="444"/>
      <c r="FU3" s="444"/>
      <c r="FV3" s="444"/>
      <c r="FW3" s="444"/>
      <c r="FX3" s="444"/>
      <c r="FY3" s="444"/>
      <c r="FZ3" s="444"/>
      <c r="GA3" s="444"/>
      <c r="GB3" s="444"/>
      <c r="GC3" s="444"/>
      <c r="GD3" s="444"/>
      <c r="GE3" s="444"/>
      <c r="GF3" s="444"/>
      <c r="GG3" s="444"/>
      <c r="GH3" s="444"/>
      <c r="GI3" s="444"/>
      <c r="GJ3" s="444"/>
      <c r="GK3" s="444"/>
      <c r="GL3" s="444"/>
      <c r="GM3" s="444"/>
      <c r="GN3" s="444"/>
      <c r="GO3" s="444"/>
      <c r="GP3" s="444"/>
      <c r="GQ3" s="444"/>
      <c r="GR3" s="444"/>
      <c r="GS3" s="444"/>
      <c r="GT3" s="444"/>
      <c r="GU3" s="444"/>
      <c r="GV3" s="444"/>
      <c r="GW3" s="444"/>
      <c r="GX3" s="444"/>
      <c r="GY3" s="444"/>
      <c r="GZ3" s="444"/>
      <c r="HA3" s="444"/>
      <c r="HB3" s="444"/>
      <c r="HC3" s="444"/>
      <c r="HD3" s="444"/>
      <c r="HE3" s="444"/>
      <c r="HF3" s="444"/>
      <c r="HG3" s="444"/>
      <c r="HH3" s="444"/>
      <c r="HI3" s="444"/>
      <c r="HJ3" s="444"/>
      <c r="HK3" s="444"/>
      <c r="HL3" s="444"/>
      <c r="HM3" s="444"/>
      <c r="HN3" s="444"/>
      <c r="HO3" s="444"/>
      <c r="HP3" s="444"/>
      <c r="HQ3" s="444"/>
      <c r="HR3" s="444"/>
      <c r="HS3" s="444"/>
      <c r="HT3" s="444"/>
      <c r="HU3" s="444"/>
      <c r="HV3" s="444"/>
    </row>
    <row r="4" spans="1:230" ht="15.75" x14ac:dyDescent="0.2">
      <c r="A4" s="515"/>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4"/>
      <c r="DF4" s="444"/>
      <c r="DG4" s="444"/>
      <c r="DH4" s="444"/>
      <c r="DI4" s="444"/>
      <c r="DJ4" s="444"/>
      <c r="DK4" s="444"/>
      <c r="DL4" s="444"/>
      <c r="DM4" s="444"/>
      <c r="DN4" s="444"/>
      <c r="DO4" s="444"/>
      <c r="DP4" s="444"/>
      <c r="DQ4" s="444"/>
      <c r="DR4" s="444"/>
      <c r="DS4" s="444"/>
      <c r="DT4" s="444"/>
      <c r="DU4" s="444"/>
      <c r="DV4" s="444"/>
      <c r="DW4" s="444"/>
      <c r="DX4" s="444"/>
      <c r="DY4" s="444"/>
      <c r="DZ4" s="444"/>
      <c r="EA4" s="444"/>
      <c r="EB4" s="444"/>
      <c r="EC4" s="444"/>
      <c r="ED4" s="444"/>
      <c r="EE4" s="444"/>
      <c r="EF4" s="444"/>
      <c r="EG4" s="444"/>
      <c r="EH4" s="444"/>
      <c r="EI4" s="444"/>
      <c r="EJ4" s="444"/>
      <c r="EK4" s="444"/>
      <c r="EL4" s="444"/>
      <c r="EM4" s="444"/>
      <c r="EN4" s="444"/>
      <c r="EO4" s="444"/>
      <c r="EP4" s="444"/>
      <c r="EQ4" s="444"/>
      <c r="ER4" s="444"/>
      <c r="ES4" s="444"/>
      <c r="ET4" s="444"/>
      <c r="EU4" s="444"/>
      <c r="EV4" s="444"/>
      <c r="EW4" s="444"/>
      <c r="EX4" s="444"/>
      <c r="EY4" s="444"/>
      <c r="EZ4" s="444"/>
      <c r="FA4" s="444"/>
      <c r="FB4" s="444"/>
      <c r="FC4" s="444"/>
      <c r="FD4" s="444"/>
      <c r="FE4" s="444"/>
      <c r="FF4" s="444"/>
      <c r="FG4" s="444"/>
      <c r="FH4" s="444"/>
      <c r="FI4" s="444"/>
      <c r="FJ4" s="444"/>
      <c r="FK4" s="444"/>
      <c r="FL4" s="444"/>
      <c r="FM4" s="444"/>
      <c r="FN4" s="444"/>
      <c r="FO4" s="444"/>
      <c r="FP4" s="444"/>
      <c r="FQ4" s="444"/>
      <c r="FR4" s="444"/>
      <c r="FS4" s="444"/>
      <c r="FT4" s="444"/>
      <c r="FU4" s="444"/>
      <c r="FV4" s="444"/>
      <c r="FW4" s="444"/>
      <c r="FX4" s="444"/>
      <c r="FY4" s="444"/>
      <c r="FZ4" s="444"/>
      <c r="GA4" s="444"/>
      <c r="GB4" s="444"/>
      <c r="GC4" s="444"/>
      <c r="GD4" s="444"/>
      <c r="GE4" s="444"/>
      <c r="GF4" s="444"/>
      <c r="GG4" s="444"/>
      <c r="GH4" s="444"/>
      <c r="GI4" s="444"/>
      <c r="GJ4" s="444"/>
      <c r="GK4" s="444"/>
      <c r="GL4" s="444"/>
      <c r="GM4" s="444"/>
      <c r="GN4" s="444"/>
      <c r="GO4" s="444"/>
      <c r="GP4" s="444"/>
      <c r="GQ4" s="444"/>
      <c r="GR4" s="444"/>
      <c r="GS4" s="444"/>
      <c r="GT4" s="444"/>
      <c r="GU4" s="444"/>
      <c r="GV4" s="444"/>
      <c r="GW4" s="444"/>
      <c r="GX4" s="444"/>
      <c r="GY4" s="444"/>
      <c r="GZ4" s="444"/>
      <c r="HA4" s="444"/>
      <c r="HB4" s="444"/>
      <c r="HC4" s="444"/>
      <c r="HD4" s="444"/>
      <c r="HE4" s="444"/>
      <c r="HF4" s="444"/>
      <c r="HG4" s="444"/>
      <c r="HH4" s="444"/>
      <c r="HI4" s="444"/>
      <c r="HJ4" s="444"/>
      <c r="HK4" s="444"/>
      <c r="HL4" s="444"/>
      <c r="HM4" s="444"/>
      <c r="HN4" s="444"/>
      <c r="HO4" s="444"/>
      <c r="HP4" s="444"/>
      <c r="HQ4" s="444"/>
      <c r="HR4" s="444"/>
      <c r="HS4" s="444"/>
      <c r="HT4" s="444"/>
      <c r="HU4" s="444"/>
      <c r="HV4" s="444"/>
    </row>
    <row r="5" spans="1:230" ht="34.5" customHeight="1" x14ac:dyDescent="0.2">
      <c r="A5" s="445"/>
      <c r="B5" s="517" t="s">
        <v>537</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444"/>
      <c r="BK5" s="444"/>
      <c r="BL5" s="444"/>
      <c r="BM5" s="444"/>
      <c r="BN5" s="444"/>
      <c r="BO5" s="444"/>
      <c r="BP5" s="444"/>
      <c r="BQ5" s="444"/>
      <c r="BR5" s="444"/>
      <c r="BS5" s="444"/>
      <c r="BT5" s="444"/>
      <c r="BU5" s="444"/>
      <c r="BV5" s="444"/>
      <c r="BW5" s="444"/>
      <c r="BX5" s="444"/>
      <c r="BY5" s="444"/>
      <c r="BZ5" s="444"/>
      <c r="CA5" s="444"/>
      <c r="CB5" s="444"/>
      <c r="CC5" s="444"/>
      <c r="CD5" s="444"/>
      <c r="CE5" s="444"/>
      <c r="CF5" s="444"/>
      <c r="CG5" s="444"/>
      <c r="CH5" s="444"/>
      <c r="CI5" s="444"/>
      <c r="CJ5" s="444"/>
      <c r="CK5" s="444"/>
      <c r="CL5" s="444"/>
      <c r="CM5" s="444"/>
      <c r="CN5" s="444"/>
      <c r="CO5" s="444"/>
      <c r="CP5" s="444"/>
      <c r="CQ5" s="444"/>
      <c r="CR5" s="444"/>
      <c r="CS5" s="444"/>
      <c r="CT5" s="444"/>
      <c r="CU5" s="444"/>
      <c r="CV5" s="444"/>
      <c r="CW5" s="444"/>
      <c r="CX5" s="444"/>
      <c r="CY5" s="444"/>
      <c r="CZ5" s="444"/>
      <c r="DA5" s="444"/>
      <c r="DB5" s="444"/>
      <c r="DC5" s="444"/>
      <c r="DD5" s="444"/>
      <c r="DE5" s="444"/>
      <c r="DF5" s="444"/>
      <c r="DG5" s="444"/>
      <c r="DH5" s="444"/>
      <c r="DI5" s="444"/>
      <c r="DJ5" s="444"/>
      <c r="DK5" s="444"/>
      <c r="DL5" s="444"/>
      <c r="DM5" s="444"/>
      <c r="DN5" s="444"/>
      <c r="DO5" s="444"/>
      <c r="DP5" s="444"/>
      <c r="DQ5" s="444"/>
      <c r="DR5" s="444"/>
      <c r="DS5" s="444"/>
      <c r="DT5" s="444"/>
      <c r="DU5" s="444"/>
      <c r="DV5" s="444"/>
      <c r="DW5" s="444"/>
      <c r="DX5" s="444"/>
      <c r="DY5" s="444"/>
      <c r="DZ5" s="444"/>
      <c r="EA5" s="444"/>
      <c r="EB5" s="444"/>
      <c r="EC5" s="444"/>
      <c r="ED5" s="444"/>
      <c r="EE5" s="444"/>
      <c r="EF5" s="444"/>
      <c r="EG5" s="444"/>
      <c r="EH5" s="444"/>
      <c r="EI5" s="444"/>
      <c r="EJ5" s="444"/>
      <c r="EK5" s="444"/>
      <c r="EL5" s="444"/>
      <c r="EM5" s="444"/>
      <c r="EN5" s="444"/>
      <c r="EO5" s="444"/>
      <c r="EP5" s="444"/>
      <c r="EQ5" s="444"/>
      <c r="ER5" s="444"/>
      <c r="ES5" s="444"/>
      <c r="ET5" s="444"/>
      <c r="EU5" s="444"/>
      <c r="EV5" s="444"/>
      <c r="EW5" s="444"/>
      <c r="EX5" s="444"/>
      <c r="EY5" s="444"/>
      <c r="EZ5" s="444"/>
      <c r="FA5" s="444"/>
      <c r="FB5" s="444"/>
      <c r="FC5" s="444"/>
      <c r="FD5" s="444"/>
      <c r="FE5" s="444"/>
      <c r="FF5" s="444"/>
      <c r="FG5" s="444"/>
      <c r="FH5" s="444"/>
      <c r="FI5" s="444"/>
      <c r="FJ5" s="444"/>
      <c r="FK5" s="444"/>
      <c r="FL5" s="444"/>
      <c r="FM5" s="444"/>
      <c r="FN5" s="444"/>
      <c r="FO5" s="444"/>
      <c r="FP5" s="444"/>
      <c r="FQ5" s="444"/>
      <c r="FR5" s="444"/>
      <c r="FS5" s="444"/>
      <c r="FT5" s="444"/>
      <c r="FU5" s="444"/>
      <c r="FV5" s="444"/>
      <c r="FW5" s="444"/>
      <c r="FX5" s="444"/>
      <c r="FY5" s="444"/>
      <c r="FZ5" s="444"/>
      <c r="GA5" s="444"/>
      <c r="GB5" s="444"/>
      <c r="GC5" s="444"/>
      <c r="GD5" s="444"/>
      <c r="GE5" s="444"/>
      <c r="GF5" s="444"/>
      <c r="GG5" s="444"/>
      <c r="GH5" s="444"/>
      <c r="GI5" s="444"/>
      <c r="GJ5" s="444"/>
      <c r="GK5" s="444"/>
      <c r="GL5" s="444"/>
      <c r="GM5" s="444"/>
      <c r="GN5" s="444"/>
      <c r="GO5" s="444"/>
      <c r="GP5" s="444"/>
      <c r="GQ5" s="444"/>
      <c r="GR5" s="444"/>
      <c r="GS5" s="444"/>
      <c r="GT5" s="444"/>
      <c r="GU5" s="444"/>
      <c r="GV5" s="444"/>
      <c r="GW5" s="444"/>
      <c r="GX5" s="444"/>
      <c r="GY5" s="444"/>
      <c r="GZ5" s="444"/>
      <c r="HA5" s="444"/>
      <c r="HB5" s="444"/>
      <c r="HC5" s="444"/>
      <c r="HD5" s="444"/>
      <c r="HE5" s="444"/>
      <c r="HF5" s="444"/>
      <c r="HG5" s="444"/>
      <c r="HH5" s="444"/>
      <c r="HI5" s="444"/>
      <c r="HJ5" s="444"/>
      <c r="HK5" s="444"/>
      <c r="HL5" s="444"/>
      <c r="HM5" s="444"/>
      <c r="HN5" s="444"/>
      <c r="HO5" s="444"/>
      <c r="HP5" s="444"/>
      <c r="HQ5" s="444"/>
      <c r="HR5" s="444"/>
      <c r="HS5" s="444"/>
      <c r="HT5" s="444"/>
      <c r="HU5" s="444"/>
      <c r="HV5" s="444"/>
    </row>
    <row r="6" spans="1:230" s="449" customFormat="1" ht="24" x14ac:dyDescent="0.2">
      <c r="A6" s="446"/>
      <c r="B6" s="447" t="s">
        <v>15</v>
      </c>
      <c r="C6" s="447" t="s">
        <v>308</v>
      </c>
      <c r="D6" s="447" t="s">
        <v>407</v>
      </c>
      <c r="E6" s="447" t="s">
        <v>489</v>
      </c>
      <c r="F6" s="447" t="s">
        <v>0</v>
      </c>
      <c r="G6" s="447" t="s">
        <v>408</v>
      </c>
      <c r="H6" s="447" t="s">
        <v>409</v>
      </c>
      <c r="I6" s="447" t="s">
        <v>469</v>
      </c>
      <c r="J6" s="447" t="s">
        <v>491</v>
      </c>
      <c r="K6" s="447" t="s">
        <v>492</v>
      </c>
      <c r="L6" s="447" t="s">
        <v>412</v>
      </c>
      <c r="M6" s="469" t="s">
        <v>542</v>
      </c>
      <c r="N6" s="470" t="s">
        <v>543</v>
      </c>
      <c r="O6" s="468" t="s">
        <v>545</v>
      </c>
      <c r="P6" s="447" t="s">
        <v>1</v>
      </c>
      <c r="Q6" s="447" t="s">
        <v>550</v>
      </c>
      <c r="R6" s="447" t="s">
        <v>552</v>
      </c>
      <c r="S6" s="447" t="s">
        <v>541</v>
      </c>
      <c r="T6" s="447" t="s">
        <v>494</v>
      </c>
      <c r="U6" s="447" t="s">
        <v>495</v>
      </c>
      <c r="V6" s="465" t="s">
        <v>446</v>
      </c>
      <c r="W6" s="447" t="s">
        <v>412</v>
      </c>
      <c r="X6" s="447" t="s">
        <v>503</v>
      </c>
      <c r="Y6" s="447" t="s">
        <v>504</v>
      </c>
      <c r="Z6" s="447" t="s">
        <v>505</v>
      </c>
      <c r="AA6" s="447"/>
      <c r="AB6" s="448"/>
    </row>
    <row r="7" spans="1:230" s="450" customFormat="1" ht="80.25" customHeight="1" x14ac:dyDescent="0.2">
      <c r="A7" s="448" t="s">
        <v>73</v>
      </c>
      <c r="B7" s="447" t="s">
        <v>523</v>
      </c>
      <c r="C7" s="447" t="s">
        <v>524</v>
      </c>
      <c r="D7" s="447" t="s">
        <v>525</v>
      </c>
      <c r="E7" s="447" t="s">
        <v>526</v>
      </c>
      <c r="F7" s="447" t="s">
        <v>528</v>
      </c>
      <c r="G7" s="447" t="s">
        <v>534</v>
      </c>
      <c r="H7" s="447" t="s">
        <v>536</v>
      </c>
      <c r="I7" s="447" t="s">
        <v>530</v>
      </c>
      <c r="J7" s="447" t="s">
        <v>531</v>
      </c>
      <c r="K7" s="447" t="s">
        <v>532</v>
      </c>
      <c r="L7" s="447" t="s">
        <v>535</v>
      </c>
      <c r="M7" s="447" t="s">
        <v>533</v>
      </c>
      <c r="N7" s="468" t="s">
        <v>490</v>
      </c>
      <c r="O7" s="447" t="s">
        <v>499</v>
      </c>
      <c r="P7" s="447" t="s">
        <v>497</v>
      </c>
      <c r="Q7" s="447" t="s">
        <v>529</v>
      </c>
      <c r="R7" s="447" t="s">
        <v>553</v>
      </c>
      <c r="S7" s="447" t="s">
        <v>540</v>
      </c>
      <c r="T7" s="447" t="s">
        <v>397</v>
      </c>
      <c r="U7" s="447" t="s">
        <v>487</v>
      </c>
      <c r="V7" s="465" t="s">
        <v>527</v>
      </c>
      <c r="W7" s="447" t="s">
        <v>515</v>
      </c>
      <c r="X7" s="447" t="s">
        <v>516</v>
      </c>
      <c r="Y7" s="447" t="s">
        <v>517</v>
      </c>
      <c r="Z7" s="447" t="s">
        <v>518</v>
      </c>
      <c r="AA7" s="465" t="s">
        <v>539</v>
      </c>
      <c r="AB7" s="471" t="s">
        <v>9</v>
      </c>
    </row>
    <row r="8" spans="1:230" ht="12.75" x14ac:dyDescent="0.2">
      <c r="A8" s="45" t="s">
        <v>18</v>
      </c>
      <c r="B8" s="456">
        <v>1235334</v>
      </c>
      <c r="C8" s="457">
        <v>322570</v>
      </c>
      <c r="D8" s="457">
        <v>34421699</v>
      </c>
      <c r="E8" s="457"/>
      <c r="F8" s="457">
        <v>6681767</v>
      </c>
      <c r="G8" s="457">
        <v>23503388</v>
      </c>
      <c r="H8" s="457">
        <v>400884</v>
      </c>
      <c r="I8" s="457">
        <v>6887256</v>
      </c>
      <c r="J8" s="457">
        <v>15738</v>
      </c>
      <c r="K8" s="457"/>
      <c r="L8" s="457">
        <v>0</v>
      </c>
      <c r="M8" s="457">
        <v>6717596</v>
      </c>
      <c r="N8" s="457">
        <v>16941377</v>
      </c>
      <c r="O8" s="458"/>
      <c r="P8" s="457"/>
      <c r="Q8" s="457"/>
      <c r="R8" s="457"/>
      <c r="S8" s="457"/>
      <c r="T8" s="457">
        <v>2000000</v>
      </c>
      <c r="U8" s="457">
        <v>50000</v>
      </c>
      <c r="V8" s="457">
        <v>0</v>
      </c>
      <c r="W8" s="457"/>
      <c r="X8" s="457"/>
      <c r="Y8" s="457"/>
      <c r="Z8" s="457"/>
      <c r="AA8" s="457"/>
      <c r="AB8" s="459">
        <f t="shared" ref="AB8:AB39" si="0">SUM(B8:AA8)</f>
        <v>99177609</v>
      </c>
    </row>
    <row r="9" spans="1:230" x14ac:dyDescent="0.2">
      <c r="A9" s="45" t="s">
        <v>17</v>
      </c>
      <c r="B9" s="456">
        <v>636815</v>
      </c>
      <c r="C9" s="457">
        <v>166285</v>
      </c>
      <c r="D9" s="457">
        <v>25886197</v>
      </c>
      <c r="E9" s="457"/>
      <c r="F9" s="457">
        <v>825822</v>
      </c>
      <c r="G9" s="457">
        <v>11803638</v>
      </c>
      <c r="H9" s="457">
        <v>111644</v>
      </c>
      <c r="I9" s="457">
        <v>0</v>
      </c>
      <c r="J9" s="457">
        <v>932685</v>
      </c>
      <c r="K9" s="457"/>
      <c r="L9" s="457">
        <v>38213605</v>
      </c>
      <c r="M9" s="457">
        <v>4800181</v>
      </c>
      <c r="N9" s="457">
        <v>11855112</v>
      </c>
      <c r="O9" s="457"/>
      <c r="P9" s="457"/>
      <c r="Q9" s="457"/>
      <c r="R9" s="457"/>
      <c r="S9" s="457"/>
      <c r="T9" s="457"/>
      <c r="U9" s="457"/>
      <c r="V9" s="457">
        <v>0</v>
      </c>
      <c r="W9" s="457"/>
      <c r="X9" s="457"/>
      <c r="Y9" s="457">
        <v>308765937</v>
      </c>
      <c r="Z9" s="457"/>
      <c r="AA9" s="457"/>
      <c r="AB9" s="459">
        <f t="shared" si="0"/>
        <v>403997921</v>
      </c>
    </row>
    <row r="10" spans="1:230" x14ac:dyDescent="0.2">
      <c r="A10" s="45" t="s">
        <v>20</v>
      </c>
      <c r="B10" s="456">
        <v>0</v>
      </c>
      <c r="C10" s="457">
        <v>0</v>
      </c>
      <c r="D10" s="457">
        <v>0</v>
      </c>
      <c r="E10" s="457"/>
      <c r="F10" s="457">
        <v>20758</v>
      </c>
      <c r="G10" s="457">
        <v>404852</v>
      </c>
      <c r="H10" s="457">
        <v>16453</v>
      </c>
      <c r="I10" s="457">
        <v>0</v>
      </c>
      <c r="J10" s="457">
        <v>0</v>
      </c>
      <c r="K10" s="457"/>
      <c r="L10" s="457">
        <v>0</v>
      </c>
      <c r="M10" s="457">
        <v>1000000</v>
      </c>
      <c r="N10" s="457"/>
      <c r="O10" s="457"/>
      <c r="P10" s="457"/>
      <c r="Q10" s="457"/>
      <c r="R10" s="457"/>
      <c r="S10" s="457"/>
      <c r="T10" s="457"/>
      <c r="U10" s="457"/>
      <c r="V10" s="457">
        <v>0</v>
      </c>
      <c r="W10" s="457"/>
      <c r="X10" s="457"/>
      <c r="Y10" s="457">
        <v>21250000</v>
      </c>
      <c r="Z10" s="457"/>
      <c r="AA10" s="457"/>
      <c r="AB10" s="459">
        <f t="shared" si="0"/>
        <v>22692063</v>
      </c>
    </row>
    <row r="11" spans="1:230" ht="12.75" x14ac:dyDescent="0.2">
      <c r="A11" s="45" t="s">
        <v>21</v>
      </c>
      <c r="B11" s="456">
        <v>3827948</v>
      </c>
      <c r="C11" s="457">
        <v>774945</v>
      </c>
      <c r="D11" s="457">
        <v>124317277</v>
      </c>
      <c r="E11" s="457"/>
      <c r="F11" s="457">
        <v>10528113</v>
      </c>
      <c r="G11" s="457">
        <v>17651280</v>
      </c>
      <c r="H11" s="457">
        <v>233359</v>
      </c>
      <c r="I11" s="457">
        <v>0</v>
      </c>
      <c r="J11" s="457">
        <v>5027887</v>
      </c>
      <c r="K11" s="457"/>
      <c r="L11" s="457">
        <v>16755904</v>
      </c>
      <c r="M11" s="457">
        <v>13700018</v>
      </c>
      <c r="N11" s="457">
        <v>11810601</v>
      </c>
      <c r="O11" s="457"/>
      <c r="P11" s="458"/>
      <c r="Q11" s="457"/>
      <c r="R11" s="457"/>
      <c r="S11" s="457"/>
      <c r="T11" s="457"/>
      <c r="U11" s="457"/>
      <c r="V11" s="457">
        <v>1219754</v>
      </c>
      <c r="W11" s="457"/>
      <c r="X11" s="457"/>
      <c r="Y11" s="457"/>
      <c r="Z11" s="457"/>
      <c r="AA11" s="457"/>
      <c r="AB11" s="459">
        <f t="shared" si="0"/>
        <v>205847086</v>
      </c>
    </row>
    <row r="12" spans="1:230" x14ac:dyDescent="0.2">
      <c r="A12" s="45" t="s">
        <v>19</v>
      </c>
      <c r="B12" s="456">
        <v>645319</v>
      </c>
      <c r="C12" s="457">
        <v>166285</v>
      </c>
      <c r="D12" s="457">
        <v>18901217</v>
      </c>
      <c r="E12" s="457"/>
      <c r="F12" s="457">
        <v>3918649</v>
      </c>
      <c r="G12" s="457">
        <v>18015814</v>
      </c>
      <c r="H12" s="457">
        <v>297061</v>
      </c>
      <c r="I12" s="457">
        <v>0</v>
      </c>
      <c r="J12" s="457">
        <v>0</v>
      </c>
      <c r="K12" s="457"/>
      <c r="L12" s="457">
        <v>483280</v>
      </c>
      <c r="M12" s="457">
        <v>5487815</v>
      </c>
      <c r="N12" s="457"/>
      <c r="O12" s="457">
        <v>3149667</v>
      </c>
      <c r="P12" s="457"/>
      <c r="Q12" s="457"/>
      <c r="R12" s="457"/>
      <c r="S12" s="457"/>
      <c r="T12" s="457"/>
      <c r="U12" s="457"/>
      <c r="V12" s="457">
        <v>488857</v>
      </c>
      <c r="W12" s="457"/>
      <c r="X12" s="457"/>
      <c r="Y12" s="457"/>
      <c r="Z12" s="457"/>
      <c r="AA12" s="457"/>
      <c r="AB12" s="459">
        <f t="shared" si="0"/>
        <v>51553964</v>
      </c>
    </row>
    <row r="13" spans="1:230" ht="12.75" x14ac:dyDescent="0.2">
      <c r="A13" s="45" t="s">
        <v>22</v>
      </c>
      <c r="B13" s="456">
        <v>23289855</v>
      </c>
      <c r="C13" s="457">
        <v>4675813</v>
      </c>
      <c r="D13" s="457">
        <v>1145545383</v>
      </c>
      <c r="E13" s="457">
        <v>21900000</v>
      </c>
      <c r="F13" s="457">
        <v>48748113</v>
      </c>
      <c r="G13" s="457">
        <v>42627490</v>
      </c>
      <c r="H13" s="457">
        <v>611915</v>
      </c>
      <c r="I13" s="457">
        <v>0</v>
      </c>
      <c r="J13" s="457">
        <v>179509</v>
      </c>
      <c r="K13" s="457"/>
      <c r="L13" s="457">
        <v>660644915</v>
      </c>
      <c r="M13" s="457">
        <v>78898080</v>
      </c>
      <c r="N13" s="457">
        <v>11692489</v>
      </c>
      <c r="O13" s="457">
        <v>214317814</v>
      </c>
      <c r="P13" s="458">
        <v>626827085</v>
      </c>
      <c r="Q13" s="457">
        <v>134400</v>
      </c>
      <c r="R13" s="457">
        <v>900000</v>
      </c>
      <c r="S13" s="457"/>
      <c r="T13" s="457">
        <v>4840000</v>
      </c>
      <c r="U13" s="457"/>
      <c r="V13" s="457">
        <v>6753719</v>
      </c>
      <c r="W13" s="457"/>
      <c r="X13" s="457">
        <v>4687612</v>
      </c>
      <c r="Y13" s="457"/>
      <c r="Z13" s="457">
        <v>16414000</v>
      </c>
      <c r="AA13" s="457"/>
      <c r="AB13" s="459">
        <f t="shared" si="0"/>
        <v>2913688192</v>
      </c>
    </row>
    <row r="14" spans="1:230" ht="12.75" x14ac:dyDescent="0.2">
      <c r="A14" s="45" t="s">
        <v>23</v>
      </c>
      <c r="B14" s="456">
        <v>2832897</v>
      </c>
      <c r="C14" s="457">
        <v>587995</v>
      </c>
      <c r="D14" s="457">
        <v>122988102</v>
      </c>
      <c r="E14" s="457"/>
      <c r="F14" s="457">
        <v>7236864</v>
      </c>
      <c r="G14" s="457">
        <v>17793670</v>
      </c>
      <c r="H14" s="457">
        <v>237852</v>
      </c>
      <c r="I14" s="457">
        <v>0</v>
      </c>
      <c r="J14" s="457">
        <v>108520</v>
      </c>
      <c r="K14" s="457"/>
      <c r="L14" s="457">
        <v>35503990</v>
      </c>
      <c r="M14" s="457">
        <v>11849076</v>
      </c>
      <c r="N14" s="457">
        <v>10923193</v>
      </c>
      <c r="O14" s="457">
        <v>40919068</v>
      </c>
      <c r="P14" s="458">
        <v>14976867</v>
      </c>
      <c r="Q14" s="457"/>
      <c r="R14" s="457"/>
      <c r="S14" s="457"/>
      <c r="T14" s="457"/>
      <c r="U14" s="457"/>
      <c r="V14" s="457">
        <v>1411581</v>
      </c>
      <c r="W14" s="457"/>
      <c r="X14" s="457"/>
      <c r="Y14" s="457"/>
      <c r="Z14" s="457"/>
      <c r="AA14" s="457"/>
      <c r="AB14" s="459">
        <f t="shared" si="0"/>
        <v>267369675</v>
      </c>
    </row>
    <row r="15" spans="1:230" x14ac:dyDescent="0.2">
      <c r="A15" s="45" t="s">
        <v>520</v>
      </c>
      <c r="B15" s="456">
        <v>0</v>
      </c>
      <c r="C15" s="457">
        <v>0</v>
      </c>
      <c r="D15" s="457">
        <v>0</v>
      </c>
      <c r="E15" s="457"/>
      <c r="F15" s="457">
        <v>20965</v>
      </c>
      <c r="G15" s="457">
        <v>392142</v>
      </c>
      <c r="H15" s="457">
        <v>16144</v>
      </c>
      <c r="I15" s="457">
        <v>0</v>
      </c>
      <c r="J15" s="457">
        <v>0</v>
      </c>
      <c r="K15" s="457"/>
      <c r="L15" s="457">
        <v>0</v>
      </c>
      <c r="M15" s="457">
        <v>1000000</v>
      </c>
      <c r="N15" s="457"/>
      <c r="O15" s="457"/>
      <c r="P15" s="457"/>
      <c r="Q15" s="457"/>
      <c r="R15" s="457"/>
      <c r="S15" s="457"/>
      <c r="T15" s="457"/>
      <c r="U15" s="457"/>
      <c r="V15" s="457">
        <v>0</v>
      </c>
      <c r="W15" s="457"/>
      <c r="X15" s="457"/>
      <c r="Y15" s="457"/>
      <c r="Z15" s="457"/>
      <c r="AA15" s="457"/>
      <c r="AB15" s="459">
        <f t="shared" si="0"/>
        <v>1429251</v>
      </c>
    </row>
    <row r="16" spans="1:230" x14ac:dyDescent="0.2">
      <c r="A16" s="45" t="s">
        <v>24</v>
      </c>
      <c r="B16" s="456">
        <v>1487284</v>
      </c>
      <c r="C16" s="457">
        <v>388360</v>
      </c>
      <c r="D16" s="457">
        <v>134001136</v>
      </c>
      <c r="E16" s="457"/>
      <c r="F16" s="457">
        <v>5311944</v>
      </c>
      <c r="G16" s="457">
        <v>5214279</v>
      </c>
      <c r="H16" s="457">
        <v>152229</v>
      </c>
      <c r="I16" s="457">
        <v>0</v>
      </c>
      <c r="J16" s="457">
        <v>18493</v>
      </c>
      <c r="K16" s="457"/>
      <c r="L16" s="457">
        <v>102152161</v>
      </c>
      <c r="M16" s="457">
        <v>8930515</v>
      </c>
      <c r="N16" s="457"/>
      <c r="O16" s="457">
        <v>38888800</v>
      </c>
      <c r="P16" s="457"/>
      <c r="Q16" s="457"/>
      <c r="R16" s="457"/>
      <c r="S16" s="457"/>
      <c r="T16" s="457">
        <v>2000000</v>
      </c>
      <c r="U16" s="457"/>
      <c r="V16" s="457">
        <v>0</v>
      </c>
      <c r="W16" s="457"/>
      <c r="X16" s="457"/>
      <c r="Y16" s="457"/>
      <c r="Z16" s="457"/>
      <c r="AA16" s="457"/>
      <c r="AB16" s="459">
        <f t="shared" si="0"/>
        <v>298545201</v>
      </c>
    </row>
    <row r="17" spans="1:28" x14ac:dyDescent="0.2">
      <c r="A17" s="45" t="s">
        <v>26</v>
      </c>
      <c r="B17" s="456">
        <v>636815</v>
      </c>
      <c r="C17" s="457">
        <v>166285</v>
      </c>
      <c r="D17" s="457">
        <v>27578049</v>
      </c>
      <c r="E17" s="457"/>
      <c r="F17" s="457">
        <v>781441</v>
      </c>
      <c r="G17" s="457">
        <v>3199576</v>
      </c>
      <c r="H17" s="457">
        <v>113091</v>
      </c>
      <c r="I17" s="457">
        <v>0</v>
      </c>
      <c r="J17" s="457">
        <v>0</v>
      </c>
      <c r="K17" s="457"/>
      <c r="L17" s="457">
        <v>0</v>
      </c>
      <c r="M17" s="457">
        <v>4205549</v>
      </c>
      <c r="N17" s="457">
        <v>4953697</v>
      </c>
      <c r="O17" s="457"/>
      <c r="P17" s="457"/>
      <c r="Q17" s="457"/>
      <c r="R17" s="457"/>
      <c r="S17" s="457"/>
      <c r="T17" s="457"/>
      <c r="U17" s="457"/>
      <c r="V17" s="457">
        <v>0</v>
      </c>
      <c r="W17" s="457"/>
      <c r="X17" s="457"/>
      <c r="Y17" s="457"/>
      <c r="Z17" s="457">
        <v>20000000</v>
      </c>
      <c r="AA17" s="457"/>
      <c r="AB17" s="459">
        <f t="shared" si="0"/>
        <v>61634503</v>
      </c>
    </row>
    <row r="18" spans="1:28" x14ac:dyDescent="0.2">
      <c r="A18" s="45" t="s">
        <v>521</v>
      </c>
      <c r="B18" s="456">
        <v>636815</v>
      </c>
      <c r="C18" s="457">
        <v>166285</v>
      </c>
      <c r="D18" s="457">
        <v>28990825</v>
      </c>
      <c r="E18" s="457"/>
      <c r="F18" s="457">
        <v>5349143</v>
      </c>
      <c r="G18" s="457">
        <v>0</v>
      </c>
      <c r="H18" s="457">
        <v>0</v>
      </c>
      <c r="I18" s="457">
        <v>0</v>
      </c>
      <c r="J18" s="457">
        <v>0</v>
      </c>
      <c r="K18" s="457"/>
      <c r="L18" s="457">
        <v>258727879</v>
      </c>
      <c r="M18" s="457">
        <v>13235068</v>
      </c>
      <c r="N18" s="457"/>
      <c r="O18" s="457"/>
      <c r="P18" s="457"/>
      <c r="Q18" s="457"/>
      <c r="R18" s="457"/>
      <c r="S18" s="457"/>
      <c r="T18" s="457">
        <v>7391389</v>
      </c>
      <c r="U18" s="457">
        <v>600000</v>
      </c>
      <c r="V18" s="457">
        <v>3563670</v>
      </c>
      <c r="W18" s="457"/>
      <c r="X18" s="457"/>
      <c r="Y18" s="457"/>
      <c r="Z18" s="457"/>
      <c r="AA18" s="457">
        <v>148500000</v>
      </c>
      <c r="AB18" s="459">
        <f t="shared" si="0"/>
        <v>467161074</v>
      </c>
    </row>
    <row r="19" spans="1:28" ht="12.75" x14ac:dyDescent="0.2">
      <c r="A19" s="45" t="s">
        <v>27</v>
      </c>
      <c r="B19" s="456">
        <v>12277252</v>
      </c>
      <c r="C19" s="457">
        <v>2530153</v>
      </c>
      <c r="D19" s="457">
        <v>447699260</v>
      </c>
      <c r="E19" s="457">
        <v>15600000</v>
      </c>
      <c r="F19" s="457">
        <v>36516370</v>
      </c>
      <c r="G19" s="457">
        <v>23156113</v>
      </c>
      <c r="H19" s="457">
        <v>379568</v>
      </c>
      <c r="I19" s="457">
        <v>0</v>
      </c>
      <c r="J19" s="457">
        <v>0</v>
      </c>
      <c r="K19" s="457"/>
      <c r="L19" s="457">
        <v>80460062</v>
      </c>
      <c r="M19" s="457">
        <v>34199339</v>
      </c>
      <c r="N19" s="457"/>
      <c r="O19" s="457">
        <v>141177236</v>
      </c>
      <c r="P19" s="458"/>
      <c r="Q19" s="457"/>
      <c r="R19" s="457"/>
      <c r="S19" s="457"/>
      <c r="T19" s="457">
        <v>2598859</v>
      </c>
      <c r="U19" s="457"/>
      <c r="V19" s="457">
        <v>1530357</v>
      </c>
      <c r="W19" s="457"/>
      <c r="X19" s="457"/>
      <c r="Y19" s="457"/>
      <c r="Z19" s="457"/>
      <c r="AA19" s="457"/>
      <c r="AB19" s="459">
        <f t="shared" si="0"/>
        <v>798124569</v>
      </c>
    </row>
    <row r="20" spans="1:28" ht="12.75" x14ac:dyDescent="0.2">
      <c r="A20" s="45" t="s">
        <v>28</v>
      </c>
      <c r="B20" s="456">
        <v>4711979</v>
      </c>
      <c r="C20" s="457">
        <v>942304</v>
      </c>
      <c r="D20" s="457">
        <v>133590687</v>
      </c>
      <c r="E20" s="457"/>
      <c r="F20" s="457">
        <v>12723990</v>
      </c>
      <c r="G20" s="457">
        <v>32318757</v>
      </c>
      <c r="H20" s="457">
        <v>531430</v>
      </c>
      <c r="I20" s="457">
        <v>826471</v>
      </c>
      <c r="J20" s="457">
        <v>0</v>
      </c>
      <c r="K20" s="457"/>
      <c r="L20" s="457">
        <v>84272263</v>
      </c>
      <c r="M20" s="457">
        <v>13149998</v>
      </c>
      <c r="N20" s="457">
        <v>45318206</v>
      </c>
      <c r="O20" s="457"/>
      <c r="P20" s="458"/>
      <c r="Q20" s="457"/>
      <c r="R20" s="457"/>
      <c r="S20" s="457"/>
      <c r="T20" s="457">
        <v>4840000</v>
      </c>
      <c r="U20" s="457"/>
      <c r="V20" s="457">
        <v>1771863</v>
      </c>
      <c r="W20" s="457"/>
      <c r="X20" s="457"/>
      <c r="Y20" s="457"/>
      <c r="Z20" s="457">
        <v>691000</v>
      </c>
      <c r="AA20" s="457"/>
      <c r="AB20" s="459">
        <f t="shared" si="0"/>
        <v>335688948</v>
      </c>
    </row>
    <row r="21" spans="1:28" x14ac:dyDescent="0.2">
      <c r="A21" s="45" t="s">
        <v>29</v>
      </c>
      <c r="B21" s="456">
        <v>0</v>
      </c>
      <c r="C21" s="457">
        <v>0</v>
      </c>
      <c r="D21" s="457">
        <v>2718872</v>
      </c>
      <c r="E21" s="457"/>
      <c r="F21" s="457">
        <v>259268</v>
      </c>
      <c r="G21" s="457">
        <v>203631</v>
      </c>
      <c r="H21" s="457">
        <v>13333</v>
      </c>
      <c r="I21" s="457">
        <v>0</v>
      </c>
      <c r="J21" s="457">
        <v>0</v>
      </c>
      <c r="K21" s="457"/>
      <c r="L21" s="457">
        <v>0</v>
      </c>
      <c r="M21" s="457">
        <v>1244012</v>
      </c>
      <c r="N21" s="457"/>
      <c r="O21" s="457"/>
      <c r="P21" s="457"/>
      <c r="Q21" s="457"/>
      <c r="R21" s="457"/>
      <c r="S21" s="457"/>
      <c r="T21" s="457"/>
      <c r="U21" s="457"/>
      <c r="V21" s="457">
        <v>0</v>
      </c>
      <c r="W21" s="457"/>
      <c r="X21" s="457"/>
      <c r="Y21" s="457"/>
      <c r="Z21" s="457"/>
      <c r="AA21" s="457"/>
      <c r="AB21" s="459">
        <f t="shared" si="0"/>
        <v>4439116</v>
      </c>
    </row>
    <row r="22" spans="1:28" x14ac:dyDescent="0.2">
      <c r="A22" s="45" t="s">
        <v>30</v>
      </c>
      <c r="B22" s="456">
        <v>636815</v>
      </c>
      <c r="C22" s="457">
        <v>166285</v>
      </c>
      <c r="D22" s="457">
        <v>48819488</v>
      </c>
      <c r="E22" s="457"/>
      <c r="F22" s="457">
        <v>1998341</v>
      </c>
      <c r="G22" s="457">
        <v>3946351</v>
      </c>
      <c r="H22" s="457">
        <v>120306</v>
      </c>
      <c r="I22" s="457">
        <v>0</v>
      </c>
      <c r="J22" s="457">
        <v>0</v>
      </c>
      <c r="K22" s="457"/>
      <c r="L22" s="457">
        <v>1481134</v>
      </c>
      <c r="M22" s="457">
        <v>8151491</v>
      </c>
      <c r="N22" s="457">
        <v>5000000</v>
      </c>
      <c r="O22" s="457"/>
      <c r="P22" s="457">
        <v>117752511</v>
      </c>
      <c r="Q22" s="457"/>
      <c r="R22" s="457">
        <v>2000000</v>
      </c>
      <c r="S22" s="457"/>
      <c r="T22" s="457"/>
      <c r="U22" s="457"/>
      <c r="V22" s="457">
        <v>470237</v>
      </c>
      <c r="W22" s="457"/>
      <c r="X22" s="457"/>
      <c r="Y22" s="457"/>
      <c r="Z22" s="457"/>
      <c r="AA22" s="457"/>
      <c r="AB22" s="459">
        <f t="shared" si="0"/>
        <v>190542959</v>
      </c>
    </row>
    <row r="23" spans="1:28" x14ac:dyDescent="0.2">
      <c r="A23" s="45" t="s">
        <v>32</v>
      </c>
      <c r="B23" s="456">
        <v>636815</v>
      </c>
      <c r="C23" s="457">
        <v>166285</v>
      </c>
      <c r="D23" s="457">
        <v>20036970</v>
      </c>
      <c r="E23" s="457"/>
      <c r="F23" s="457">
        <v>2826680</v>
      </c>
      <c r="G23" s="457">
        <v>11973960</v>
      </c>
      <c r="H23" s="457">
        <v>173563</v>
      </c>
      <c r="I23" s="457">
        <v>0</v>
      </c>
      <c r="J23" s="457">
        <v>2216828</v>
      </c>
      <c r="K23" s="457"/>
      <c r="L23" s="457">
        <v>0</v>
      </c>
      <c r="M23" s="457">
        <v>5704434</v>
      </c>
      <c r="N23" s="457">
        <v>17445747</v>
      </c>
      <c r="O23" s="457">
        <v>4228500</v>
      </c>
      <c r="P23" s="457"/>
      <c r="Q23" s="457"/>
      <c r="R23" s="457"/>
      <c r="S23" s="457"/>
      <c r="T23" s="457"/>
      <c r="U23" s="457"/>
      <c r="V23" s="457">
        <v>0</v>
      </c>
      <c r="W23" s="457"/>
      <c r="X23" s="457"/>
      <c r="Y23" s="457"/>
      <c r="Z23" s="457"/>
      <c r="AA23" s="457"/>
      <c r="AB23" s="459">
        <f t="shared" si="0"/>
        <v>65409782</v>
      </c>
    </row>
    <row r="24" spans="1:28" x14ac:dyDescent="0.2">
      <c r="A24" s="45" t="s">
        <v>33</v>
      </c>
      <c r="B24" s="456">
        <v>6995301</v>
      </c>
      <c r="C24" s="457">
        <v>1346714</v>
      </c>
      <c r="D24" s="457">
        <v>365787475</v>
      </c>
      <c r="E24" s="457"/>
      <c r="F24" s="457">
        <v>15681088</v>
      </c>
      <c r="G24" s="457">
        <v>24052916</v>
      </c>
      <c r="H24" s="457">
        <v>407493</v>
      </c>
      <c r="I24" s="457">
        <v>0</v>
      </c>
      <c r="J24" s="457">
        <v>0</v>
      </c>
      <c r="K24" s="457"/>
      <c r="L24" s="457">
        <v>415487728</v>
      </c>
      <c r="M24" s="457">
        <v>21117086</v>
      </c>
      <c r="N24" s="457"/>
      <c r="O24" s="457">
        <v>73133725</v>
      </c>
      <c r="P24" s="457">
        <v>746000000</v>
      </c>
      <c r="Q24" s="457">
        <v>1824640</v>
      </c>
      <c r="R24" s="457"/>
      <c r="S24" s="457"/>
      <c r="T24" s="457">
        <v>1000000</v>
      </c>
      <c r="U24" s="457"/>
      <c r="V24" s="457">
        <v>3754181</v>
      </c>
      <c r="W24" s="457">
        <v>100000000</v>
      </c>
      <c r="X24" s="457"/>
      <c r="Y24" s="457"/>
      <c r="Z24" s="457">
        <v>8000000</v>
      </c>
      <c r="AA24" s="457"/>
      <c r="AB24" s="459">
        <f t="shared" si="0"/>
        <v>1784588347</v>
      </c>
    </row>
    <row r="25" spans="1:28" ht="12.75" x14ac:dyDescent="0.2">
      <c r="A25" s="45" t="s">
        <v>34</v>
      </c>
      <c r="B25" s="456">
        <v>2544442</v>
      </c>
      <c r="C25" s="457">
        <v>538356</v>
      </c>
      <c r="D25" s="457">
        <v>87615468</v>
      </c>
      <c r="E25" s="457"/>
      <c r="F25" s="457">
        <v>8030997</v>
      </c>
      <c r="G25" s="457">
        <v>23222220</v>
      </c>
      <c r="H25" s="457">
        <v>417891</v>
      </c>
      <c r="I25" s="457">
        <v>0</v>
      </c>
      <c r="J25" s="457">
        <v>0</v>
      </c>
      <c r="K25" s="457"/>
      <c r="L25" s="457">
        <v>7447330</v>
      </c>
      <c r="M25" s="457">
        <v>8403902</v>
      </c>
      <c r="N25" s="457"/>
      <c r="O25" s="457">
        <v>21518092</v>
      </c>
      <c r="P25" s="458">
        <v>58527345</v>
      </c>
      <c r="Q25" s="457"/>
      <c r="R25" s="457"/>
      <c r="S25" s="457"/>
      <c r="T25" s="457"/>
      <c r="U25" s="457"/>
      <c r="V25" s="457">
        <v>0</v>
      </c>
      <c r="W25" s="457"/>
      <c r="X25" s="457"/>
      <c r="Y25" s="457"/>
      <c r="Z25" s="457"/>
      <c r="AA25" s="457"/>
      <c r="AB25" s="459">
        <f t="shared" si="0"/>
        <v>218266043</v>
      </c>
    </row>
    <row r="26" spans="1:28" x14ac:dyDescent="0.2">
      <c r="A26" s="45" t="s">
        <v>31</v>
      </c>
      <c r="B26" s="456">
        <v>719399</v>
      </c>
      <c r="C26" s="457">
        <v>187848</v>
      </c>
      <c r="D26" s="457">
        <v>33408739</v>
      </c>
      <c r="E26" s="457"/>
      <c r="F26" s="457">
        <v>4149625</v>
      </c>
      <c r="G26" s="457">
        <v>17519672</v>
      </c>
      <c r="H26" s="457">
        <v>294938</v>
      </c>
      <c r="I26" s="457">
        <v>0</v>
      </c>
      <c r="J26" s="457">
        <v>0</v>
      </c>
      <c r="K26" s="457"/>
      <c r="L26" s="457">
        <v>274744</v>
      </c>
      <c r="M26" s="457">
        <v>6585614</v>
      </c>
      <c r="N26" s="457"/>
      <c r="O26" s="457">
        <v>16376762</v>
      </c>
      <c r="P26" s="457"/>
      <c r="Q26" s="457">
        <v>798964</v>
      </c>
      <c r="R26" s="457"/>
      <c r="S26" s="457"/>
      <c r="T26" s="457"/>
      <c r="U26" s="457"/>
      <c r="V26" s="457">
        <v>0</v>
      </c>
      <c r="W26" s="457"/>
      <c r="X26" s="457"/>
      <c r="Y26" s="457"/>
      <c r="Z26" s="457"/>
      <c r="AA26" s="457"/>
      <c r="AB26" s="459">
        <f t="shared" si="0"/>
        <v>80316305</v>
      </c>
    </row>
    <row r="27" spans="1:28" x14ac:dyDescent="0.2">
      <c r="A27" s="45" t="s">
        <v>35</v>
      </c>
      <c r="B27" s="456">
        <v>946099</v>
      </c>
      <c r="C27" s="457">
        <v>205093</v>
      </c>
      <c r="D27" s="457">
        <v>25692827</v>
      </c>
      <c r="E27" s="457"/>
      <c r="F27" s="457">
        <v>2643413</v>
      </c>
      <c r="G27" s="457">
        <v>15839687</v>
      </c>
      <c r="H27" s="457">
        <v>245246</v>
      </c>
      <c r="I27" s="457">
        <v>0</v>
      </c>
      <c r="J27" s="457">
        <v>138080</v>
      </c>
      <c r="K27" s="457"/>
      <c r="L27" s="457">
        <v>0</v>
      </c>
      <c r="M27" s="457">
        <v>5149086</v>
      </c>
      <c r="N27" s="457">
        <v>7650000</v>
      </c>
      <c r="O27" s="457"/>
      <c r="P27" s="457"/>
      <c r="Q27" s="457"/>
      <c r="R27" s="457"/>
      <c r="S27" s="457"/>
      <c r="T27" s="457"/>
      <c r="U27" s="457"/>
      <c r="V27" s="457">
        <v>0</v>
      </c>
      <c r="W27" s="457"/>
      <c r="X27" s="457"/>
      <c r="Y27" s="457"/>
      <c r="Z27" s="457"/>
      <c r="AA27" s="457"/>
      <c r="AB27" s="459">
        <f t="shared" si="0"/>
        <v>58509531</v>
      </c>
    </row>
    <row r="28" spans="1:28" x14ac:dyDescent="0.2">
      <c r="A28" s="45" t="s">
        <v>36</v>
      </c>
      <c r="B28" s="456">
        <v>1029455</v>
      </c>
      <c r="C28" s="457">
        <v>248746</v>
      </c>
      <c r="D28" s="457">
        <v>38431404</v>
      </c>
      <c r="E28" s="457"/>
      <c r="F28" s="457">
        <v>5270369</v>
      </c>
      <c r="G28" s="457">
        <v>24399840</v>
      </c>
      <c r="H28" s="457">
        <v>405985</v>
      </c>
      <c r="I28" s="457">
        <v>820961</v>
      </c>
      <c r="J28" s="457">
        <v>0</v>
      </c>
      <c r="K28" s="457"/>
      <c r="L28" s="457">
        <v>0</v>
      </c>
      <c r="M28" s="457">
        <v>6703996</v>
      </c>
      <c r="N28" s="457">
        <v>3643825</v>
      </c>
      <c r="O28" s="457">
        <v>4223340</v>
      </c>
      <c r="P28" s="457"/>
      <c r="Q28" s="457"/>
      <c r="R28" s="457"/>
      <c r="S28" s="457"/>
      <c r="T28" s="457"/>
      <c r="U28" s="457"/>
      <c r="V28" s="457">
        <v>0</v>
      </c>
      <c r="W28" s="457"/>
      <c r="X28" s="457"/>
      <c r="Y28" s="457"/>
      <c r="Z28" s="457"/>
      <c r="AA28" s="457"/>
      <c r="AB28" s="459">
        <f t="shared" si="0"/>
        <v>85177921</v>
      </c>
    </row>
    <row r="29" spans="1:28" x14ac:dyDescent="0.2">
      <c r="A29" s="45" t="s">
        <v>37</v>
      </c>
      <c r="B29" s="456">
        <v>1467013</v>
      </c>
      <c r="C29" s="457">
        <v>383067</v>
      </c>
      <c r="D29" s="457">
        <v>52784428</v>
      </c>
      <c r="E29" s="457">
        <v>4732022</v>
      </c>
      <c r="F29" s="457">
        <v>6741152</v>
      </c>
      <c r="G29" s="457">
        <v>16430589</v>
      </c>
      <c r="H29" s="457">
        <v>293968</v>
      </c>
      <c r="I29" s="457">
        <v>0</v>
      </c>
      <c r="J29" s="457">
        <v>0</v>
      </c>
      <c r="K29" s="457"/>
      <c r="L29" s="457">
        <v>7569934</v>
      </c>
      <c r="M29" s="457">
        <v>8297608</v>
      </c>
      <c r="N29" s="457"/>
      <c r="O29" s="457">
        <v>16629396</v>
      </c>
      <c r="P29" s="457"/>
      <c r="Q29" s="457">
        <v>384000</v>
      </c>
      <c r="R29" s="457">
        <v>950000</v>
      </c>
      <c r="S29" s="457"/>
      <c r="T29" s="457"/>
      <c r="U29" s="457"/>
      <c r="V29" s="457">
        <v>629094</v>
      </c>
      <c r="W29" s="457"/>
      <c r="X29" s="457">
        <v>5492524</v>
      </c>
      <c r="Y29" s="457"/>
      <c r="Z29" s="457"/>
      <c r="AA29" s="457"/>
      <c r="AB29" s="459">
        <f t="shared" si="0"/>
        <v>122784795</v>
      </c>
    </row>
    <row r="30" spans="1:28" x14ac:dyDescent="0.2">
      <c r="A30" s="45" t="s">
        <v>40</v>
      </c>
      <c r="B30" s="456">
        <v>636815</v>
      </c>
      <c r="C30" s="457">
        <v>166285</v>
      </c>
      <c r="D30" s="457">
        <v>18749815</v>
      </c>
      <c r="E30" s="457"/>
      <c r="F30" s="457">
        <v>1890611</v>
      </c>
      <c r="G30" s="457">
        <v>10172629</v>
      </c>
      <c r="H30" s="457">
        <v>194282</v>
      </c>
      <c r="I30" s="457">
        <v>0</v>
      </c>
      <c r="J30" s="457">
        <v>27845</v>
      </c>
      <c r="K30" s="457"/>
      <c r="L30" s="457">
        <v>13232192</v>
      </c>
      <c r="M30" s="457">
        <v>4579355</v>
      </c>
      <c r="N30" s="457">
        <v>3243434</v>
      </c>
      <c r="O30" s="457"/>
      <c r="P30" s="457"/>
      <c r="Q30" s="457">
        <v>436000</v>
      </c>
      <c r="R30" s="457"/>
      <c r="S30" s="457"/>
      <c r="T30" s="457"/>
      <c r="U30" s="457"/>
      <c r="V30" s="457">
        <v>0</v>
      </c>
      <c r="W30" s="457"/>
      <c r="X30" s="457"/>
      <c r="Y30" s="457">
        <v>23668000</v>
      </c>
      <c r="Z30" s="457"/>
      <c r="AA30" s="457"/>
      <c r="AB30" s="459">
        <f t="shared" si="0"/>
        <v>76997263</v>
      </c>
    </row>
    <row r="31" spans="1:28" ht="12.75" x14ac:dyDescent="0.2">
      <c r="A31" s="45" t="s">
        <v>39</v>
      </c>
      <c r="B31" s="456">
        <v>3426663</v>
      </c>
      <c r="C31" s="457">
        <v>656894</v>
      </c>
      <c r="D31" s="457">
        <v>222102327</v>
      </c>
      <c r="E31" s="457"/>
      <c r="F31" s="457">
        <v>5576135</v>
      </c>
      <c r="G31" s="457">
        <v>9903832</v>
      </c>
      <c r="H31" s="457">
        <v>222660</v>
      </c>
      <c r="I31" s="457">
        <v>898098</v>
      </c>
      <c r="J31" s="457">
        <v>0</v>
      </c>
      <c r="K31" s="457"/>
      <c r="L31" s="457">
        <v>99205780</v>
      </c>
      <c r="M31" s="457">
        <v>10086296</v>
      </c>
      <c r="N31" s="457">
        <v>960000</v>
      </c>
      <c r="O31" s="457">
        <v>25475520</v>
      </c>
      <c r="P31" s="458"/>
      <c r="Q31" s="457">
        <v>360800</v>
      </c>
      <c r="R31" s="457">
        <v>1649931</v>
      </c>
      <c r="S31" s="457"/>
      <c r="T31" s="457"/>
      <c r="U31" s="457"/>
      <c r="V31" s="457">
        <v>1336897</v>
      </c>
      <c r="W31" s="457">
        <v>48453332</v>
      </c>
      <c r="X31" s="457">
        <v>1395330</v>
      </c>
      <c r="Y31" s="457"/>
      <c r="Z31" s="457">
        <v>3895000</v>
      </c>
      <c r="AA31" s="457"/>
      <c r="AB31" s="459">
        <f t="shared" si="0"/>
        <v>435605495</v>
      </c>
    </row>
    <row r="32" spans="1:28" x14ac:dyDescent="0.2">
      <c r="A32" s="45" t="s">
        <v>38</v>
      </c>
      <c r="B32" s="456">
        <v>4170777</v>
      </c>
      <c r="C32" s="457">
        <v>828027</v>
      </c>
      <c r="D32" s="457">
        <v>278326089</v>
      </c>
      <c r="E32" s="457">
        <v>4224246</v>
      </c>
      <c r="F32" s="457">
        <v>9204410</v>
      </c>
      <c r="G32" s="457">
        <v>6231197</v>
      </c>
      <c r="H32" s="457">
        <v>165513</v>
      </c>
      <c r="I32" s="457">
        <v>0</v>
      </c>
      <c r="J32" s="457">
        <v>68005</v>
      </c>
      <c r="K32" s="457"/>
      <c r="L32" s="457">
        <v>241182297</v>
      </c>
      <c r="M32" s="457">
        <v>12930081</v>
      </c>
      <c r="N32" s="457"/>
      <c r="O32" s="457">
        <v>58495524</v>
      </c>
      <c r="P32" s="457"/>
      <c r="Q32" s="457"/>
      <c r="R32" s="457"/>
      <c r="S32" s="457"/>
      <c r="T32" s="457"/>
      <c r="U32" s="457"/>
      <c r="V32" s="457">
        <v>2414075</v>
      </c>
      <c r="W32" s="457"/>
      <c r="X32" s="457">
        <v>67609672</v>
      </c>
      <c r="Y32" s="457"/>
      <c r="Z32" s="457"/>
      <c r="AA32" s="457"/>
      <c r="AB32" s="459">
        <f t="shared" si="0"/>
        <v>685849913</v>
      </c>
    </row>
    <row r="33" spans="1:28" x14ac:dyDescent="0.2">
      <c r="A33" s="45" t="s">
        <v>41</v>
      </c>
      <c r="B33" s="456">
        <v>4192221</v>
      </c>
      <c r="C33" s="457">
        <v>881329</v>
      </c>
      <c r="D33" s="457">
        <v>125847139</v>
      </c>
      <c r="E33" s="457"/>
      <c r="F33" s="457">
        <v>14188069</v>
      </c>
      <c r="G33" s="457">
        <v>30809070</v>
      </c>
      <c r="H33" s="457">
        <v>508853</v>
      </c>
      <c r="I33" s="457">
        <v>0</v>
      </c>
      <c r="J33" s="457">
        <v>97385</v>
      </c>
      <c r="K33" s="457"/>
      <c r="L33" s="457">
        <v>3050159</v>
      </c>
      <c r="M33" s="457">
        <v>14111296</v>
      </c>
      <c r="N33" s="457">
        <v>16792150</v>
      </c>
      <c r="O33" s="457">
        <v>55794239.909999996</v>
      </c>
      <c r="P33" s="457"/>
      <c r="Q33" s="457">
        <v>480000</v>
      </c>
      <c r="R33" s="457"/>
      <c r="S33" s="457"/>
      <c r="T33" s="457"/>
      <c r="U33" s="457"/>
      <c r="V33" s="457">
        <v>649311</v>
      </c>
      <c r="W33" s="457"/>
      <c r="X33" s="457"/>
      <c r="Y33" s="457">
        <v>10000000</v>
      </c>
      <c r="Z33" s="457"/>
      <c r="AA33" s="457"/>
      <c r="AB33" s="459">
        <f t="shared" si="0"/>
        <v>277401221.90999997</v>
      </c>
    </row>
    <row r="34" spans="1:28" ht="12.75" x14ac:dyDescent="0.2">
      <c r="A34" s="45" t="s">
        <v>42</v>
      </c>
      <c r="B34" s="456">
        <v>2338591</v>
      </c>
      <c r="C34" s="457">
        <v>446002</v>
      </c>
      <c r="D34" s="457">
        <v>94336069</v>
      </c>
      <c r="E34" s="457"/>
      <c r="F34" s="457">
        <v>6402829</v>
      </c>
      <c r="G34" s="457">
        <v>23298783</v>
      </c>
      <c r="H34" s="457">
        <v>368389</v>
      </c>
      <c r="I34" s="457">
        <v>0</v>
      </c>
      <c r="J34" s="457">
        <v>3066226</v>
      </c>
      <c r="K34" s="457"/>
      <c r="L34" s="457">
        <v>31249106</v>
      </c>
      <c r="M34" s="457">
        <v>10736823</v>
      </c>
      <c r="N34" s="457">
        <v>6802836</v>
      </c>
      <c r="O34" s="457">
        <v>2303200</v>
      </c>
      <c r="P34" s="458">
        <v>224162291</v>
      </c>
      <c r="Q34" s="457"/>
      <c r="R34" s="457"/>
      <c r="S34" s="457"/>
      <c r="T34" s="457"/>
      <c r="U34" s="457"/>
      <c r="V34" s="457">
        <v>850276</v>
      </c>
      <c r="W34" s="457"/>
      <c r="X34" s="457"/>
      <c r="Y34" s="457"/>
      <c r="Z34" s="457"/>
      <c r="AA34" s="457"/>
      <c r="AB34" s="459">
        <f t="shared" si="0"/>
        <v>406361421</v>
      </c>
    </row>
    <row r="35" spans="1:28" x14ac:dyDescent="0.2">
      <c r="A35" s="45" t="s">
        <v>44</v>
      </c>
      <c r="B35" s="456">
        <v>636815</v>
      </c>
      <c r="C35" s="457">
        <v>166285</v>
      </c>
      <c r="D35" s="457">
        <v>12441021</v>
      </c>
      <c r="E35" s="457"/>
      <c r="F35" s="457">
        <v>3151014</v>
      </c>
      <c r="G35" s="457">
        <v>19999016</v>
      </c>
      <c r="H35" s="457">
        <v>337655</v>
      </c>
      <c r="I35" s="457">
        <v>319569</v>
      </c>
      <c r="J35" s="457">
        <v>333322</v>
      </c>
      <c r="K35" s="457"/>
      <c r="L35" s="457">
        <v>0</v>
      </c>
      <c r="M35" s="457">
        <v>4768959</v>
      </c>
      <c r="N35" s="457">
        <v>13717447</v>
      </c>
      <c r="O35" s="457"/>
      <c r="P35" s="457"/>
      <c r="Q35" s="457"/>
      <c r="R35" s="457"/>
      <c r="S35" s="457"/>
      <c r="T35" s="457"/>
      <c r="U35" s="457"/>
      <c r="V35" s="457">
        <v>0</v>
      </c>
      <c r="W35" s="457"/>
      <c r="X35" s="457"/>
      <c r="Y35" s="457"/>
      <c r="Z35" s="457"/>
      <c r="AA35" s="457"/>
      <c r="AB35" s="459">
        <f t="shared" si="0"/>
        <v>55871103</v>
      </c>
    </row>
    <row r="36" spans="1:28" x14ac:dyDescent="0.2">
      <c r="A36" s="45" t="s">
        <v>43</v>
      </c>
      <c r="B36" s="456">
        <v>2373603</v>
      </c>
      <c r="C36" s="457">
        <v>465464</v>
      </c>
      <c r="D36" s="457">
        <v>68951714</v>
      </c>
      <c r="E36" s="457"/>
      <c r="F36" s="457">
        <v>9263627</v>
      </c>
      <c r="G36" s="457">
        <v>25368316</v>
      </c>
      <c r="H36" s="457">
        <v>407515</v>
      </c>
      <c r="I36" s="457">
        <v>0</v>
      </c>
      <c r="J36" s="457">
        <v>0</v>
      </c>
      <c r="K36" s="457"/>
      <c r="L36" s="457">
        <v>28133481</v>
      </c>
      <c r="M36" s="457">
        <v>10175784</v>
      </c>
      <c r="N36" s="457"/>
      <c r="O36" s="457">
        <v>10380591</v>
      </c>
      <c r="P36" s="457"/>
      <c r="Q36" s="457"/>
      <c r="R36" s="457"/>
      <c r="S36" s="457"/>
      <c r="T36" s="457"/>
      <c r="U36" s="457"/>
      <c r="V36" s="457">
        <v>1385395</v>
      </c>
      <c r="W36" s="457"/>
      <c r="X36" s="457"/>
      <c r="Y36" s="457"/>
      <c r="Z36" s="457"/>
      <c r="AA36" s="457"/>
      <c r="AB36" s="459">
        <f t="shared" si="0"/>
        <v>156905490</v>
      </c>
    </row>
    <row r="37" spans="1:28" x14ac:dyDescent="0.2">
      <c r="A37" s="45" t="s">
        <v>45</v>
      </c>
      <c r="B37" s="456">
        <v>636815</v>
      </c>
      <c r="C37" s="457">
        <v>166285</v>
      </c>
      <c r="D37" s="457">
        <v>11138753</v>
      </c>
      <c r="E37" s="457"/>
      <c r="F37" s="457">
        <v>1734737</v>
      </c>
      <c r="G37" s="457">
        <v>14566720</v>
      </c>
      <c r="H37" s="457">
        <v>154417</v>
      </c>
      <c r="I37" s="457">
        <v>0</v>
      </c>
      <c r="J37" s="457">
        <v>2574704</v>
      </c>
      <c r="K37" s="457"/>
      <c r="L37" s="457">
        <v>0</v>
      </c>
      <c r="M37" s="457">
        <v>4735024</v>
      </c>
      <c r="N37" s="457">
        <v>910300</v>
      </c>
      <c r="O37" s="457"/>
      <c r="P37" s="457"/>
      <c r="Q37" s="457"/>
      <c r="R37" s="457"/>
      <c r="S37" s="457"/>
      <c r="T37" s="457"/>
      <c r="U37" s="457"/>
      <c r="V37" s="457">
        <v>0</v>
      </c>
      <c r="W37" s="457"/>
      <c r="X37" s="457"/>
      <c r="Y37" s="457"/>
      <c r="Z37" s="457"/>
      <c r="AA37" s="457"/>
      <c r="AB37" s="459">
        <f t="shared" si="0"/>
        <v>36617755</v>
      </c>
    </row>
    <row r="38" spans="1:28" x14ac:dyDescent="0.2">
      <c r="A38" s="45" t="s">
        <v>48</v>
      </c>
      <c r="B38" s="456">
        <v>636815</v>
      </c>
      <c r="C38" s="457">
        <v>166285</v>
      </c>
      <c r="D38" s="457">
        <v>18266444</v>
      </c>
      <c r="E38" s="457"/>
      <c r="F38" s="457">
        <v>2193208</v>
      </c>
      <c r="G38" s="457">
        <v>11419978</v>
      </c>
      <c r="H38" s="457">
        <v>174957</v>
      </c>
      <c r="I38" s="457">
        <v>0</v>
      </c>
      <c r="J38" s="457">
        <v>1878575</v>
      </c>
      <c r="K38" s="457"/>
      <c r="L38" s="457">
        <v>0</v>
      </c>
      <c r="M38" s="457">
        <v>5661649</v>
      </c>
      <c r="N38" s="457">
        <v>193033</v>
      </c>
      <c r="O38" s="457"/>
      <c r="P38" s="457"/>
      <c r="Q38" s="457"/>
      <c r="R38" s="457"/>
      <c r="S38" s="457"/>
      <c r="T38" s="457"/>
      <c r="U38" s="457"/>
      <c r="V38" s="457">
        <v>0</v>
      </c>
      <c r="W38" s="457"/>
      <c r="X38" s="457"/>
      <c r="Y38" s="457"/>
      <c r="Z38" s="457"/>
      <c r="AA38" s="457"/>
      <c r="AB38" s="459">
        <f t="shared" si="0"/>
        <v>40590944</v>
      </c>
    </row>
    <row r="39" spans="1:28" ht="12.75" x14ac:dyDescent="0.2">
      <c r="A39" s="45" t="s">
        <v>52</v>
      </c>
      <c r="B39" s="456">
        <v>1879302</v>
      </c>
      <c r="C39" s="457">
        <v>366644</v>
      </c>
      <c r="D39" s="457">
        <v>72049045</v>
      </c>
      <c r="E39" s="457"/>
      <c r="F39" s="457">
        <v>3995586</v>
      </c>
      <c r="G39" s="457">
        <v>9414738</v>
      </c>
      <c r="H39" s="457">
        <v>108445</v>
      </c>
      <c r="I39" s="457">
        <v>0</v>
      </c>
      <c r="J39" s="457">
        <v>257635</v>
      </c>
      <c r="K39" s="457"/>
      <c r="L39" s="457">
        <v>4171155</v>
      </c>
      <c r="M39" s="457">
        <v>9809847</v>
      </c>
      <c r="N39" s="457">
        <v>1040902</v>
      </c>
      <c r="O39" s="457">
        <v>7901826</v>
      </c>
      <c r="P39" s="458"/>
      <c r="Q39" s="457">
        <v>73600</v>
      </c>
      <c r="R39" s="457">
        <v>351233</v>
      </c>
      <c r="S39" s="457"/>
      <c r="T39" s="457"/>
      <c r="U39" s="457"/>
      <c r="V39" s="457">
        <v>0</v>
      </c>
      <c r="W39" s="457"/>
      <c r="X39" s="457"/>
      <c r="Y39" s="457"/>
      <c r="Z39" s="457"/>
      <c r="AA39" s="457"/>
      <c r="AB39" s="459">
        <f t="shared" si="0"/>
        <v>111419958</v>
      </c>
    </row>
    <row r="40" spans="1:28" x14ac:dyDescent="0.2">
      <c r="A40" s="45" t="s">
        <v>49</v>
      </c>
      <c r="B40" s="456">
        <v>636815</v>
      </c>
      <c r="C40" s="457">
        <v>166285</v>
      </c>
      <c r="D40" s="457">
        <v>10736469</v>
      </c>
      <c r="E40" s="457"/>
      <c r="F40" s="457">
        <v>1864692</v>
      </c>
      <c r="G40" s="457">
        <v>6306091</v>
      </c>
      <c r="H40" s="457">
        <v>164747</v>
      </c>
      <c r="I40" s="457">
        <v>0</v>
      </c>
      <c r="J40" s="457">
        <v>0</v>
      </c>
      <c r="K40" s="457"/>
      <c r="L40" s="457">
        <v>0</v>
      </c>
      <c r="M40" s="457">
        <v>4660362</v>
      </c>
      <c r="N40" s="457">
        <v>19922891</v>
      </c>
      <c r="O40" s="457">
        <v>2720000</v>
      </c>
      <c r="P40" s="457"/>
      <c r="Q40" s="457"/>
      <c r="R40" s="457"/>
      <c r="S40" s="457"/>
      <c r="T40" s="457"/>
      <c r="U40" s="457"/>
      <c r="V40" s="457">
        <v>0</v>
      </c>
      <c r="W40" s="457"/>
      <c r="X40" s="457"/>
      <c r="Y40" s="457"/>
      <c r="Z40" s="457"/>
      <c r="AA40" s="457"/>
      <c r="AB40" s="459">
        <f t="shared" ref="AB40:AB63" si="1">SUM(B40:AA40)</f>
        <v>47178352</v>
      </c>
    </row>
    <row r="41" spans="1:28" ht="12.75" x14ac:dyDescent="0.2">
      <c r="A41" s="45" t="s">
        <v>50</v>
      </c>
      <c r="B41" s="456">
        <v>5952597</v>
      </c>
      <c r="C41" s="457">
        <v>1120455</v>
      </c>
      <c r="D41" s="457">
        <v>551289250</v>
      </c>
      <c r="E41" s="457">
        <v>19290341</v>
      </c>
      <c r="F41" s="457">
        <v>1837171</v>
      </c>
      <c r="G41" s="457">
        <v>6585421</v>
      </c>
      <c r="H41" s="457">
        <v>171979</v>
      </c>
      <c r="I41" s="457">
        <v>0</v>
      </c>
      <c r="J41" s="457">
        <v>0</v>
      </c>
      <c r="K41" s="457"/>
      <c r="L41" s="457">
        <v>284366547</v>
      </c>
      <c r="M41" s="457">
        <v>5768565</v>
      </c>
      <c r="N41" s="457"/>
      <c r="O41" s="457">
        <v>99499531</v>
      </c>
      <c r="P41" s="458"/>
      <c r="Q41" s="457"/>
      <c r="R41" s="457">
        <v>380000</v>
      </c>
      <c r="S41" s="457"/>
      <c r="T41" s="457"/>
      <c r="U41" s="457"/>
      <c r="V41" s="457">
        <v>1957180</v>
      </c>
      <c r="W41" s="457"/>
      <c r="X41" s="457">
        <v>83311809</v>
      </c>
      <c r="Y41" s="457"/>
      <c r="Z41" s="457"/>
      <c r="AA41" s="457"/>
      <c r="AB41" s="459">
        <f t="shared" si="1"/>
        <v>1061530846</v>
      </c>
    </row>
    <row r="42" spans="1:28" x14ac:dyDescent="0.2">
      <c r="A42" s="45" t="s">
        <v>51</v>
      </c>
      <c r="B42" s="456">
        <v>636815</v>
      </c>
      <c r="C42" s="457">
        <v>166285</v>
      </c>
      <c r="D42" s="457">
        <v>37556676</v>
      </c>
      <c r="E42" s="457"/>
      <c r="F42" s="457">
        <v>3136629</v>
      </c>
      <c r="G42" s="457">
        <v>15461235</v>
      </c>
      <c r="H42" s="457">
        <v>191981</v>
      </c>
      <c r="I42" s="457">
        <v>0</v>
      </c>
      <c r="J42" s="457">
        <v>862446</v>
      </c>
      <c r="K42" s="457"/>
      <c r="L42" s="457">
        <v>13708208</v>
      </c>
      <c r="M42" s="457">
        <v>5690481</v>
      </c>
      <c r="N42" s="457">
        <v>9812622</v>
      </c>
      <c r="O42" s="457"/>
      <c r="P42" s="457"/>
      <c r="Q42" s="457">
        <v>184670</v>
      </c>
      <c r="R42" s="457"/>
      <c r="S42" s="457"/>
      <c r="T42" s="457"/>
      <c r="U42" s="457"/>
      <c r="V42" s="457">
        <v>0</v>
      </c>
      <c r="W42" s="457"/>
      <c r="X42" s="457"/>
      <c r="Y42" s="457"/>
      <c r="Z42" s="457"/>
      <c r="AA42" s="457"/>
      <c r="AB42" s="459">
        <f t="shared" si="1"/>
        <v>87408048</v>
      </c>
    </row>
    <row r="43" spans="1:28" ht="12.75" x14ac:dyDescent="0.2">
      <c r="A43" s="45" t="s">
        <v>53</v>
      </c>
      <c r="B43" s="456">
        <v>11296612</v>
      </c>
      <c r="C43" s="457">
        <v>2220539</v>
      </c>
      <c r="D43" s="457">
        <v>952371168</v>
      </c>
      <c r="E43" s="457">
        <v>17350000</v>
      </c>
      <c r="F43" s="457">
        <v>33574621</v>
      </c>
      <c r="G43" s="457">
        <v>29457184</v>
      </c>
      <c r="H43" s="457">
        <v>509671</v>
      </c>
      <c r="I43" s="457">
        <v>275490</v>
      </c>
      <c r="J43" s="457">
        <v>629084</v>
      </c>
      <c r="K43" s="457"/>
      <c r="L43" s="457">
        <v>1208109097</v>
      </c>
      <c r="M43" s="457">
        <v>57536659</v>
      </c>
      <c r="N43" s="457">
        <v>18113192</v>
      </c>
      <c r="O43" s="457">
        <v>29791204</v>
      </c>
      <c r="P43" s="458">
        <f>700000000+496784764</f>
        <v>1196784764</v>
      </c>
      <c r="Q43" s="457"/>
      <c r="R43" s="457"/>
      <c r="S43" s="457"/>
      <c r="T43" s="457"/>
      <c r="U43" s="457"/>
      <c r="V43" s="457">
        <v>5330067</v>
      </c>
      <c r="W43" s="457"/>
      <c r="X43" s="457">
        <v>156503053</v>
      </c>
      <c r="Y43" s="457"/>
      <c r="Z43" s="457"/>
      <c r="AA43" s="457"/>
      <c r="AB43" s="459">
        <f t="shared" si="1"/>
        <v>3719852405</v>
      </c>
    </row>
    <row r="44" spans="1:28" ht="12.75" x14ac:dyDescent="0.2">
      <c r="A44" s="45" t="s">
        <v>46</v>
      </c>
      <c r="B44" s="456">
        <v>3541102</v>
      </c>
      <c r="C44" s="457">
        <v>785352</v>
      </c>
      <c r="D44" s="457">
        <v>109455853</v>
      </c>
      <c r="E44" s="457"/>
      <c r="F44" s="457">
        <v>12577927</v>
      </c>
      <c r="G44" s="457">
        <v>40285439</v>
      </c>
      <c r="H44" s="457">
        <v>649988</v>
      </c>
      <c r="I44" s="457">
        <v>1206647</v>
      </c>
      <c r="J44" s="457">
        <v>771304</v>
      </c>
      <c r="K44" s="457"/>
      <c r="L44" s="457">
        <v>2844525</v>
      </c>
      <c r="M44" s="457">
        <v>12702743</v>
      </c>
      <c r="N44" s="457"/>
      <c r="O44" s="457">
        <v>33523391</v>
      </c>
      <c r="P44" s="458">
        <v>67895344</v>
      </c>
      <c r="Q44" s="457"/>
      <c r="R44" s="457"/>
      <c r="S44" s="457"/>
      <c r="T44" s="457"/>
      <c r="U44" s="457"/>
      <c r="V44" s="457">
        <v>884204</v>
      </c>
      <c r="W44" s="457"/>
      <c r="X44" s="457"/>
      <c r="Y44" s="457">
        <v>400000</v>
      </c>
      <c r="Z44" s="457"/>
      <c r="AA44" s="457"/>
      <c r="AB44" s="459">
        <f t="shared" si="1"/>
        <v>287523819</v>
      </c>
    </row>
    <row r="45" spans="1:28" x14ac:dyDescent="0.2">
      <c r="A45" s="45" t="s">
        <v>47</v>
      </c>
      <c r="B45" s="456">
        <v>636815</v>
      </c>
      <c r="C45" s="457">
        <v>166285</v>
      </c>
      <c r="D45" s="457">
        <v>8416702</v>
      </c>
      <c r="E45" s="457"/>
      <c r="F45" s="457">
        <v>1043531</v>
      </c>
      <c r="G45" s="457">
        <v>7444939</v>
      </c>
      <c r="H45" s="457">
        <v>117334</v>
      </c>
      <c r="I45" s="457">
        <v>0</v>
      </c>
      <c r="J45" s="457">
        <v>1049759</v>
      </c>
      <c r="K45" s="457"/>
      <c r="L45" s="457">
        <v>0</v>
      </c>
      <c r="M45" s="457">
        <v>4729177</v>
      </c>
      <c r="N45" s="457"/>
      <c r="O45" s="457"/>
      <c r="P45" s="457"/>
      <c r="Q45" s="457"/>
      <c r="R45" s="457"/>
      <c r="S45" s="457"/>
      <c r="T45" s="457"/>
      <c r="U45" s="457"/>
      <c r="V45" s="457">
        <v>0</v>
      </c>
      <c r="W45" s="457"/>
      <c r="X45" s="457"/>
      <c r="Y45" s="457"/>
      <c r="Z45" s="457"/>
      <c r="AA45" s="457"/>
      <c r="AB45" s="459">
        <f t="shared" si="1"/>
        <v>23604542</v>
      </c>
    </row>
    <row r="46" spans="1:28" ht="12.75" x14ac:dyDescent="0.2">
      <c r="A46" s="45" t="s">
        <v>54</v>
      </c>
      <c r="B46" s="456">
        <v>4886997</v>
      </c>
      <c r="C46" s="457">
        <v>1015636</v>
      </c>
      <c r="D46" s="457">
        <v>148669105</v>
      </c>
      <c r="E46" s="457"/>
      <c r="F46" s="457">
        <v>16220859</v>
      </c>
      <c r="G46" s="457">
        <v>34567280</v>
      </c>
      <c r="H46" s="457">
        <v>600693</v>
      </c>
      <c r="I46" s="457">
        <v>1953226</v>
      </c>
      <c r="J46" s="457">
        <v>0</v>
      </c>
      <c r="K46" s="457"/>
      <c r="L46" s="457">
        <v>45475374</v>
      </c>
      <c r="M46" s="457">
        <v>15924601</v>
      </c>
      <c r="N46" s="457">
        <v>29199334</v>
      </c>
      <c r="O46" s="457">
        <v>22849800</v>
      </c>
      <c r="P46" s="458"/>
      <c r="Q46" s="457"/>
      <c r="R46" s="457"/>
      <c r="S46" s="457"/>
      <c r="T46" s="457"/>
      <c r="U46" s="457"/>
      <c r="V46" s="457">
        <v>1178808</v>
      </c>
      <c r="W46" s="457"/>
      <c r="X46" s="457">
        <v>16000000</v>
      </c>
      <c r="Y46" s="457"/>
      <c r="Z46" s="457"/>
      <c r="AA46" s="457"/>
      <c r="AB46" s="459">
        <f t="shared" si="1"/>
        <v>338541713</v>
      </c>
    </row>
    <row r="47" spans="1:28" x14ac:dyDescent="0.2">
      <c r="A47" s="45" t="s">
        <v>55</v>
      </c>
      <c r="B47" s="456">
        <v>995948</v>
      </c>
      <c r="C47" s="457">
        <v>260062</v>
      </c>
      <c r="D47" s="457">
        <v>29374126</v>
      </c>
      <c r="E47" s="457"/>
      <c r="F47" s="457">
        <v>4832043</v>
      </c>
      <c r="G47" s="457">
        <v>20960038</v>
      </c>
      <c r="H47" s="457">
        <v>323941</v>
      </c>
      <c r="I47" s="457">
        <v>0</v>
      </c>
      <c r="J47" s="457">
        <v>7843072</v>
      </c>
      <c r="K47" s="457"/>
      <c r="L47" s="457">
        <v>547520</v>
      </c>
      <c r="M47" s="457">
        <v>6353974</v>
      </c>
      <c r="N47" s="457">
        <v>458250</v>
      </c>
      <c r="O47" s="457">
        <v>7430944</v>
      </c>
      <c r="P47" s="457"/>
      <c r="Q47" s="457">
        <v>415900</v>
      </c>
      <c r="R47" s="457">
        <v>975000</v>
      </c>
      <c r="S47" s="457"/>
      <c r="T47" s="457"/>
      <c r="U47" s="457"/>
      <c r="V47" s="457">
        <v>498612</v>
      </c>
      <c r="W47" s="457"/>
      <c r="X47" s="457"/>
      <c r="Y47" s="457"/>
      <c r="Z47" s="457"/>
      <c r="AA47" s="457"/>
      <c r="AB47" s="459">
        <f t="shared" si="1"/>
        <v>81269430</v>
      </c>
    </row>
    <row r="48" spans="1:28" x14ac:dyDescent="0.2">
      <c r="A48" s="45" t="s">
        <v>56</v>
      </c>
      <c r="B48" s="456">
        <v>1723786</v>
      </c>
      <c r="C48" s="457">
        <v>355240</v>
      </c>
      <c r="D48" s="457">
        <v>78714764</v>
      </c>
      <c r="E48" s="457"/>
      <c r="F48" s="457">
        <v>6589087</v>
      </c>
      <c r="G48" s="457">
        <v>18413110</v>
      </c>
      <c r="H48" s="457">
        <v>266670</v>
      </c>
      <c r="I48" s="457">
        <v>0</v>
      </c>
      <c r="J48" s="457">
        <v>1127919</v>
      </c>
      <c r="K48" s="457"/>
      <c r="L48" s="457">
        <v>43147286</v>
      </c>
      <c r="M48" s="457">
        <v>10191039</v>
      </c>
      <c r="N48" s="457"/>
      <c r="O48" s="457">
        <v>39000000</v>
      </c>
      <c r="P48" s="457"/>
      <c r="Q48" s="457"/>
      <c r="R48" s="457"/>
      <c r="S48" s="457"/>
      <c r="T48" s="457"/>
      <c r="U48" s="457"/>
      <c r="V48" s="457">
        <v>1601455</v>
      </c>
      <c r="W48" s="457"/>
      <c r="X48" s="457"/>
      <c r="Y48" s="457"/>
      <c r="Z48" s="457"/>
      <c r="AA48" s="457"/>
      <c r="AB48" s="459">
        <f t="shared" si="1"/>
        <v>201130356</v>
      </c>
    </row>
    <row r="49" spans="1:28" x14ac:dyDescent="0.2">
      <c r="A49" s="45" t="s">
        <v>57</v>
      </c>
      <c r="B49" s="456">
        <v>5705934</v>
      </c>
      <c r="C49" s="457">
        <v>1165608</v>
      </c>
      <c r="D49" s="457">
        <v>246995945</v>
      </c>
      <c r="E49" s="457"/>
      <c r="F49" s="457">
        <v>20305925</v>
      </c>
      <c r="G49" s="457">
        <v>35389125</v>
      </c>
      <c r="H49" s="457">
        <v>609810</v>
      </c>
      <c r="I49" s="457">
        <v>6887257</v>
      </c>
      <c r="J49" s="457">
        <v>0</v>
      </c>
      <c r="K49" s="457"/>
      <c r="L49" s="457">
        <v>276176055</v>
      </c>
      <c r="M49" s="457">
        <v>21740008</v>
      </c>
      <c r="N49" s="457">
        <v>15000000</v>
      </c>
      <c r="O49" s="457"/>
      <c r="P49" s="457"/>
      <c r="Q49" s="457">
        <v>925000</v>
      </c>
      <c r="R49" s="457">
        <v>460000</v>
      </c>
      <c r="S49" s="457">
        <v>6737739</v>
      </c>
      <c r="T49" s="457"/>
      <c r="U49" s="457"/>
      <c r="V49" s="457">
        <v>2842865</v>
      </c>
      <c r="W49" s="457">
        <v>48453331</v>
      </c>
      <c r="X49" s="457">
        <v>8000000</v>
      </c>
      <c r="Y49" s="457"/>
      <c r="Z49" s="457"/>
      <c r="AA49" s="457"/>
      <c r="AB49" s="459">
        <f t="shared" si="1"/>
        <v>697394602</v>
      </c>
    </row>
    <row r="50" spans="1:28" x14ac:dyDescent="0.2">
      <c r="A50" s="45" t="s">
        <v>58</v>
      </c>
      <c r="B50" s="456">
        <v>1829859</v>
      </c>
      <c r="C50" s="457">
        <v>373629</v>
      </c>
      <c r="D50" s="457">
        <v>48122124</v>
      </c>
      <c r="E50" s="457"/>
      <c r="F50" s="457">
        <v>7370105</v>
      </c>
      <c r="G50" s="457">
        <v>3749950</v>
      </c>
      <c r="H50" s="457">
        <v>125126</v>
      </c>
      <c r="I50" s="457">
        <v>0</v>
      </c>
      <c r="J50" s="457">
        <v>0</v>
      </c>
      <c r="K50" s="457"/>
      <c r="L50" s="457">
        <v>11292905</v>
      </c>
      <c r="M50" s="457">
        <v>4287647</v>
      </c>
      <c r="N50" s="457"/>
      <c r="O50" s="457"/>
      <c r="P50" s="457"/>
      <c r="Q50" s="457"/>
      <c r="R50" s="457"/>
      <c r="S50" s="457"/>
      <c r="T50" s="457"/>
      <c r="U50" s="457"/>
      <c r="V50" s="457">
        <v>621172</v>
      </c>
      <c r="W50" s="457"/>
      <c r="X50" s="457"/>
      <c r="Y50" s="457"/>
      <c r="Z50" s="457"/>
      <c r="AA50" s="457"/>
      <c r="AB50" s="459">
        <f t="shared" si="1"/>
        <v>77772517</v>
      </c>
    </row>
    <row r="51" spans="1:28" x14ac:dyDescent="0.2">
      <c r="A51" s="45" t="s">
        <v>59</v>
      </c>
      <c r="B51" s="456">
        <v>723039</v>
      </c>
      <c r="C51" s="457">
        <v>166285</v>
      </c>
      <c r="D51" s="457">
        <v>37566264</v>
      </c>
      <c r="E51" s="457"/>
      <c r="F51" s="457">
        <v>1970967</v>
      </c>
      <c r="G51" s="457">
        <v>982438</v>
      </c>
      <c r="H51" s="457">
        <v>81314</v>
      </c>
      <c r="I51" s="457">
        <v>0</v>
      </c>
      <c r="J51" s="457">
        <v>0</v>
      </c>
      <c r="K51" s="457"/>
      <c r="L51" s="457">
        <v>12641022</v>
      </c>
      <c r="M51" s="457">
        <v>5974219</v>
      </c>
      <c r="N51" s="457">
        <v>7407963</v>
      </c>
      <c r="O51" s="457"/>
      <c r="P51" s="457"/>
      <c r="Q51" s="457"/>
      <c r="R51" s="457"/>
      <c r="S51" s="457"/>
      <c r="T51" s="457"/>
      <c r="U51" s="457"/>
      <c r="V51" s="457">
        <v>0</v>
      </c>
      <c r="W51" s="457"/>
      <c r="X51" s="457"/>
      <c r="Y51" s="457"/>
      <c r="Z51" s="457"/>
      <c r="AA51" s="457"/>
      <c r="AB51" s="459">
        <f t="shared" si="1"/>
        <v>67513511</v>
      </c>
    </row>
    <row r="52" spans="1:28" x14ac:dyDescent="0.2">
      <c r="A52" s="45" t="s">
        <v>60</v>
      </c>
      <c r="B52" s="456">
        <v>1547202</v>
      </c>
      <c r="C52" s="457">
        <v>402851</v>
      </c>
      <c r="D52" s="457">
        <v>43052336</v>
      </c>
      <c r="E52" s="457"/>
      <c r="F52" s="457">
        <v>7153662</v>
      </c>
      <c r="G52" s="457">
        <v>18944384</v>
      </c>
      <c r="H52" s="457">
        <v>334367</v>
      </c>
      <c r="I52" s="457">
        <v>275490</v>
      </c>
      <c r="J52" s="457">
        <v>485018</v>
      </c>
      <c r="K52" s="457"/>
      <c r="L52" s="457">
        <v>0</v>
      </c>
      <c r="M52" s="457">
        <v>7259786</v>
      </c>
      <c r="N52" s="457"/>
      <c r="O52" s="457">
        <v>4671859</v>
      </c>
      <c r="P52" s="457">
        <v>100000000</v>
      </c>
      <c r="Q52" s="457"/>
      <c r="R52" s="457"/>
      <c r="S52" s="457"/>
      <c r="T52" s="457"/>
      <c r="U52" s="457"/>
      <c r="V52" s="457">
        <v>0</v>
      </c>
      <c r="W52" s="457"/>
      <c r="X52" s="457"/>
      <c r="Y52" s="457"/>
      <c r="Z52" s="457"/>
      <c r="AA52" s="457"/>
      <c r="AB52" s="459">
        <f t="shared" si="1"/>
        <v>184126955</v>
      </c>
    </row>
    <row r="53" spans="1:28" x14ac:dyDescent="0.2">
      <c r="A53" s="45" t="s">
        <v>61</v>
      </c>
      <c r="B53" s="456">
        <v>636815</v>
      </c>
      <c r="C53" s="457">
        <v>166285</v>
      </c>
      <c r="D53" s="457">
        <v>6561303</v>
      </c>
      <c r="E53" s="457"/>
      <c r="F53" s="457">
        <v>1192890</v>
      </c>
      <c r="G53" s="457">
        <v>9707091</v>
      </c>
      <c r="H53" s="457">
        <v>142844</v>
      </c>
      <c r="I53" s="457">
        <v>0</v>
      </c>
      <c r="J53" s="457">
        <v>3288006</v>
      </c>
      <c r="K53" s="457"/>
      <c r="L53" s="457">
        <v>0</v>
      </c>
      <c r="M53" s="457">
        <v>4567517</v>
      </c>
      <c r="N53" s="457"/>
      <c r="O53" s="457">
        <v>1615000</v>
      </c>
      <c r="P53" s="457"/>
      <c r="Q53" s="457">
        <v>551040</v>
      </c>
      <c r="R53" s="457"/>
      <c r="S53" s="457"/>
      <c r="T53" s="457"/>
      <c r="U53" s="457"/>
      <c r="V53" s="457">
        <v>0</v>
      </c>
      <c r="W53" s="457"/>
      <c r="X53" s="457"/>
      <c r="Y53" s="457"/>
      <c r="Z53" s="457"/>
      <c r="AA53" s="457"/>
      <c r="AB53" s="459">
        <f t="shared" si="1"/>
        <v>28428791</v>
      </c>
    </row>
    <row r="54" spans="1:28" ht="12.75" x14ac:dyDescent="0.2">
      <c r="A54" s="45" t="s">
        <v>62</v>
      </c>
      <c r="B54" s="456">
        <v>2387830</v>
      </c>
      <c r="C54" s="457">
        <v>508798</v>
      </c>
      <c r="D54" s="457">
        <v>74251945</v>
      </c>
      <c r="E54" s="457"/>
      <c r="F54" s="457">
        <v>9340843</v>
      </c>
      <c r="G54" s="457">
        <v>27675962</v>
      </c>
      <c r="H54" s="457">
        <v>463149</v>
      </c>
      <c r="I54" s="457">
        <v>991765</v>
      </c>
      <c r="J54" s="457">
        <v>0</v>
      </c>
      <c r="K54" s="457"/>
      <c r="L54" s="457">
        <v>6421838</v>
      </c>
      <c r="M54" s="457">
        <v>9132285</v>
      </c>
      <c r="N54" s="457">
        <v>17790400</v>
      </c>
      <c r="O54" s="457"/>
      <c r="P54" s="458"/>
      <c r="Q54" s="457"/>
      <c r="R54" s="457">
        <v>630000</v>
      </c>
      <c r="S54" s="457"/>
      <c r="T54" s="457"/>
      <c r="U54" s="457"/>
      <c r="V54" s="457">
        <v>658631</v>
      </c>
      <c r="W54" s="457"/>
      <c r="X54" s="457"/>
      <c r="Y54" s="457"/>
      <c r="Z54" s="457"/>
      <c r="AA54" s="457"/>
      <c r="AB54" s="459">
        <f t="shared" si="1"/>
        <v>150253446</v>
      </c>
    </row>
    <row r="55" spans="1:28" ht="12.75" x14ac:dyDescent="0.2">
      <c r="A55" s="45" t="s">
        <v>63</v>
      </c>
      <c r="B55" s="456">
        <v>14620931</v>
      </c>
      <c r="C55" s="457">
        <v>2948573</v>
      </c>
      <c r="D55" s="457">
        <v>462381558</v>
      </c>
      <c r="E55" s="457"/>
      <c r="F55" s="457">
        <v>31864845</v>
      </c>
      <c r="G55" s="457">
        <v>64930502</v>
      </c>
      <c r="H55" s="457">
        <v>956775</v>
      </c>
      <c r="I55" s="457">
        <v>0</v>
      </c>
      <c r="J55" s="457">
        <v>0</v>
      </c>
      <c r="K55" s="457"/>
      <c r="L55" s="457">
        <v>79795052</v>
      </c>
      <c r="M55" s="457">
        <v>38670377</v>
      </c>
      <c r="N55" s="457">
        <v>26880000</v>
      </c>
      <c r="O55" s="457">
        <v>36485040</v>
      </c>
      <c r="P55" s="458"/>
      <c r="Q55" s="457">
        <v>166700</v>
      </c>
      <c r="R55" s="457">
        <v>3826614</v>
      </c>
      <c r="S55" s="457"/>
      <c r="T55" s="457"/>
      <c r="U55" s="457"/>
      <c r="V55" s="457">
        <v>2854604</v>
      </c>
      <c r="W55" s="457"/>
      <c r="X55" s="457"/>
      <c r="Y55" s="457"/>
      <c r="Z55" s="457"/>
      <c r="AA55" s="457"/>
      <c r="AB55" s="459">
        <f t="shared" si="1"/>
        <v>766381571</v>
      </c>
    </row>
    <row r="56" spans="1:28" ht="12.75" x14ac:dyDescent="0.2">
      <c r="A56" s="45" t="s">
        <v>64</v>
      </c>
      <c r="B56" s="456">
        <v>1585093</v>
      </c>
      <c r="C56" s="457">
        <v>347328</v>
      </c>
      <c r="D56" s="457">
        <v>78177086</v>
      </c>
      <c r="E56" s="457"/>
      <c r="F56" s="457">
        <v>3372388</v>
      </c>
      <c r="G56" s="457">
        <v>10553722</v>
      </c>
      <c r="H56" s="457">
        <v>149069</v>
      </c>
      <c r="I56" s="457">
        <v>0</v>
      </c>
      <c r="J56" s="457">
        <v>226371</v>
      </c>
      <c r="K56" s="457"/>
      <c r="L56" s="457">
        <v>36298652</v>
      </c>
      <c r="M56" s="457">
        <v>8509499</v>
      </c>
      <c r="N56" s="457"/>
      <c r="O56" s="457">
        <v>34388192</v>
      </c>
      <c r="P56" s="458">
        <v>371462657</v>
      </c>
      <c r="Q56" s="457">
        <v>578400</v>
      </c>
      <c r="R56" s="457">
        <v>360000</v>
      </c>
      <c r="S56" s="457"/>
      <c r="T56" s="457"/>
      <c r="U56" s="457"/>
      <c r="V56" s="457">
        <v>1135602</v>
      </c>
      <c r="W56" s="457"/>
      <c r="X56" s="457"/>
      <c r="Y56" s="457"/>
      <c r="Z56" s="457"/>
      <c r="AA56" s="457"/>
      <c r="AB56" s="459">
        <f t="shared" si="1"/>
        <v>547144059</v>
      </c>
    </row>
    <row r="57" spans="1:28" x14ac:dyDescent="0.2">
      <c r="A57" s="45" t="s">
        <v>67</v>
      </c>
      <c r="B57" s="456">
        <v>636815</v>
      </c>
      <c r="C57" s="457">
        <v>166285</v>
      </c>
      <c r="D57" s="457">
        <v>4380249</v>
      </c>
      <c r="E57" s="457"/>
      <c r="F57" s="457">
        <v>820585</v>
      </c>
      <c r="G57" s="457">
        <v>5567614</v>
      </c>
      <c r="H57" s="457">
        <v>133162</v>
      </c>
      <c r="I57" s="457">
        <v>0</v>
      </c>
      <c r="J57" s="457">
        <v>0</v>
      </c>
      <c r="K57" s="457"/>
      <c r="L57" s="457">
        <v>0</v>
      </c>
      <c r="M57" s="457">
        <v>4203609</v>
      </c>
      <c r="N57" s="457"/>
      <c r="O57" s="457">
        <v>2300542</v>
      </c>
      <c r="P57" s="457"/>
      <c r="Q57" s="457"/>
      <c r="R57" s="457"/>
      <c r="S57" s="457"/>
      <c r="T57" s="457"/>
      <c r="U57" s="457"/>
      <c r="V57" s="457">
        <v>0</v>
      </c>
      <c r="W57" s="457"/>
      <c r="X57" s="457"/>
      <c r="Y57" s="457"/>
      <c r="Z57" s="457"/>
      <c r="AA57" s="457"/>
      <c r="AB57" s="459">
        <f t="shared" si="1"/>
        <v>18208861</v>
      </c>
    </row>
    <row r="58" spans="1:28" x14ac:dyDescent="0.2">
      <c r="A58" s="45" t="s">
        <v>66</v>
      </c>
      <c r="B58" s="456">
        <v>0</v>
      </c>
      <c r="C58" s="457">
        <v>0</v>
      </c>
      <c r="D58" s="457">
        <v>1759209</v>
      </c>
      <c r="E58" s="457"/>
      <c r="F58" s="457">
        <v>262242</v>
      </c>
      <c r="G58" s="457">
        <v>0</v>
      </c>
      <c r="H58" s="457">
        <v>0</v>
      </c>
      <c r="I58" s="457">
        <v>0</v>
      </c>
      <c r="J58" s="457">
        <v>0</v>
      </c>
      <c r="K58" s="457"/>
      <c r="L58" s="457">
        <v>0</v>
      </c>
      <c r="M58" s="457">
        <v>1103776</v>
      </c>
      <c r="N58" s="457"/>
      <c r="O58" s="457"/>
      <c r="P58" s="457"/>
      <c r="Q58" s="457"/>
      <c r="R58" s="457"/>
      <c r="S58" s="457"/>
      <c r="T58" s="457"/>
      <c r="U58" s="457"/>
      <c r="V58" s="457">
        <v>0</v>
      </c>
      <c r="W58" s="457"/>
      <c r="X58" s="457"/>
      <c r="Y58" s="457"/>
      <c r="Z58" s="457"/>
      <c r="AA58" s="457"/>
      <c r="AB58" s="459">
        <f t="shared" si="1"/>
        <v>3125227</v>
      </c>
    </row>
    <row r="59" spans="1:28" ht="12.75" x14ac:dyDescent="0.2">
      <c r="A59" s="45" t="s">
        <v>65</v>
      </c>
      <c r="B59" s="456">
        <v>4163817</v>
      </c>
      <c r="C59" s="457">
        <v>802700</v>
      </c>
      <c r="D59" s="457">
        <v>177487093</v>
      </c>
      <c r="E59" s="457">
        <v>5048650</v>
      </c>
      <c r="F59" s="457">
        <v>7968236</v>
      </c>
      <c r="G59" s="457">
        <v>22218567</v>
      </c>
      <c r="H59" s="457">
        <v>398258</v>
      </c>
      <c r="I59" s="457">
        <v>1785177</v>
      </c>
      <c r="J59" s="457">
        <v>0</v>
      </c>
      <c r="K59" s="457"/>
      <c r="L59" s="457">
        <v>5037732</v>
      </c>
      <c r="M59" s="457">
        <v>9112362</v>
      </c>
      <c r="N59" s="457"/>
      <c r="O59" s="457">
        <v>50591220</v>
      </c>
      <c r="P59" s="458"/>
      <c r="Q59" s="457"/>
      <c r="R59" s="457">
        <v>1300000</v>
      </c>
      <c r="S59" s="457"/>
      <c r="T59" s="457"/>
      <c r="U59" s="457"/>
      <c r="V59" s="457">
        <v>551442</v>
      </c>
      <c r="W59" s="457"/>
      <c r="X59" s="457"/>
      <c r="Y59" s="457"/>
      <c r="Z59" s="457"/>
      <c r="AA59" s="457"/>
      <c r="AB59" s="459">
        <f t="shared" si="1"/>
        <v>286465254</v>
      </c>
    </row>
    <row r="60" spans="1:28" ht="12.75" x14ac:dyDescent="0.2">
      <c r="A60" s="45" t="s">
        <v>68</v>
      </c>
      <c r="B60" s="456">
        <v>3803407</v>
      </c>
      <c r="C60" s="457">
        <v>768970</v>
      </c>
      <c r="D60" s="457">
        <v>206634642</v>
      </c>
      <c r="E60" s="457">
        <v>18300000</v>
      </c>
      <c r="F60" s="457">
        <v>9521868</v>
      </c>
      <c r="G60" s="457">
        <v>19560519</v>
      </c>
      <c r="H60" s="457">
        <v>311111</v>
      </c>
      <c r="I60" s="457">
        <v>0</v>
      </c>
      <c r="J60" s="457">
        <v>2253104</v>
      </c>
      <c r="K60" s="457"/>
      <c r="L60" s="457">
        <v>116211249</v>
      </c>
      <c r="M60" s="457">
        <v>17144511</v>
      </c>
      <c r="N60" s="457">
        <v>42719371</v>
      </c>
      <c r="O60" s="457">
        <v>4462500</v>
      </c>
      <c r="P60" s="458">
        <v>49149701</v>
      </c>
      <c r="Q60" s="457">
        <v>519496</v>
      </c>
      <c r="R60" s="457"/>
      <c r="S60" s="457"/>
      <c r="T60" s="457"/>
      <c r="U60" s="457"/>
      <c r="V60" s="457">
        <v>1634166</v>
      </c>
      <c r="W60" s="457"/>
      <c r="X60" s="457"/>
      <c r="Y60" s="457"/>
      <c r="Z60" s="457"/>
      <c r="AA60" s="457"/>
      <c r="AB60" s="459">
        <f t="shared" si="1"/>
        <v>492994615</v>
      </c>
    </row>
    <row r="61" spans="1:28" x14ac:dyDescent="0.2">
      <c r="A61" s="45" t="s">
        <v>70</v>
      </c>
      <c r="B61" s="456">
        <v>636815</v>
      </c>
      <c r="C61" s="457">
        <v>166285</v>
      </c>
      <c r="D61" s="457">
        <v>14907543</v>
      </c>
      <c r="E61" s="457"/>
      <c r="F61" s="457">
        <v>3176566</v>
      </c>
      <c r="G61" s="457">
        <v>10987403</v>
      </c>
      <c r="H61" s="457">
        <v>221410</v>
      </c>
      <c r="I61" s="457">
        <v>4421619</v>
      </c>
      <c r="J61" s="457">
        <v>0</v>
      </c>
      <c r="K61" s="457"/>
      <c r="L61" s="457">
        <v>1276332</v>
      </c>
      <c r="M61" s="457">
        <v>5016349</v>
      </c>
      <c r="N61" s="457"/>
      <c r="O61" s="457"/>
      <c r="P61" s="457"/>
      <c r="Q61" s="457"/>
      <c r="R61" s="457"/>
      <c r="S61" s="457"/>
      <c r="T61" s="457"/>
      <c r="U61" s="457"/>
      <c r="V61" s="457">
        <v>514475</v>
      </c>
      <c r="W61" s="457"/>
      <c r="X61" s="457"/>
      <c r="Y61" s="457"/>
      <c r="Z61" s="457"/>
      <c r="AA61" s="457"/>
      <c r="AB61" s="459">
        <f t="shared" si="1"/>
        <v>41324797</v>
      </c>
    </row>
    <row r="62" spans="1:28" ht="12.75" x14ac:dyDescent="0.2">
      <c r="A62" s="45" t="s">
        <v>69</v>
      </c>
      <c r="B62" s="456">
        <v>1859946</v>
      </c>
      <c r="C62" s="457">
        <v>411853</v>
      </c>
      <c r="D62" s="457">
        <v>71472455</v>
      </c>
      <c r="E62" s="457"/>
      <c r="F62" s="457">
        <v>7569658</v>
      </c>
      <c r="G62" s="457">
        <v>24723388</v>
      </c>
      <c r="H62" s="457">
        <v>426188</v>
      </c>
      <c r="I62" s="457">
        <v>0</v>
      </c>
      <c r="J62" s="457">
        <v>2196011</v>
      </c>
      <c r="K62" s="457"/>
      <c r="L62" s="457">
        <v>2208084</v>
      </c>
      <c r="M62" s="457">
        <v>9588219</v>
      </c>
      <c r="N62" s="457">
        <v>12000000</v>
      </c>
      <c r="O62" s="457">
        <v>3112663</v>
      </c>
      <c r="P62" s="458"/>
      <c r="Q62" s="457"/>
      <c r="R62" s="457"/>
      <c r="S62" s="457"/>
      <c r="T62" s="457"/>
      <c r="U62" s="457"/>
      <c r="V62" s="457">
        <v>629509</v>
      </c>
      <c r="W62" s="457"/>
      <c r="X62" s="457"/>
      <c r="Y62" s="457"/>
      <c r="Z62" s="457"/>
      <c r="AA62" s="457"/>
      <c r="AB62" s="459">
        <f t="shared" si="1"/>
        <v>136197974</v>
      </c>
    </row>
    <row r="63" spans="1:28" ht="12.75" x14ac:dyDescent="0.2">
      <c r="A63" s="45" t="s">
        <v>71</v>
      </c>
      <c r="B63" s="456">
        <v>636815</v>
      </c>
      <c r="C63" s="457">
        <v>166285</v>
      </c>
      <c r="D63" s="457">
        <v>3246776</v>
      </c>
      <c r="E63" s="457"/>
      <c r="F63" s="457">
        <v>757626</v>
      </c>
      <c r="G63" s="457">
        <v>9347777</v>
      </c>
      <c r="H63" s="457">
        <v>120803</v>
      </c>
      <c r="I63" s="457">
        <v>0</v>
      </c>
      <c r="J63" s="457">
        <v>278506</v>
      </c>
      <c r="K63" s="457"/>
      <c r="L63" s="457">
        <v>0</v>
      </c>
      <c r="M63" s="457">
        <v>4283497</v>
      </c>
      <c r="N63" s="457"/>
      <c r="O63" s="458"/>
      <c r="P63" s="457"/>
      <c r="Q63" s="457"/>
      <c r="R63" s="457"/>
      <c r="S63" s="457"/>
      <c r="T63" s="457"/>
      <c r="U63" s="457"/>
      <c r="V63" s="457">
        <v>0</v>
      </c>
      <c r="W63" s="457"/>
      <c r="X63" s="457"/>
      <c r="Y63" s="457"/>
      <c r="Z63" s="457"/>
      <c r="AA63" s="457"/>
      <c r="AB63" s="459">
        <f t="shared" si="1"/>
        <v>18838085</v>
      </c>
    </row>
    <row r="64" spans="1:28" x14ac:dyDescent="0.2">
      <c r="A64" s="45" t="s">
        <v>288</v>
      </c>
      <c r="B64" s="456">
        <v>0</v>
      </c>
      <c r="C64" s="457">
        <v>0</v>
      </c>
      <c r="D64" s="457">
        <v>0</v>
      </c>
      <c r="E64" s="457"/>
      <c r="F64" s="457">
        <v>0</v>
      </c>
      <c r="G64" s="457">
        <v>0</v>
      </c>
      <c r="H64" s="457">
        <v>0</v>
      </c>
      <c r="I64" s="457">
        <v>0</v>
      </c>
      <c r="J64" s="457">
        <v>0</v>
      </c>
      <c r="K64" s="460"/>
      <c r="L64" s="457">
        <v>0</v>
      </c>
      <c r="M64" s="457">
        <v>0</v>
      </c>
      <c r="N64" s="460">
        <v>0</v>
      </c>
      <c r="O64" s="460">
        <f>1108489337-O65</f>
        <v>1134150.0900001526</v>
      </c>
      <c r="P64" s="460"/>
      <c r="Q64" s="460"/>
      <c r="R64" s="460"/>
      <c r="S64" s="460"/>
      <c r="T64" s="460"/>
      <c r="U64" s="460"/>
      <c r="V64" s="457">
        <v>0</v>
      </c>
      <c r="W64" s="460"/>
      <c r="X64" s="456"/>
      <c r="Y64" s="456"/>
      <c r="Z64" s="457"/>
      <c r="AA64" s="457"/>
      <c r="AB64" s="460"/>
    </row>
    <row r="65" spans="1:28" ht="12.75" thickBot="1" x14ac:dyDescent="0.25">
      <c r="A65" s="452" t="s">
        <v>196</v>
      </c>
      <c r="B65" s="461">
        <f t="shared" ref="B65:L65" si="2">SUM(B8:B64)</f>
        <v>159203874</v>
      </c>
      <c r="C65" s="461">
        <f t="shared" si="2"/>
        <v>33257048</v>
      </c>
      <c r="D65" s="461">
        <f t="shared" si="2"/>
        <v>7245004560</v>
      </c>
      <c r="E65" s="461">
        <f t="shared" si="2"/>
        <v>106445259</v>
      </c>
      <c r="F65" s="461">
        <f t="shared" si="2"/>
        <v>438190064</v>
      </c>
      <c r="G65" s="461">
        <f t="shared" si="2"/>
        <v>938673323</v>
      </c>
      <c r="H65" s="461">
        <f t="shared" si="2"/>
        <v>15587429</v>
      </c>
      <c r="I65" s="461">
        <f t="shared" si="2"/>
        <v>27549026</v>
      </c>
      <c r="J65" s="461">
        <f t="shared" si="2"/>
        <v>37952037</v>
      </c>
      <c r="K65" s="461">
        <f t="shared" si="2"/>
        <v>0</v>
      </c>
      <c r="L65" s="461">
        <f t="shared" si="2"/>
        <v>4275256577</v>
      </c>
      <c r="M65" s="461">
        <f t="shared" ref="M65:AA65" si="3">SUM(M8:M63)</f>
        <v>630276840</v>
      </c>
      <c r="N65" s="461">
        <f>SUM(N8:N63)</f>
        <v>390198372</v>
      </c>
      <c r="O65" s="461">
        <f>SUM(O8:O63)</f>
        <v>1107355186.9099998</v>
      </c>
      <c r="P65" s="461">
        <f t="shared" si="3"/>
        <v>3573538565</v>
      </c>
      <c r="Q65" s="461">
        <f t="shared" si="3"/>
        <v>7833610</v>
      </c>
      <c r="R65" s="461">
        <f t="shared" si="3"/>
        <v>13782778</v>
      </c>
      <c r="S65" s="461">
        <f t="shared" si="3"/>
        <v>6737739</v>
      </c>
      <c r="T65" s="461">
        <f t="shared" si="3"/>
        <v>24670248</v>
      </c>
      <c r="U65" s="461">
        <f t="shared" si="3"/>
        <v>650000</v>
      </c>
      <c r="V65" s="461">
        <f t="shared" si="3"/>
        <v>51122059</v>
      </c>
      <c r="W65" s="461">
        <f t="shared" si="3"/>
        <v>196906663</v>
      </c>
      <c r="X65" s="461">
        <f t="shared" si="3"/>
        <v>343000000</v>
      </c>
      <c r="Y65" s="461">
        <f t="shared" si="3"/>
        <v>364083937</v>
      </c>
      <c r="Z65" s="461">
        <f t="shared" si="3"/>
        <v>49000000</v>
      </c>
      <c r="AA65" s="461">
        <f t="shared" si="3"/>
        <v>148500000</v>
      </c>
      <c r="AB65" s="462">
        <f t="shared" ref="AB65:AB74" si="4">SUM(B65:AA65)</f>
        <v>20184775194.91</v>
      </c>
    </row>
    <row r="66" spans="1:28" ht="12.75" thickTop="1" x14ac:dyDescent="0.2">
      <c r="A66" s="453" t="s">
        <v>197</v>
      </c>
      <c r="B66" s="456">
        <v>800013</v>
      </c>
      <c r="C66" s="463">
        <v>167121</v>
      </c>
      <c r="D66" s="463">
        <v>50347409</v>
      </c>
      <c r="E66" s="463"/>
      <c r="F66" s="463">
        <f>2939495+5000</f>
        <v>2944495</v>
      </c>
      <c r="G66" s="463">
        <v>4584538</v>
      </c>
      <c r="H66" s="463"/>
      <c r="I66" s="463"/>
      <c r="J66" s="463"/>
      <c r="K66" s="463"/>
      <c r="L66" s="463">
        <f>55714345+95000</f>
        <v>55809345</v>
      </c>
      <c r="M66" s="463">
        <v>4745334</v>
      </c>
      <c r="N66" s="463">
        <v>3513926</v>
      </c>
      <c r="O66" s="463"/>
      <c r="P66" s="463"/>
      <c r="Q66" s="463"/>
      <c r="R66" s="463"/>
      <c r="S66" s="463"/>
      <c r="T66" s="463"/>
      <c r="U66" s="463"/>
      <c r="V66" s="463"/>
      <c r="W66" s="463"/>
      <c r="X66" s="463"/>
      <c r="Y66" s="463"/>
      <c r="Z66" s="463"/>
      <c r="AA66" s="463"/>
      <c r="AB66" s="459">
        <f t="shared" si="4"/>
        <v>122912181</v>
      </c>
    </row>
    <row r="67" spans="1:28" x14ac:dyDescent="0.2">
      <c r="A67" s="453"/>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59">
        <f t="shared" si="4"/>
        <v>0</v>
      </c>
    </row>
    <row r="68" spans="1:28" ht="12.75" thickBot="1" x14ac:dyDescent="0.25">
      <c r="A68" s="454" t="s">
        <v>196</v>
      </c>
      <c r="B68" s="461">
        <f t="shared" ref="B68:S68" si="5">+B65+B66+B67</f>
        <v>160003887</v>
      </c>
      <c r="C68" s="461">
        <f t="shared" si="5"/>
        <v>33424169</v>
      </c>
      <c r="D68" s="461">
        <f t="shared" si="5"/>
        <v>7295351969</v>
      </c>
      <c r="E68" s="461">
        <f>+E65+E66+E67</f>
        <v>106445259</v>
      </c>
      <c r="F68" s="461">
        <f t="shared" si="5"/>
        <v>441134559</v>
      </c>
      <c r="G68" s="461">
        <f t="shared" si="5"/>
        <v>943257861</v>
      </c>
      <c r="H68" s="461">
        <f t="shared" si="5"/>
        <v>15587429</v>
      </c>
      <c r="I68" s="461">
        <f t="shared" si="5"/>
        <v>27549026</v>
      </c>
      <c r="J68" s="461">
        <f>+J65</f>
        <v>37952037</v>
      </c>
      <c r="K68" s="461">
        <f>+K65</f>
        <v>0</v>
      </c>
      <c r="L68" s="461">
        <f t="shared" si="5"/>
        <v>4331065922</v>
      </c>
      <c r="M68" s="461">
        <f t="shared" si="5"/>
        <v>635022174</v>
      </c>
      <c r="N68" s="461">
        <f>+N65+N66+N67</f>
        <v>393712298</v>
      </c>
      <c r="O68" s="461">
        <f>+O65+O66+O67</f>
        <v>1107355186.9099998</v>
      </c>
      <c r="P68" s="461">
        <f t="shared" si="5"/>
        <v>3573538565</v>
      </c>
      <c r="Q68" s="461">
        <f t="shared" si="5"/>
        <v>7833610</v>
      </c>
      <c r="R68" s="461">
        <f t="shared" si="5"/>
        <v>13782778</v>
      </c>
      <c r="S68" s="461">
        <f t="shared" si="5"/>
        <v>6737739</v>
      </c>
      <c r="T68" s="461">
        <f>+T65+T66+T67</f>
        <v>24670248</v>
      </c>
      <c r="U68" s="461">
        <f>+U65+U66+U67</f>
        <v>650000</v>
      </c>
      <c r="V68" s="461">
        <f t="shared" ref="V68:AA68" si="6">+V65</f>
        <v>51122059</v>
      </c>
      <c r="W68" s="461">
        <f t="shared" si="6"/>
        <v>196906663</v>
      </c>
      <c r="X68" s="461">
        <f t="shared" si="6"/>
        <v>343000000</v>
      </c>
      <c r="Y68" s="461">
        <f t="shared" si="6"/>
        <v>364083937</v>
      </c>
      <c r="Z68" s="461">
        <f t="shared" si="6"/>
        <v>49000000</v>
      </c>
      <c r="AA68" s="461">
        <f t="shared" si="6"/>
        <v>148500000</v>
      </c>
      <c r="AB68" s="461">
        <f t="shared" si="4"/>
        <v>20307687375.91</v>
      </c>
    </row>
    <row r="69" spans="1:28" ht="12.75" thickTop="1" x14ac:dyDescent="0.2">
      <c r="A69" s="453" t="s">
        <v>425</v>
      </c>
      <c r="B69" s="460"/>
      <c r="C69" s="460"/>
      <c r="D69" s="460">
        <v>30000000</v>
      </c>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59">
        <f t="shared" si="4"/>
        <v>30000000</v>
      </c>
    </row>
    <row r="70" spans="1:28" x14ac:dyDescent="0.2">
      <c r="A70" s="453" t="s">
        <v>529</v>
      </c>
      <c r="B70" s="460"/>
      <c r="C70" s="460"/>
      <c r="D70" s="460"/>
      <c r="E70" s="460"/>
      <c r="F70" s="460">
        <v>4823972</v>
      </c>
      <c r="G70" s="460"/>
      <c r="H70" s="460"/>
      <c r="I70" s="460"/>
      <c r="J70" s="460"/>
      <c r="K70" s="460"/>
      <c r="L70" s="460"/>
      <c r="M70" s="460"/>
      <c r="N70" s="460"/>
      <c r="O70" s="460"/>
      <c r="P70" s="460"/>
      <c r="Q70" s="460"/>
      <c r="R70" s="460"/>
      <c r="S70" s="460"/>
      <c r="T70" s="460"/>
      <c r="U70" s="460"/>
      <c r="V70" s="460"/>
      <c r="W70" s="460"/>
      <c r="X70" s="460"/>
      <c r="Y70" s="460"/>
      <c r="Z70" s="460"/>
      <c r="AA70" s="460"/>
      <c r="AB70" s="459">
        <f t="shared" si="4"/>
        <v>4823972</v>
      </c>
    </row>
    <row r="71" spans="1:28" x14ac:dyDescent="0.2">
      <c r="A71" s="45" t="s">
        <v>426</v>
      </c>
      <c r="B71" s="456"/>
      <c r="C71" s="456"/>
      <c r="D71" s="456"/>
      <c r="E71" s="456"/>
      <c r="F71" s="456"/>
      <c r="G71" s="456"/>
      <c r="H71" s="456"/>
      <c r="I71" s="456"/>
      <c r="J71" s="456">
        <v>9169076</v>
      </c>
      <c r="K71" s="456"/>
      <c r="L71" s="456"/>
      <c r="M71" s="456"/>
      <c r="N71" s="456"/>
      <c r="O71" s="456"/>
      <c r="P71" s="456"/>
      <c r="Q71" s="456"/>
      <c r="R71" s="456"/>
      <c r="S71" s="456"/>
      <c r="T71" s="456"/>
      <c r="U71" s="456"/>
      <c r="V71" s="466"/>
      <c r="W71" s="456"/>
      <c r="X71" s="456"/>
      <c r="Y71" s="456"/>
      <c r="Z71" s="456"/>
      <c r="AA71" s="456"/>
      <c r="AB71" s="459">
        <f t="shared" si="4"/>
        <v>9169076</v>
      </c>
    </row>
    <row r="72" spans="1:28" x14ac:dyDescent="0.2">
      <c r="A72" s="45" t="s">
        <v>427</v>
      </c>
      <c r="B72" s="456"/>
      <c r="C72" s="456"/>
      <c r="D72" s="456"/>
      <c r="E72" s="456"/>
      <c r="F72" s="456"/>
      <c r="G72" s="456"/>
      <c r="H72" s="456">
        <f>2750723+500000</f>
        <v>3250723</v>
      </c>
      <c r="I72" s="456"/>
      <c r="J72" s="456"/>
      <c r="K72" s="456"/>
      <c r="L72" s="456"/>
      <c r="M72" s="456"/>
      <c r="N72" s="456"/>
      <c r="O72" s="456"/>
      <c r="P72" s="456"/>
      <c r="Q72" s="456"/>
      <c r="R72" s="456"/>
      <c r="S72" s="456"/>
      <c r="T72" s="456"/>
      <c r="U72" s="456"/>
      <c r="V72" s="466"/>
      <c r="W72" s="456"/>
      <c r="X72" s="456"/>
      <c r="Y72" s="456"/>
      <c r="Z72" s="456"/>
      <c r="AA72" s="456"/>
      <c r="AB72" s="459">
        <f t="shared" si="4"/>
        <v>3250723</v>
      </c>
    </row>
    <row r="73" spans="1:28" x14ac:dyDescent="0.2">
      <c r="A73" s="45" t="s">
        <v>522</v>
      </c>
      <c r="B73" s="456"/>
      <c r="C73" s="456"/>
      <c r="D73" s="456"/>
      <c r="E73" s="456"/>
      <c r="F73" s="456"/>
      <c r="G73" s="456"/>
      <c r="H73" s="456"/>
      <c r="I73" s="456"/>
      <c r="J73" s="456"/>
      <c r="K73" s="456"/>
      <c r="L73" s="456">
        <v>300000000</v>
      </c>
      <c r="M73" s="456"/>
      <c r="N73" s="456"/>
      <c r="O73" s="456"/>
      <c r="P73" s="456"/>
      <c r="Q73" s="456"/>
      <c r="R73" s="456"/>
      <c r="S73" s="456"/>
      <c r="T73" s="456"/>
      <c r="U73" s="456"/>
      <c r="V73" s="466"/>
      <c r="W73" s="456"/>
      <c r="X73" s="456"/>
      <c r="Y73" s="456"/>
      <c r="Z73" s="456"/>
      <c r="AA73" s="456"/>
      <c r="AB73" s="459">
        <f t="shared" si="4"/>
        <v>300000000</v>
      </c>
    </row>
    <row r="74" spans="1:28" ht="12.75" thickBot="1" x14ac:dyDescent="0.25">
      <c r="A74" s="454" t="s">
        <v>366</v>
      </c>
      <c r="B74" s="464">
        <f t="shared" ref="B74:AA74" si="7">SUM(B68:B73)</f>
        <v>160003887</v>
      </c>
      <c r="C74" s="464">
        <f t="shared" si="7"/>
        <v>33424169</v>
      </c>
      <c r="D74" s="464">
        <f t="shared" si="7"/>
        <v>7325351969</v>
      </c>
      <c r="E74" s="464">
        <f t="shared" si="7"/>
        <v>106445259</v>
      </c>
      <c r="F74" s="464">
        <f t="shared" si="7"/>
        <v>445958531</v>
      </c>
      <c r="G74" s="464">
        <f t="shared" si="7"/>
        <v>943257861</v>
      </c>
      <c r="H74" s="464">
        <f t="shared" si="7"/>
        <v>18838152</v>
      </c>
      <c r="I74" s="464">
        <f t="shared" si="7"/>
        <v>27549026</v>
      </c>
      <c r="J74" s="464">
        <f t="shared" si="7"/>
        <v>47121113</v>
      </c>
      <c r="K74" s="464">
        <f t="shared" si="7"/>
        <v>0</v>
      </c>
      <c r="L74" s="464">
        <f t="shared" si="7"/>
        <v>4631065922</v>
      </c>
      <c r="M74" s="464">
        <f t="shared" si="7"/>
        <v>635022174</v>
      </c>
      <c r="N74" s="464">
        <f>SUM(N68:N73)</f>
        <v>393712298</v>
      </c>
      <c r="O74" s="464">
        <f>SUM(O68:O73)</f>
        <v>1107355186.9099998</v>
      </c>
      <c r="P74" s="464">
        <f t="shared" si="7"/>
        <v>3573538565</v>
      </c>
      <c r="Q74" s="464">
        <f t="shared" si="7"/>
        <v>7833610</v>
      </c>
      <c r="R74" s="464">
        <f t="shared" si="7"/>
        <v>13782778</v>
      </c>
      <c r="S74" s="464">
        <f t="shared" si="7"/>
        <v>6737739</v>
      </c>
      <c r="T74" s="464">
        <f t="shared" si="7"/>
        <v>24670248</v>
      </c>
      <c r="U74" s="464">
        <f t="shared" si="7"/>
        <v>650000</v>
      </c>
      <c r="V74" s="467">
        <f t="shared" si="7"/>
        <v>51122059</v>
      </c>
      <c r="W74" s="464">
        <f t="shared" si="7"/>
        <v>196906663</v>
      </c>
      <c r="X74" s="464">
        <f t="shared" si="7"/>
        <v>343000000</v>
      </c>
      <c r="Y74" s="464">
        <f t="shared" si="7"/>
        <v>364083937</v>
      </c>
      <c r="Z74" s="464">
        <f t="shared" si="7"/>
        <v>49000000</v>
      </c>
      <c r="AA74" s="464">
        <f t="shared" si="7"/>
        <v>148500000</v>
      </c>
      <c r="AB74" s="464">
        <f t="shared" si="4"/>
        <v>20654931146.91</v>
      </c>
    </row>
    <row r="75" spans="1:28" ht="12.75" thickTop="1" x14ac:dyDescent="0.2"/>
    <row r="77" spans="1:28" x14ac:dyDescent="0.2">
      <c r="A77" s="45" t="s">
        <v>386</v>
      </c>
    </row>
    <row r="87" spans="13:27" x14ac:dyDescent="0.2">
      <c r="M87" s="285"/>
      <c r="N87" s="285"/>
      <c r="O87" s="285"/>
      <c r="P87" s="285"/>
      <c r="Q87" s="285"/>
      <c r="R87" s="285"/>
      <c r="S87" s="285"/>
      <c r="T87" s="285"/>
      <c r="U87" s="285"/>
      <c r="V87" s="292"/>
      <c r="W87" s="292"/>
      <c r="X87" s="292"/>
      <c r="Y87" s="292"/>
      <c r="Z87" s="292"/>
      <c r="AA87" s="292"/>
    </row>
    <row r="93" spans="13:27" x14ac:dyDescent="0.2">
      <c r="M93" s="285"/>
      <c r="N93" s="285"/>
      <c r="O93" s="285"/>
      <c r="P93" s="285"/>
      <c r="Q93" s="285"/>
      <c r="R93" s="285"/>
      <c r="S93" s="285"/>
      <c r="T93" s="285"/>
      <c r="U93" s="285"/>
      <c r="V93" s="292"/>
      <c r="W93" s="292"/>
      <c r="X93" s="292"/>
      <c r="Y93" s="292"/>
      <c r="Z93" s="292"/>
      <c r="AA93" s="292"/>
    </row>
  </sheetData>
  <mergeCells count="5">
    <mergeCell ref="A1:AB1"/>
    <mergeCell ref="A2:AB2"/>
    <mergeCell ref="A3:AB3"/>
    <mergeCell ref="A4:AB4"/>
    <mergeCell ref="B5:AB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HS93"/>
  <sheetViews>
    <sheetView tabSelected="1" zoomScaleNormal="100" workbookViewId="0">
      <pane xSplit="5" ySplit="11" topLeftCell="F12" activePane="bottomRight" state="frozen"/>
      <selection pane="topRight" activeCell="F1" sqref="F1"/>
      <selection pane="bottomLeft" activeCell="A12" sqref="A12"/>
      <selection pane="bottomRight" activeCell="B6" sqref="B6"/>
    </sheetView>
  </sheetViews>
  <sheetFormatPr defaultRowHeight="12" x14ac:dyDescent="0.2"/>
  <cols>
    <col min="1" max="1" width="50.42578125" style="45" customWidth="1"/>
    <col min="2" max="2" width="16" style="45" customWidth="1"/>
    <col min="3" max="3" width="16.7109375" style="45" customWidth="1"/>
    <col min="4" max="4" width="19.85546875" style="45" bestFit="1" customWidth="1"/>
    <col min="5" max="5" width="17.140625" style="45" customWidth="1"/>
    <col min="6" max="6" width="24.140625" style="45" customWidth="1"/>
    <col min="7" max="7" width="17" style="45" customWidth="1"/>
    <col min="8" max="8" width="17.42578125" style="45" customWidth="1"/>
    <col min="9" max="9" width="15.85546875" style="45" customWidth="1"/>
    <col min="10" max="10" width="15.28515625" style="45" customWidth="1"/>
    <col min="11" max="11" width="14.28515625" style="45" customWidth="1"/>
    <col min="12" max="12" width="16.42578125" style="45" bestFit="1" customWidth="1"/>
    <col min="13" max="15" width="17.7109375" style="45" customWidth="1"/>
    <col min="16" max="16" width="14.42578125" style="45" bestFit="1" customWidth="1"/>
    <col min="17" max="17" width="17.5703125" style="45" customWidth="1"/>
    <col min="18" max="18" width="15.5703125" style="45" customWidth="1"/>
    <col min="19" max="19" width="14.85546875" style="45" customWidth="1"/>
    <col min="20" max="21" width="17.5703125" style="45" customWidth="1"/>
    <col min="22" max="22" width="17.5703125" style="345" customWidth="1"/>
    <col min="23" max="27" width="17.5703125" style="45" customWidth="1"/>
    <col min="28" max="28" width="20.28515625" style="45" customWidth="1"/>
    <col min="29" max="29" width="15" style="45" bestFit="1" customWidth="1"/>
    <col min="30" max="30" width="39.5703125" style="45" bestFit="1" customWidth="1"/>
    <col min="31" max="31" width="10.85546875" style="45" bestFit="1" customWidth="1"/>
    <col min="32" max="32" width="7.42578125" style="45" bestFit="1" customWidth="1"/>
    <col min="33" max="33" width="8.85546875" style="45" bestFit="1" customWidth="1"/>
    <col min="34" max="16384" width="9.140625" style="45"/>
  </cols>
  <sheetData>
    <row r="1" spans="1:227" ht="18" x14ac:dyDescent="0.2">
      <c r="A1" s="513" t="s">
        <v>213</v>
      </c>
      <c r="B1" s="513"/>
      <c r="C1" s="513"/>
      <c r="D1" s="513"/>
      <c r="E1" s="513"/>
      <c r="F1" s="513"/>
      <c r="G1" s="513"/>
      <c r="H1" s="513"/>
      <c r="I1" s="513"/>
      <c r="J1" s="513"/>
      <c r="K1" s="513"/>
      <c r="L1" s="513"/>
      <c r="M1" s="513"/>
      <c r="N1" s="513"/>
      <c r="O1" s="513"/>
      <c r="P1" s="513"/>
      <c r="Q1" s="513"/>
      <c r="R1" s="513"/>
      <c r="S1" s="513"/>
      <c r="T1" s="513"/>
      <c r="U1" s="513"/>
      <c r="V1" s="513"/>
      <c r="W1" s="513"/>
      <c r="X1" s="513"/>
      <c r="Y1" s="513"/>
      <c r="Z1" s="513"/>
      <c r="AA1" s="513"/>
      <c r="AB1" s="513"/>
      <c r="AC1" s="444"/>
      <c r="AD1" s="444"/>
      <c r="AE1" s="444"/>
      <c r="AF1" s="444"/>
      <c r="AG1" s="444"/>
      <c r="AH1" s="444"/>
      <c r="AI1" s="444"/>
      <c r="AJ1" s="444"/>
      <c r="AK1" s="444"/>
      <c r="AL1" s="444"/>
      <c r="AM1" s="444"/>
      <c r="AN1" s="444"/>
      <c r="AO1" s="444"/>
      <c r="AP1" s="444"/>
      <c r="AQ1" s="444"/>
      <c r="AR1" s="444"/>
      <c r="AS1" s="444"/>
      <c r="AT1" s="444"/>
      <c r="AU1" s="444"/>
      <c r="AV1" s="444"/>
      <c r="AW1" s="444"/>
      <c r="AX1" s="444"/>
      <c r="AY1" s="444"/>
      <c r="AZ1" s="444"/>
      <c r="BA1" s="444"/>
      <c r="BB1" s="444"/>
      <c r="BC1" s="444"/>
      <c r="BD1" s="444"/>
      <c r="BE1" s="444"/>
      <c r="BF1" s="444"/>
      <c r="BG1" s="444"/>
      <c r="BH1" s="444"/>
      <c r="BI1" s="444"/>
      <c r="BJ1" s="444"/>
      <c r="BK1" s="444"/>
      <c r="BL1" s="444"/>
      <c r="BM1" s="444"/>
      <c r="BN1" s="444"/>
      <c r="BO1" s="444"/>
      <c r="BP1" s="444"/>
      <c r="BQ1" s="444"/>
      <c r="BR1" s="444"/>
      <c r="BS1" s="444"/>
      <c r="BT1" s="444"/>
      <c r="BU1" s="444"/>
      <c r="BV1" s="444"/>
      <c r="BW1" s="444"/>
      <c r="BX1" s="444"/>
      <c r="BY1" s="444"/>
      <c r="BZ1" s="444"/>
      <c r="CA1" s="444"/>
      <c r="CB1" s="444"/>
      <c r="CC1" s="444"/>
      <c r="CD1" s="444"/>
      <c r="CE1" s="444"/>
      <c r="CF1" s="444"/>
      <c r="CG1" s="444"/>
      <c r="CH1" s="444"/>
      <c r="CI1" s="444"/>
      <c r="CJ1" s="444"/>
      <c r="CK1" s="444"/>
      <c r="CL1" s="444"/>
      <c r="CM1" s="444"/>
      <c r="CN1" s="444"/>
      <c r="CO1" s="444"/>
      <c r="CP1" s="444"/>
      <c r="CQ1" s="444"/>
      <c r="CR1" s="444"/>
      <c r="CS1" s="444"/>
      <c r="CT1" s="444"/>
      <c r="CU1" s="444"/>
      <c r="CV1" s="444"/>
      <c r="CW1" s="444"/>
      <c r="CX1" s="444"/>
      <c r="CY1" s="444"/>
      <c r="CZ1" s="444"/>
      <c r="DA1" s="444"/>
      <c r="DB1" s="444"/>
      <c r="DC1" s="444"/>
      <c r="DD1" s="444"/>
      <c r="DE1" s="444"/>
      <c r="DF1" s="444"/>
      <c r="DG1" s="444"/>
      <c r="DH1" s="444"/>
      <c r="DI1" s="444"/>
      <c r="DJ1" s="444"/>
      <c r="DK1" s="444"/>
      <c r="DL1" s="444"/>
      <c r="DM1" s="444"/>
      <c r="DN1" s="444"/>
      <c r="DO1" s="444"/>
      <c r="DP1" s="444"/>
      <c r="DQ1" s="444"/>
      <c r="DR1" s="444"/>
      <c r="DS1" s="444"/>
      <c r="DT1" s="444"/>
      <c r="DU1" s="444"/>
      <c r="DV1" s="444"/>
      <c r="DW1" s="444"/>
      <c r="DX1" s="444"/>
      <c r="DY1" s="444"/>
      <c r="DZ1" s="444"/>
      <c r="EA1" s="444"/>
      <c r="EB1" s="444"/>
      <c r="EC1" s="444"/>
      <c r="ED1" s="444"/>
      <c r="EE1" s="444"/>
      <c r="EF1" s="444"/>
      <c r="EG1" s="444"/>
      <c r="EH1" s="444"/>
      <c r="EI1" s="444"/>
      <c r="EJ1" s="444"/>
      <c r="EK1" s="444"/>
      <c r="EL1" s="444"/>
      <c r="EM1" s="444"/>
      <c r="EN1" s="444"/>
      <c r="EO1" s="444"/>
      <c r="EP1" s="444"/>
      <c r="EQ1" s="444"/>
      <c r="ER1" s="444"/>
      <c r="ES1" s="444"/>
      <c r="ET1" s="444"/>
      <c r="EU1" s="444"/>
      <c r="EV1" s="444"/>
      <c r="EW1" s="444"/>
      <c r="EX1" s="444"/>
      <c r="EY1" s="444"/>
      <c r="EZ1" s="444"/>
      <c r="FA1" s="444"/>
      <c r="FB1" s="444"/>
      <c r="FC1" s="444"/>
      <c r="FD1" s="444"/>
      <c r="FE1" s="444"/>
      <c r="FF1" s="444"/>
      <c r="FG1" s="444"/>
      <c r="FH1" s="444"/>
      <c r="FI1" s="444"/>
      <c r="FJ1" s="444"/>
      <c r="FK1" s="444"/>
      <c r="FL1" s="444"/>
      <c r="FM1" s="444"/>
      <c r="FN1" s="444"/>
      <c r="FO1" s="444"/>
      <c r="FP1" s="444"/>
      <c r="FQ1" s="444"/>
      <c r="FR1" s="444"/>
      <c r="FS1" s="444"/>
      <c r="FT1" s="444"/>
      <c r="FU1" s="444"/>
      <c r="FV1" s="444"/>
      <c r="FW1" s="444"/>
      <c r="FX1" s="444"/>
      <c r="FY1" s="444"/>
      <c r="FZ1" s="444"/>
      <c r="GA1" s="444"/>
      <c r="GB1" s="444"/>
      <c r="GC1" s="444"/>
      <c r="GD1" s="444"/>
      <c r="GE1" s="444"/>
      <c r="GF1" s="444"/>
      <c r="GG1" s="444"/>
      <c r="GH1" s="444"/>
      <c r="GI1" s="444"/>
      <c r="GJ1" s="444"/>
      <c r="GK1" s="444"/>
      <c r="GL1" s="444"/>
      <c r="GM1" s="444"/>
      <c r="GN1" s="444"/>
      <c r="GO1" s="444"/>
      <c r="GP1" s="444"/>
      <c r="GQ1" s="444"/>
      <c r="GR1" s="444"/>
      <c r="GS1" s="444"/>
      <c r="GT1" s="444"/>
      <c r="GU1" s="444"/>
      <c r="GV1" s="444"/>
      <c r="GW1" s="444"/>
      <c r="GX1" s="444"/>
      <c r="GY1" s="444"/>
      <c r="GZ1" s="444"/>
      <c r="HA1" s="444"/>
      <c r="HB1" s="444"/>
      <c r="HC1" s="444"/>
      <c r="HD1" s="444"/>
      <c r="HE1" s="444"/>
      <c r="HF1" s="444"/>
      <c r="HG1" s="444"/>
      <c r="HH1" s="444"/>
      <c r="HI1" s="444"/>
      <c r="HJ1" s="444"/>
      <c r="HK1" s="444"/>
      <c r="HL1" s="444"/>
      <c r="HM1" s="444"/>
      <c r="HN1" s="444"/>
      <c r="HO1" s="444"/>
      <c r="HP1" s="444"/>
      <c r="HQ1" s="444"/>
      <c r="HR1" s="444"/>
      <c r="HS1" s="444"/>
    </row>
    <row r="2" spans="1:227" ht="18" x14ac:dyDescent="0.2">
      <c r="A2" s="514" t="s">
        <v>556</v>
      </c>
      <c r="B2" s="514"/>
      <c r="C2" s="514"/>
      <c r="D2" s="514"/>
      <c r="E2" s="514"/>
      <c r="F2" s="514"/>
      <c r="G2" s="514"/>
      <c r="H2" s="514"/>
      <c r="I2" s="514"/>
      <c r="J2" s="514"/>
      <c r="K2" s="514"/>
      <c r="L2" s="514"/>
      <c r="M2" s="514"/>
      <c r="N2" s="514"/>
      <c r="O2" s="514"/>
      <c r="P2" s="514"/>
      <c r="Q2" s="514"/>
      <c r="R2" s="514"/>
      <c r="S2" s="514"/>
      <c r="T2" s="514"/>
      <c r="U2" s="514"/>
      <c r="V2" s="514"/>
      <c r="W2" s="514"/>
      <c r="X2" s="514"/>
      <c r="Y2" s="514"/>
      <c r="Z2" s="514"/>
      <c r="AA2" s="514"/>
      <c r="AB2" s="51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444"/>
      <c r="BL2" s="444"/>
      <c r="BM2" s="444"/>
      <c r="BN2" s="444"/>
      <c r="BO2" s="444"/>
      <c r="BP2" s="444"/>
      <c r="BQ2" s="444"/>
      <c r="BR2" s="444"/>
      <c r="BS2" s="444"/>
      <c r="BT2" s="444"/>
      <c r="BU2" s="444"/>
      <c r="BV2" s="444"/>
      <c r="BW2" s="444"/>
      <c r="BX2" s="444"/>
      <c r="BY2" s="444"/>
      <c r="BZ2" s="444"/>
      <c r="CA2" s="444"/>
      <c r="CB2" s="444"/>
      <c r="CC2" s="444"/>
      <c r="CD2" s="444"/>
      <c r="CE2" s="444"/>
      <c r="CF2" s="444"/>
      <c r="CG2" s="444"/>
      <c r="CH2" s="444"/>
      <c r="CI2" s="444"/>
      <c r="CJ2" s="444"/>
      <c r="CK2" s="444"/>
      <c r="CL2" s="444"/>
      <c r="CM2" s="444"/>
      <c r="CN2" s="444"/>
      <c r="CO2" s="444"/>
      <c r="CP2" s="444"/>
      <c r="CQ2" s="444"/>
      <c r="CR2" s="444"/>
      <c r="CS2" s="444"/>
      <c r="CT2" s="444"/>
      <c r="CU2" s="444"/>
      <c r="CV2" s="444"/>
      <c r="CW2" s="444"/>
      <c r="CX2" s="444"/>
      <c r="CY2" s="444"/>
      <c r="CZ2" s="444"/>
      <c r="DA2" s="444"/>
      <c r="DB2" s="444"/>
      <c r="DC2" s="444"/>
      <c r="DD2" s="444"/>
      <c r="DE2" s="444"/>
      <c r="DF2" s="444"/>
      <c r="DG2" s="444"/>
      <c r="DH2" s="444"/>
      <c r="DI2" s="444"/>
      <c r="DJ2" s="444"/>
      <c r="DK2" s="444"/>
      <c r="DL2" s="444"/>
      <c r="DM2" s="444"/>
      <c r="DN2" s="444"/>
      <c r="DO2" s="444"/>
      <c r="DP2" s="444"/>
      <c r="DQ2" s="444"/>
      <c r="DR2" s="444"/>
      <c r="DS2" s="444"/>
      <c r="DT2" s="444"/>
      <c r="DU2" s="444"/>
      <c r="DV2" s="444"/>
      <c r="DW2" s="444"/>
      <c r="DX2" s="444"/>
      <c r="DY2" s="444"/>
      <c r="DZ2" s="444"/>
      <c r="EA2" s="444"/>
      <c r="EB2" s="444"/>
      <c r="EC2" s="444"/>
      <c r="ED2" s="444"/>
      <c r="EE2" s="444"/>
      <c r="EF2" s="444"/>
      <c r="EG2" s="444"/>
      <c r="EH2" s="444"/>
      <c r="EI2" s="444"/>
      <c r="EJ2" s="444"/>
      <c r="EK2" s="444"/>
      <c r="EL2" s="444"/>
      <c r="EM2" s="444"/>
      <c r="EN2" s="444"/>
      <c r="EO2" s="444"/>
      <c r="EP2" s="444"/>
      <c r="EQ2" s="444"/>
      <c r="ER2" s="444"/>
      <c r="ES2" s="444"/>
      <c r="ET2" s="444"/>
      <c r="EU2" s="444"/>
      <c r="EV2" s="444"/>
      <c r="EW2" s="444"/>
      <c r="EX2" s="444"/>
      <c r="EY2" s="444"/>
      <c r="EZ2" s="444"/>
      <c r="FA2" s="444"/>
      <c r="FB2" s="444"/>
      <c r="FC2" s="444"/>
      <c r="FD2" s="444"/>
      <c r="FE2" s="444"/>
      <c r="FF2" s="444"/>
      <c r="FG2" s="444"/>
      <c r="FH2" s="444"/>
      <c r="FI2" s="444"/>
      <c r="FJ2" s="444"/>
      <c r="FK2" s="444"/>
      <c r="FL2" s="444"/>
      <c r="FM2" s="444"/>
      <c r="FN2" s="444"/>
      <c r="FO2" s="444"/>
      <c r="FP2" s="444"/>
      <c r="FQ2" s="444"/>
      <c r="FR2" s="444"/>
      <c r="FS2" s="444"/>
      <c r="FT2" s="444"/>
      <c r="FU2" s="444"/>
      <c r="FV2" s="444"/>
      <c r="FW2" s="444"/>
      <c r="FX2" s="444"/>
      <c r="FY2" s="444"/>
      <c r="FZ2" s="444"/>
      <c r="GA2" s="444"/>
      <c r="GB2" s="444"/>
      <c r="GC2" s="444"/>
      <c r="GD2" s="444"/>
      <c r="GE2" s="444"/>
      <c r="GF2" s="444"/>
      <c r="GG2" s="444"/>
      <c r="GH2" s="444"/>
      <c r="GI2" s="444"/>
      <c r="GJ2" s="444"/>
      <c r="GK2" s="444"/>
      <c r="GL2" s="444"/>
      <c r="GM2" s="444"/>
      <c r="GN2" s="444"/>
      <c r="GO2" s="444"/>
      <c r="GP2" s="444"/>
      <c r="GQ2" s="444"/>
      <c r="GR2" s="444"/>
      <c r="GS2" s="444"/>
      <c r="GT2" s="444"/>
      <c r="GU2" s="444"/>
      <c r="GV2" s="444"/>
      <c r="GW2" s="444"/>
      <c r="GX2" s="444"/>
      <c r="GY2" s="444"/>
      <c r="GZ2" s="444"/>
      <c r="HA2" s="444"/>
      <c r="HB2" s="444"/>
      <c r="HC2" s="444"/>
      <c r="HD2" s="444"/>
      <c r="HE2" s="444"/>
      <c r="HF2" s="444"/>
      <c r="HG2" s="444"/>
      <c r="HH2" s="444"/>
      <c r="HI2" s="444"/>
      <c r="HJ2" s="444"/>
      <c r="HK2" s="444"/>
      <c r="HL2" s="444"/>
      <c r="HM2" s="444"/>
      <c r="HN2" s="444"/>
      <c r="HO2" s="444"/>
      <c r="HP2" s="444"/>
      <c r="HQ2" s="444"/>
      <c r="HR2" s="444"/>
      <c r="HS2" s="444"/>
    </row>
    <row r="3" spans="1:227" ht="15.75" x14ac:dyDescent="0.2">
      <c r="A3" s="515" t="s">
        <v>555</v>
      </c>
      <c r="B3" s="515"/>
      <c r="C3" s="515"/>
      <c r="D3" s="515"/>
      <c r="E3" s="515"/>
      <c r="F3" s="515"/>
      <c r="G3" s="515"/>
      <c r="H3" s="515"/>
      <c r="I3" s="515"/>
      <c r="J3" s="515"/>
      <c r="K3" s="515"/>
      <c r="L3" s="515"/>
      <c r="M3" s="515"/>
      <c r="N3" s="515"/>
      <c r="O3" s="515"/>
      <c r="P3" s="515"/>
      <c r="Q3" s="515"/>
      <c r="R3" s="515"/>
      <c r="S3" s="515"/>
      <c r="T3" s="515"/>
      <c r="U3" s="515"/>
      <c r="V3" s="515"/>
      <c r="W3" s="515"/>
      <c r="X3" s="515"/>
      <c r="Y3" s="515"/>
      <c r="Z3" s="515"/>
      <c r="AA3" s="515"/>
      <c r="AB3" s="515"/>
      <c r="AC3" s="444"/>
      <c r="AD3" s="444"/>
      <c r="AE3" s="444"/>
      <c r="AF3" s="444"/>
      <c r="AG3" s="444"/>
      <c r="AH3" s="444"/>
      <c r="AI3" s="444"/>
      <c r="AJ3" s="444"/>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4"/>
      <c r="BJ3" s="444"/>
      <c r="BK3" s="444"/>
      <c r="BL3" s="444"/>
      <c r="BM3" s="444"/>
      <c r="BN3" s="444"/>
      <c r="BO3" s="444"/>
      <c r="BP3" s="444"/>
      <c r="BQ3" s="444"/>
      <c r="BR3" s="444"/>
      <c r="BS3" s="444"/>
      <c r="BT3" s="444"/>
      <c r="BU3" s="444"/>
      <c r="BV3" s="444"/>
      <c r="BW3" s="444"/>
      <c r="BX3" s="444"/>
      <c r="BY3" s="444"/>
      <c r="BZ3" s="444"/>
      <c r="CA3" s="444"/>
      <c r="CB3" s="444"/>
      <c r="CC3" s="444"/>
      <c r="CD3" s="444"/>
      <c r="CE3" s="444"/>
      <c r="CF3" s="444"/>
      <c r="CG3" s="444"/>
      <c r="CH3" s="444"/>
      <c r="CI3" s="444"/>
      <c r="CJ3" s="444"/>
      <c r="CK3" s="444"/>
      <c r="CL3" s="444"/>
      <c r="CM3" s="444"/>
      <c r="CN3" s="444"/>
      <c r="CO3" s="444"/>
      <c r="CP3" s="444"/>
      <c r="CQ3" s="444"/>
      <c r="CR3" s="444"/>
      <c r="CS3" s="444"/>
      <c r="CT3" s="444"/>
      <c r="CU3" s="444"/>
      <c r="CV3" s="444"/>
      <c r="CW3" s="444"/>
      <c r="CX3" s="444"/>
      <c r="CY3" s="444"/>
      <c r="CZ3" s="444"/>
      <c r="DA3" s="444"/>
      <c r="DB3" s="444"/>
      <c r="DC3" s="444"/>
      <c r="DD3" s="444"/>
      <c r="DE3" s="444"/>
      <c r="DF3" s="444"/>
      <c r="DG3" s="444"/>
      <c r="DH3" s="444"/>
      <c r="DI3" s="444"/>
      <c r="DJ3" s="444"/>
      <c r="DK3" s="444"/>
      <c r="DL3" s="444"/>
      <c r="DM3" s="444"/>
      <c r="DN3" s="444"/>
      <c r="DO3" s="444"/>
      <c r="DP3" s="444"/>
      <c r="DQ3" s="444"/>
      <c r="DR3" s="444"/>
      <c r="DS3" s="444"/>
      <c r="DT3" s="444"/>
      <c r="DU3" s="444"/>
      <c r="DV3" s="444"/>
      <c r="DW3" s="444"/>
      <c r="DX3" s="444"/>
      <c r="DY3" s="444"/>
      <c r="DZ3" s="444"/>
      <c r="EA3" s="444"/>
      <c r="EB3" s="444"/>
      <c r="EC3" s="444"/>
      <c r="ED3" s="444"/>
      <c r="EE3" s="444"/>
      <c r="EF3" s="444"/>
      <c r="EG3" s="444"/>
      <c r="EH3" s="444"/>
      <c r="EI3" s="444"/>
      <c r="EJ3" s="444"/>
      <c r="EK3" s="444"/>
      <c r="EL3" s="444"/>
      <c r="EM3" s="444"/>
      <c r="EN3" s="444"/>
      <c r="EO3" s="444"/>
      <c r="EP3" s="444"/>
      <c r="EQ3" s="444"/>
      <c r="ER3" s="444"/>
      <c r="ES3" s="444"/>
      <c r="ET3" s="444"/>
      <c r="EU3" s="444"/>
      <c r="EV3" s="444"/>
      <c r="EW3" s="444"/>
      <c r="EX3" s="444"/>
      <c r="EY3" s="444"/>
      <c r="EZ3" s="444"/>
      <c r="FA3" s="444"/>
      <c r="FB3" s="444"/>
      <c r="FC3" s="444"/>
      <c r="FD3" s="444"/>
      <c r="FE3" s="444"/>
      <c r="FF3" s="444"/>
      <c r="FG3" s="444"/>
      <c r="FH3" s="444"/>
      <c r="FI3" s="444"/>
      <c r="FJ3" s="444"/>
      <c r="FK3" s="444"/>
      <c r="FL3" s="444"/>
      <c r="FM3" s="444"/>
      <c r="FN3" s="444"/>
      <c r="FO3" s="444"/>
      <c r="FP3" s="444"/>
      <c r="FQ3" s="444"/>
      <c r="FR3" s="444"/>
      <c r="FS3" s="444"/>
      <c r="FT3" s="444"/>
      <c r="FU3" s="444"/>
      <c r="FV3" s="444"/>
      <c r="FW3" s="444"/>
      <c r="FX3" s="444"/>
      <c r="FY3" s="444"/>
      <c r="FZ3" s="444"/>
      <c r="GA3" s="444"/>
      <c r="GB3" s="444"/>
      <c r="GC3" s="444"/>
      <c r="GD3" s="444"/>
      <c r="GE3" s="444"/>
      <c r="GF3" s="444"/>
      <c r="GG3" s="444"/>
      <c r="GH3" s="444"/>
      <c r="GI3" s="444"/>
      <c r="GJ3" s="444"/>
      <c r="GK3" s="444"/>
      <c r="GL3" s="444"/>
      <c r="GM3" s="444"/>
      <c r="GN3" s="444"/>
      <c r="GO3" s="444"/>
      <c r="GP3" s="444"/>
      <c r="GQ3" s="444"/>
      <c r="GR3" s="444"/>
      <c r="GS3" s="444"/>
      <c r="GT3" s="444"/>
      <c r="GU3" s="444"/>
      <c r="GV3" s="444"/>
      <c r="GW3" s="444"/>
      <c r="GX3" s="444"/>
      <c r="GY3" s="444"/>
      <c r="GZ3" s="444"/>
      <c r="HA3" s="444"/>
      <c r="HB3" s="444"/>
      <c r="HC3" s="444"/>
      <c r="HD3" s="444"/>
      <c r="HE3" s="444"/>
      <c r="HF3" s="444"/>
      <c r="HG3" s="444"/>
      <c r="HH3" s="444"/>
      <c r="HI3" s="444"/>
      <c r="HJ3" s="444"/>
      <c r="HK3" s="444"/>
      <c r="HL3" s="444"/>
      <c r="HM3" s="444"/>
      <c r="HN3" s="444"/>
      <c r="HO3" s="444"/>
      <c r="HP3" s="444"/>
      <c r="HQ3" s="444"/>
      <c r="HR3" s="444"/>
      <c r="HS3" s="444"/>
    </row>
    <row r="4" spans="1:227" ht="15.75" x14ac:dyDescent="0.2">
      <c r="A4" s="515"/>
      <c r="B4" s="515"/>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c r="BE4" s="444"/>
      <c r="BF4" s="444"/>
      <c r="BG4" s="444"/>
      <c r="BH4" s="444"/>
      <c r="BI4" s="444"/>
      <c r="BJ4" s="444"/>
      <c r="BK4" s="444"/>
      <c r="BL4" s="444"/>
      <c r="BM4" s="444"/>
      <c r="BN4" s="444"/>
      <c r="BO4" s="444"/>
      <c r="BP4" s="444"/>
      <c r="BQ4" s="444"/>
      <c r="BR4" s="444"/>
      <c r="BS4" s="444"/>
      <c r="BT4" s="444"/>
      <c r="BU4" s="444"/>
      <c r="BV4" s="444"/>
      <c r="BW4" s="444"/>
      <c r="BX4" s="444"/>
      <c r="BY4" s="444"/>
      <c r="BZ4" s="444"/>
      <c r="CA4" s="444"/>
      <c r="CB4" s="444"/>
      <c r="CC4" s="444"/>
      <c r="CD4" s="444"/>
      <c r="CE4" s="444"/>
      <c r="CF4" s="444"/>
      <c r="CG4" s="444"/>
      <c r="CH4" s="444"/>
      <c r="CI4" s="444"/>
      <c r="CJ4" s="444"/>
      <c r="CK4" s="444"/>
      <c r="CL4" s="444"/>
      <c r="CM4" s="444"/>
      <c r="CN4" s="444"/>
      <c r="CO4" s="444"/>
      <c r="CP4" s="444"/>
      <c r="CQ4" s="444"/>
      <c r="CR4" s="444"/>
      <c r="CS4" s="444"/>
      <c r="CT4" s="444"/>
      <c r="CU4" s="444"/>
      <c r="CV4" s="444"/>
      <c r="CW4" s="444"/>
      <c r="CX4" s="444"/>
      <c r="CY4" s="444"/>
      <c r="CZ4" s="444"/>
      <c r="DA4" s="444"/>
      <c r="DB4" s="444"/>
      <c r="DC4" s="444"/>
      <c r="DD4" s="444"/>
      <c r="DE4" s="444"/>
      <c r="DF4" s="444"/>
      <c r="DG4" s="444"/>
      <c r="DH4" s="444"/>
      <c r="DI4" s="444"/>
      <c r="DJ4" s="444"/>
      <c r="DK4" s="444"/>
      <c r="DL4" s="444"/>
      <c r="DM4" s="444"/>
      <c r="DN4" s="444"/>
      <c r="DO4" s="444"/>
      <c r="DP4" s="444"/>
      <c r="DQ4" s="444"/>
      <c r="DR4" s="444"/>
      <c r="DS4" s="444"/>
      <c r="DT4" s="444"/>
      <c r="DU4" s="444"/>
      <c r="DV4" s="444"/>
      <c r="DW4" s="444"/>
      <c r="DX4" s="444"/>
      <c r="DY4" s="444"/>
      <c r="DZ4" s="444"/>
      <c r="EA4" s="444"/>
      <c r="EB4" s="444"/>
      <c r="EC4" s="444"/>
      <c r="ED4" s="444"/>
      <c r="EE4" s="444"/>
      <c r="EF4" s="444"/>
      <c r="EG4" s="444"/>
      <c r="EH4" s="444"/>
      <c r="EI4" s="444"/>
      <c r="EJ4" s="444"/>
      <c r="EK4" s="444"/>
      <c r="EL4" s="444"/>
      <c r="EM4" s="444"/>
      <c r="EN4" s="444"/>
      <c r="EO4" s="444"/>
      <c r="EP4" s="444"/>
      <c r="EQ4" s="444"/>
      <c r="ER4" s="444"/>
      <c r="ES4" s="444"/>
      <c r="ET4" s="444"/>
      <c r="EU4" s="444"/>
      <c r="EV4" s="444"/>
      <c r="EW4" s="444"/>
      <c r="EX4" s="444"/>
      <c r="EY4" s="444"/>
      <c r="EZ4" s="444"/>
      <c r="FA4" s="444"/>
      <c r="FB4" s="444"/>
      <c r="FC4" s="444"/>
      <c r="FD4" s="444"/>
      <c r="FE4" s="444"/>
      <c r="FF4" s="444"/>
      <c r="FG4" s="444"/>
      <c r="FH4" s="444"/>
      <c r="FI4" s="444"/>
      <c r="FJ4" s="444"/>
      <c r="FK4" s="444"/>
      <c r="FL4" s="444"/>
      <c r="FM4" s="444"/>
      <c r="FN4" s="444"/>
      <c r="FO4" s="444"/>
      <c r="FP4" s="444"/>
      <c r="FQ4" s="444"/>
      <c r="FR4" s="444"/>
      <c r="FS4" s="444"/>
      <c r="FT4" s="444"/>
      <c r="FU4" s="444"/>
      <c r="FV4" s="444"/>
      <c r="FW4" s="444"/>
      <c r="FX4" s="444"/>
      <c r="FY4" s="444"/>
      <c r="FZ4" s="444"/>
      <c r="GA4" s="444"/>
      <c r="GB4" s="444"/>
      <c r="GC4" s="444"/>
      <c r="GD4" s="444"/>
      <c r="GE4" s="444"/>
      <c r="GF4" s="444"/>
      <c r="GG4" s="444"/>
      <c r="GH4" s="444"/>
      <c r="GI4" s="444"/>
      <c r="GJ4" s="444"/>
      <c r="GK4" s="444"/>
      <c r="GL4" s="444"/>
      <c r="GM4" s="444"/>
      <c r="GN4" s="444"/>
      <c r="GO4" s="444"/>
      <c r="GP4" s="444"/>
      <c r="GQ4" s="444"/>
      <c r="GR4" s="444"/>
      <c r="GS4" s="444"/>
      <c r="GT4" s="444"/>
      <c r="GU4" s="444"/>
      <c r="GV4" s="444"/>
      <c r="GW4" s="444"/>
      <c r="GX4" s="444"/>
      <c r="GY4" s="444"/>
      <c r="GZ4" s="444"/>
      <c r="HA4" s="444"/>
      <c r="HB4" s="444"/>
      <c r="HC4" s="444"/>
      <c r="HD4" s="444"/>
      <c r="HE4" s="444"/>
      <c r="HF4" s="444"/>
      <c r="HG4" s="444"/>
      <c r="HH4" s="444"/>
      <c r="HI4" s="444"/>
      <c r="HJ4" s="444"/>
      <c r="HK4" s="444"/>
      <c r="HL4" s="444"/>
      <c r="HM4" s="444"/>
      <c r="HN4" s="444"/>
      <c r="HO4" s="444"/>
      <c r="HP4" s="444"/>
      <c r="HQ4" s="444"/>
      <c r="HR4" s="444"/>
      <c r="HS4" s="444"/>
    </row>
    <row r="5" spans="1:227" ht="34.5" customHeight="1" x14ac:dyDescent="0.2">
      <c r="A5" s="445"/>
      <c r="B5" s="517" t="s">
        <v>557</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c r="BE5" s="444"/>
      <c r="BF5" s="444"/>
      <c r="BG5" s="444"/>
      <c r="BH5" s="444"/>
      <c r="BI5" s="444"/>
      <c r="BJ5" s="444"/>
      <c r="BK5" s="444"/>
      <c r="BL5" s="444"/>
      <c r="BM5" s="444"/>
      <c r="BN5" s="444"/>
      <c r="BO5" s="444"/>
      <c r="BP5" s="444"/>
      <c r="BQ5" s="444"/>
      <c r="BR5" s="444"/>
      <c r="BS5" s="444"/>
      <c r="BT5" s="444"/>
      <c r="BU5" s="444"/>
      <c r="BV5" s="444"/>
      <c r="BW5" s="444"/>
      <c r="BX5" s="444"/>
      <c r="BY5" s="444"/>
      <c r="BZ5" s="444"/>
      <c r="CA5" s="444"/>
      <c r="CB5" s="444"/>
      <c r="CC5" s="444"/>
      <c r="CD5" s="444"/>
      <c r="CE5" s="444"/>
      <c r="CF5" s="444"/>
      <c r="CG5" s="444"/>
      <c r="CH5" s="444"/>
      <c r="CI5" s="444"/>
      <c r="CJ5" s="444"/>
      <c r="CK5" s="444"/>
      <c r="CL5" s="444"/>
      <c r="CM5" s="444"/>
      <c r="CN5" s="444"/>
      <c r="CO5" s="444"/>
      <c r="CP5" s="444"/>
      <c r="CQ5" s="444"/>
      <c r="CR5" s="444"/>
      <c r="CS5" s="444"/>
      <c r="CT5" s="444"/>
      <c r="CU5" s="444"/>
      <c r="CV5" s="444"/>
      <c r="CW5" s="444"/>
      <c r="CX5" s="444"/>
      <c r="CY5" s="444"/>
      <c r="CZ5" s="444"/>
      <c r="DA5" s="444"/>
      <c r="DB5" s="444"/>
      <c r="DC5" s="444"/>
      <c r="DD5" s="444"/>
      <c r="DE5" s="444"/>
      <c r="DF5" s="444"/>
      <c r="DG5" s="444"/>
      <c r="DH5" s="444"/>
      <c r="DI5" s="444"/>
      <c r="DJ5" s="444"/>
      <c r="DK5" s="444"/>
      <c r="DL5" s="444"/>
      <c r="DM5" s="444"/>
      <c r="DN5" s="444"/>
      <c r="DO5" s="444"/>
      <c r="DP5" s="444"/>
      <c r="DQ5" s="444"/>
      <c r="DR5" s="444"/>
      <c r="DS5" s="444"/>
      <c r="DT5" s="444"/>
      <c r="DU5" s="444"/>
      <c r="DV5" s="444"/>
      <c r="DW5" s="444"/>
      <c r="DX5" s="444"/>
      <c r="DY5" s="444"/>
      <c r="DZ5" s="444"/>
      <c r="EA5" s="444"/>
      <c r="EB5" s="444"/>
      <c r="EC5" s="444"/>
      <c r="ED5" s="444"/>
      <c r="EE5" s="444"/>
      <c r="EF5" s="444"/>
      <c r="EG5" s="444"/>
      <c r="EH5" s="444"/>
      <c r="EI5" s="444"/>
      <c r="EJ5" s="444"/>
      <c r="EK5" s="444"/>
      <c r="EL5" s="444"/>
      <c r="EM5" s="444"/>
      <c r="EN5" s="444"/>
      <c r="EO5" s="444"/>
      <c r="EP5" s="444"/>
      <c r="EQ5" s="444"/>
      <c r="ER5" s="444"/>
      <c r="ES5" s="444"/>
      <c r="ET5" s="444"/>
      <c r="EU5" s="444"/>
      <c r="EV5" s="444"/>
      <c r="EW5" s="444"/>
      <c r="EX5" s="444"/>
      <c r="EY5" s="444"/>
      <c r="EZ5" s="444"/>
      <c r="FA5" s="444"/>
      <c r="FB5" s="444"/>
      <c r="FC5" s="444"/>
      <c r="FD5" s="444"/>
      <c r="FE5" s="444"/>
      <c r="FF5" s="444"/>
      <c r="FG5" s="444"/>
      <c r="FH5" s="444"/>
      <c r="FI5" s="444"/>
      <c r="FJ5" s="444"/>
      <c r="FK5" s="444"/>
      <c r="FL5" s="444"/>
      <c r="FM5" s="444"/>
      <c r="FN5" s="444"/>
      <c r="FO5" s="444"/>
      <c r="FP5" s="444"/>
      <c r="FQ5" s="444"/>
      <c r="FR5" s="444"/>
      <c r="FS5" s="444"/>
      <c r="FT5" s="444"/>
      <c r="FU5" s="444"/>
      <c r="FV5" s="444"/>
      <c r="FW5" s="444"/>
      <c r="FX5" s="444"/>
      <c r="FY5" s="444"/>
      <c r="FZ5" s="444"/>
      <c r="GA5" s="444"/>
      <c r="GB5" s="444"/>
      <c r="GC5" s="444"/>
      <c r="GD5" s="444"/>
      <c r="GE5" s="444"/>
      <c r="GF5" s="444"/>
      <c r="GG5" s="444"/>
      <c r="GH5" s="444"/>
      <c r="GI5" s="444"/>
      <c r="GJ5" s="444"/>
      <c r="GK5" s="444"/>
      <c r="GL5" s="444"/>
      <c r="GM5" s="444"/>
      <c r="GN5" s="444"/>
      <c r="GO5" s="444"/>
      <c r="GP5" s="444"/>
      <c r="GQ5" s="444"/>
      <c r="GR5" s="444"/>
      <c r="GS5" s="444"/>
      <c r="GT5" s="444"/>
      <c r="GU5" s="444"/>
      <c r="GV5" s="444"/>
      <c r="GW5" s="444"/>
      <c r="GX5" s="444"/>
      <c r="GY5" s="444"/>
      <c r="GZ5" s="444"/>
      <c r="HA5" s="444"/>
      <c r="HB5" s="444"/>
      <c r="HC5" s="444"/>
      <c r="HD5" s="444"/>
      <c r="HE5" s="444"/>
      <c r="HF5" s="444"/>
      <c r="HG5" s="444"/>
      <c r="HH5" s="444"/>
      <c r="HI5" s="444"/>
      <c r="HJ5" s="444"/>
      <c r="HK5" s="444"/>
      <c r="HL5" s="444"/>
      <c r="HM5" s="444"/>
      <c r="HN5" s="444"/>
      <c r="HO5" s="444"/>
      <c r="HP5" s="444"/>
      <c r="HQ5" s="444"/>
      <c r="HR5" s="444"/>
      <c r="HS5" s="444"/>
    </row>
    <row r="6" spans="1:227" s="449" customFormat="1" ht="24" x14ac:dyDescent="0.2">
      <c r="A6" s="446"/>
      <c r="B6" s="447" t="s">
        <v>15</v>
      </c>
      <c r="C6" s="447" t="s">
        <v>308</v>
      </c>
      <c r="D6" s="447" t="s">
        <v>407</v>
      </c>
      <c r="E6" s="447" t="s">
        <v>489</v>
      </c>
      <c r="F6" s="447" t="s">
        <v>0</v>
      </c>
      <c r="G6" s="447" t="s">
        <v>408</v>
      </c>
      <c r="H6" s="447" t="s">
        <v>409</v>
      </c>
      <c r="I6" s="447" t="s">
        <v>469</v>
      </c>
      <c r="J6" s="447" t="s">
        <v>491</v>
      </c>
      <c r="K6" s="447" t="s">
        <v>492</v>
      </c>
      <c r="L6" s="447" t="s">
        <v>412</v>
      </c>
      <c r="M6" s="469" t="s">
        <v>542</v>
      </c>
      <c r="N6" s="470" t="s">
        <v>543</v>
      </c>
      <c r="O6" s="468" t="s">
        <v>545</v>
      </c>
      <c r="P6" s="447" t="s">
        <v>1</v>
      </c>
      <c r="Q6" s="447" t="s">
        <v>550</v>
      </c>
      <c r="R6" s="447" t="s">
        <v>552</v>
      </c>
      <c r="S6" s="447" t="s">
        <v>541</v>
      </c>
      <c r="T6" s="447" t="s">
        <v>494</v>
      </c>
      <c r="U6" s="447" t="s">
        <v>495</v>
      </c>
      <c r="V6" s="465" t="s">
        <v>446</v>
      </c>
      <c r="W6" s="447" t="s">
        <v>412</v>
      </c>
      <c r="X6" s="447" t="s">
        <v>503</v>
      </c>
      <c r="Y6" s="447" t="s">
        <v>504</v>
      </c>
      <c r="Z6" s="447" t="s">
        <v>505</v>
      </c>
      <c r="AA6" s="447"/>
      <c r="AB6" s="448"/>
    </row>
    <row r="7" spans="1:227" s="450" customFormat="1" ht="80.25" customHeight="1" x14ac:dyDescent="0.2">
      <c r="A7" s="448" t="s">
        <v>73</v>
      </c>
      <c r="B7" s="447" t="s">
        <v>523</v>
      </c>
      <c r="C7" s="447" t="s">
        <v>524</v>
      </c>
      <c r="D7" s="447" t="s">
        <v>525</v>
      </c>
      <c r="E7" s="447" t="s">
        <v>526</v>
      </c>
      <c r="F7" s="447" t="s">
        <v>528</v>
      </c>
      <c r="G7" s="447" t="s">
        <v>534</v>
      </c>
      <c r="H7" s="447" t="s">
        <v>536</v>
      </c>
      <c r="I7" s="447" t="s">
        <v>530</v>
      </c>
      <c r="J7" s="447" t="s">
        <v>531</v>
      </c>
      <c r="K7" s="447" t="s">
        <v>532</v>
      </c>
      <c r="L7" s="447" t="s">
        <v>535</v>
      </c>
      <c r="M7" s="447" t="s">
        <v>533</v>
      </c>
      <c r="N7" s="468" t="s">
        <v>490</v>
      </c>
      <c r="O7" s="447" t="s">
        <v>499</v>
      </c>
      <c r="P7" s="447" t="s">
        <v>497</v>
      </c>
      <c r="Q7" s="447" t="s">
        <v>529</v>
      </c>
      <c r="R7" s="447" t="s">
        <v>553</v>
      </c>
      <c r="S7" s="447" t="s">
        <v>540</v>
      </c>
      <c r="T7" s="447" t="s">
        <v>397</v>
      </c>
      <c r="U7" s="447" t="s">
        <v>487</v>
      </c>
      <c r="V7" s="465" t="s">
        <v>527</v>
      </c>
      <c r="W7" s="447" t="s">
        <v>515</v>
      </c>
      <c r="X7" s="447" t="s">
        <v>516</v>
      </c>
      <c r="Y7" s="447" t="s">
        <v>517</v>
      </c>
      <c r="Z7" s="447" t="s">
        <v>518</v>
      </c>
      <c r="AA7" s="465" t="s">
        <v>539</v>
      </c>
      <c r="AB7" s="471" t="s">
        <v>9</v>
      </c>
    </row>
    <row r="8" spans="1:227" ht="12.75" x14ac:dyDescent="0.2">
      <c r="A8" s="45" t="s">
        <v>18</v>
      </c>
      <c r="B8" s="456">
        <v>1260843</v>
      </c>
      <c r="C8" s="457">
        <v>331788</v>
      </c>
      <c r="D8" s="457">
        <v>35868105</v>
      </c>
      <c r="E8" s="457"/>
      <c r="F8" s="457">
        <v>6738781</v>
      </c>
      <c r="G8" s="457">
        <v>23887744</v>
      </c>
      <c r="H8" s="457">
        <v>411688</v>
      </c>
      <c r="I8" s="457">
        <v>7018865</v>
      </c>
      <c r="J8" s="457">
        <v>26921</v>
      </c>
      <c r="K8" s="457"/>
      <c r="L8" s="457"/>
      <c r="M8" s="457">
        <v>6759000</v>
      </c>
      <c r="N8" s="457"/>
      <c r="O8" s="458"/>
      <c r="P8" s="457"/>
      <c r="Q8" s="457"/>
      <c r="R8" s="457"/>
      <c r="S8" s="457"/>
      <c r="T8" s="457"/>
      <c r="U8" s="457"/>
      <c r="V8" s="457"/>
      <c r="W8" s="457"/>
      <c r="X8" s="457"/>
      <c r="Y8" s="457"/>
      <c r="Z8" s="457"/>
      <c r="AA8" s="457"/>
      <c r="AB8" s="459">
        <f t="shared" ref="AB8:AB64" si="0">SUM(B8:AA8)</f>
        <v>82303735</v>
      </c>
      <c r="AD8" s="450"/>
      <c r="AE8" s="450"/>
    </row>
    <row r="9" spans="1:227" x14ac:dyDescent="0.2">
      <c r="A9" s="45" t="s">
        <v>17</v>
      </c>
      <c r="B9" s="456">
        <v>649966</v>
      </c>
      <c r="C9" s="457">
        <v>171037</v>
      </c>
      <c r="D9" s="457">
        <v>26570829</v>
      </c>
      <c r="E9" s="457"/>
      <c r="F9" s="457">
        <v>850998</v>
      </c>
      <c r="G9" s="457">
        <v>12051082</v>
      </c>
      <c r="H9" s="457">
        <v>113145</v>
      </c>
      <c r="I9" s="457"/>
      <c r="J9" s="457">
        <v>977773</v>
      </c>
      <c r="K9" s="457"/>
      <c r="L9" s="457">
        <v>38740288</v>
      </c>
      <c r="M9" s="457">
        <v>4837194</v>
      </c>
      <c r="N9" s="457"/>
      <c r="O9" s="457"/>
      <c r="P9" s="457"/>
      <c r="Q9" s="457"/>
      <c r="R9" s="457"/>
      <c r="S9" s="457"/>
      <c r="T9" s="457"/>
      <c r="U9" s="457"/>
      <c r="V9" s="457"/>
      <c r="W9" s="457"/>
      <c r="X9" s="457"/>
      <c r="Y9" s="457"/>
      <c r="Z9" s="457"/>
      <c r="AA9" s="457"/>
      <c r="AB9" s="459">
        <f t="shared" si="0"/>
        <v>84962312</v>
      </c>
      <c r="AD9" s="450"/>
      <c r="AE9" s="450"/>
    </row>
    <row r="10" spans="1:227" x14ac:dyDescent="0.2">
      <c r="A10" s="45" t="s">
        <v>20</v>
      </c>
      <c r="B10" s="456"/>
      <c r="C10" s="457"/>
      <c r="D10" s="457"/>
      <c r="E10" s="457"/>
      <c r="F10" s="457">
        <v>20725</v>
      </c>
      <c r="G10" s="457">
        <v>414214</v>
      </c>
      <c r="H10" s="457">
        <v>16661</v>
      </c>
      <c r="I10" s="457"/>
      <c r="J10" s="457"/>
      <c r="K10" s="457"/>
      <c r="L10" s="457"/>
      <c r="M10" s="457">
        <v>1000000</v>
      </c>
      <c r="N10" s="457"/>
      <c r="O10" s="457"/>
      <c r="P10" s="457"/>
      <c r="Q10" s="457"/>
      <c r="R10" s="457"/>
      <c r="S10" s="457"/>
      <c r="T10" s="457"/>
      <c r="U10" s="457"/>
      <c r="V10" s="457"/>
      <c r="W10" s="457"/>
      <c r="X10" s="457"/>
      <c r="Y10" s="457"/>
      <c r="Z10" s="457"/>
      <c r="AA10" s="457"/>
      <c r="AB10" s="459">
        <f t="shared" si="0"/>
        <v>1451600</v>
      </c>
      <c r="AD10" s="450"/>
      <c r="AE10" s="450"/>
    </row>
    <row r="11" spans="1:227" ht="12.75" x14ac:dyDescent="0.2">
      <c r="A11" s="45" t="s">
        <v>21</v>
      </c>
      <c r="B11" s="456">
        <v>3906995</v>
      </c>
      <c r="C11" s="457">
        <v>797091</v>
      </c>
      <c r="D11" s="457">
        <v>125029641</v>
      </c>
      <c r="E11" s="457"/>
      <c r="F11" s="457">
        <v>10805012</v>
      </c>
      <c r="G11" s="457">
        <v>17998810</v>
      </c>
      <c r="H11" s="457">
        <v>238774</v>
      </c>
      <c r="I11" s="457"/>
      <c r="J11" s="457">
        <v>5538916</v>
      </c>
      <c r="K11" s="457"/>
      <c r="L11" s="457">
        <v>16910456</v>
      </c>
      <c r="M11" s="457">
        <v>13863883</v>
      </c>
      <c r="N11" s="457"/>
      <c r="O11" s="457"/>
      <c r="P11" s="458"/>
      <c r="Q11" s="457"/>
      <c r="R11" s="457"/>
      <c r="S11" s="457"/>
      <c r="T11" s="457"/>
      <c r="U11" s="457"/>
      <c r="V11" s="457">
        <v>1239331</v>
      </c>
      <c r="W11" s="457"/>
      <c r="X11" s="457"/>
      <c r="Y11" s="457"/>
      <c r="Z11" s="457"/>
      <c r="AA11" s="457"/>
      <c r="AB11" s="459">
        <f t="shared" si="0"/>
        <v>196328909</v>
      </c>
    </row>
    <row r="12" spans="1:227" x14ac:dyDescent="0.2">
      <c r="A12" s="45" t="s">
        <v>19</v>
      </c>
      <c r="B12" s="456">
        <v>658646</v>
      </c>
      <c r="C12" s="457">
        <v>171037</v>
      </c>
      <c r="D12" s="457">
        <v>19207022</v>
      </c>
      <c r="E12" s="457"/>
      <c r="F12" s="457">
        <v>3968382</v>
      </c>
      <c r="G12" s="457">
        <v>18358712</v>
      </c>
      <c r="H12" s="457">
        <v>304526</v>
      </c>
      <c r="I12" s="457"/>
      <c r="J12" s="457"/>
      <c r="K12" s="457"/>
      <c r="L12" s="457">
        <v>498698</v>
      </c>
      <c r="M12" s="457">
        <v>5533946</v>
      </c>
      <c r="N12" s="457"/>
      <c r="O12" s="457"/>
      <c r="P12" s="457"/>
      <c r="Q12" s="457"/>
      <c r="R12" s="457"/>
      <c r="S12" s="457"/>
      <c r="T12" s="457"/>
      <c r="U12" s="457"/>
      <c r="V12" s="457">
        <v>492680</v>
      </c>
      <c r="W12" s="457"/>
      <c r="X12" s="457"/>
      <c r="Y12" s="457"/>
      <c r="Z12" s="457"/>
      <c r="AA12" s="457"/>
      <c r="AB12" s="459">
        <f t="shared" si="0"/>
        <v>49193649</v>
      </c>
    </row>
    <row r="13" spans="1:227" ht="12.75" x14ac:dyDescent="0.2">
      <c r="A13" s="45" t="s">
        <v>22</v>
      </c>
      <c r="B13" s="456">
        <v>23770796</v>
      </c>
      <c r="C13" s="457">
        <v>4809433</v>
      </c>
      <c r="D13" s="457">
        <v>1187476799</v>
      </c>
      <c r="E13" s="457"/>
      <c r="F13" s="457">
        <v>49331028</v>
      </c>
      <c r="G13" s="457">
        <v>43540762</v>
      </c>
      <c r="H13" s="457">
        <v>629507</v>
      </c>
      <c r="I13" s="457"/>
      <c r="J13" s="457">
        <v>155871</v>
      </c>
      <c r="K13" s="457"/>
      <c r="L13" s="457">
        <v>686507596</v>
      </c>
      <c r="M13" s="457">
        <v>82084013</v>
      </c>
      <c r="N13" s="457"/>
      <c r="O13" s="457"/>
      <c r="P13" s="458"/>
      <c r="Q13" s="457"/>
      <c r="R13" s="457"/>
      <c r="S13" s="457"/>
      <c r="T13" s="457"/>
      <c r="U13" s="457"/>
      <c r="V13" s="457">
        <v>6810404</v>
      </c>
      <c r="W13" s="457"/>
      <c r="X13" s="457"/>
      <c r="Y13" s="457"/>
      <c r="Z13" s="457"/>
      <c r="AA13" s="457"/>
      <c r="AB13" s="459">
        <f t="shared" si="0"/>
        <v>2085116209</v>
      </c>
    </row>
    <row r="14" spans="1:227" ht="12.75" x14ac:dyDescent="0.2">
      <c r="A14" s="45" t="s">
        <v>23</v>
      </c>
      <c r="B14" s="456">
        <v>2891396</v>
      </c>
      <c r="C14" s="457">
        <v>604798</v>
      </c>
      <c r="D14" s="457">
        <v>121972164</v>
      </c>
      <c r="E14" s="457"/>
      <c r="F14" s="457">
        <v>7376176</v>
      </c>
      <c r="G14" s="457">
        <v>18111801</v>
      </c>
      <c r="H14" s="457">
        <v>243412</v>
      </c>
      <c r="I14" s="457"/>
      <c r="J14" s="457">
        <v>96121</v>
      </c>
      <c r="K14" s="457"/>
      <c r="L14" s="457">
        <v>36172017</v>
      </c>
      <c r="M14" s="457">
        <v>11960665</v>
      </c>
      <c r="N14" s="457"/>
      <c r="O14" s="457"/>
      <c r="P14" s="458"/>
      <c r="Q14" s="457"/>
      <c r="R14" s="457"/>
      <c r="S14" s="457"/>
      <c r="T14" s="457"/>
      <c r="U14" s="457"/>
      <c r="V14" s="457">
        <v>1336594</v>
      </c>
      <c r="W14" s="457"/>
      <c r="X14" s="457"/>
      <c r="Y14" s="457"/>
      <c r="Z14" s="457"/>
      <c r="AA14" s="457"/>
      <c r="AB14" s="459">
        <f t="shared" si="0"/>
        <v>200765144</v>
      </c>
    </row>
    <row r="15" spans="1:227" x14ac:dyDescent="0.2">
      <c r="A15" s="45" t="s">
        <v>520</v>
      </c>
      <c r="B15" s="456"/>
      <c r="C15" s="457"/>
      <c r="D15" s="457"/>
      <c r="E15" s="457"/>
      <c r="F15" s="457">
        <v>20931</v>
      </c>
      <c r="G15" s="457">
        <v>400565</v>
      </c>
      <c r="H15" s="457">
        <v>16342</v>
      </c>
      <c r="I15" s="457"/>
      <c r="J15" s="457"/>
      <c r="K15" s="457"/>
      <c r="L15" s="457"/>
      <c r="M15" s="457">
        <v>1000000</v>
      </c>
      <c r="N15" s="457"/>
      <c r="O15" s="457"/>
      <c r="P15" s="457"/>
      <c r="Q15" s="457"/>
      <c r="R15" s="457"/>
      <c r="S15" s="457"/>
      <c r="T15" s="457"/>
      <c r="U15" s="457"/>
      <c r="V15" s="457"/>
      <c r="W15" s="457"/>
      <c r="X15" s="457"/>
      <c r="Y15" s="457"/>
      <c r="Z15" s="457"/>
      <c r="AA15" s="457"/>
      <c r="AB15" s="459">
        <f t="shared" si="0"/>
        <v>1437838</v>
      </c>
    </row>
    <row r="16" spans="1:227" x14ac:dyDescent="0.2">
      <c r="A16" s="45" t="s">
        <v>24</v>
      </c>
      <c r="B16" s="456">
        <v>1517996</v>
      </c>
      <c r="C16" s="457">
        <v>399458</v>
      </c>
      <c r="D16" s="457">
        <v>139259520</v>
      </c>
      <c r="E16" s="457"/>
      <c r="F16" s="457">
        <v>5451540</v>
      </c>
      <c r="G16" s="457">
        <v>5375178</v>
      </c>
      <c r="H16" s="457">
        <v>155035</v>
      </c>
      <c r="I16" s="457"/>
      <c r="J16" s="457">
        <v>13408</v>
      </c>
      <c r="K16" s="457"/>
      <c r="L16" s="457">
        <v>103905981</v>
      </c>
      <c r="M16" s="457">
        <v>9275644</v>
      </c>
      <c r="N16" s="457"/>
      <c r="O16" s="457"/>
      <c r="P16" s="457"/>
      <c r="Q16" s="457"/>
      <c r="R16" s="457"/>
      <c r="S16" s="457"/>
      <c r="T16" s="457"/>
      <c r="U16" s="457"/>
      <c r="V16" s="457"/>
      <c r="W16" s="457"/>
      <c r="X16" s="457"/>
      <c r="Y16" s="457"/>
      <c r="Z16" s="457"/>
      <c r="AA16" s="457"/>
      <c r="AB16" s="459">
        <f t="shared" si="0"/>
        <v>265353760</v>
      </c>
    </row>
    <row r="17" spans="1:28" x14ac:dyDescent="0.2">
      <c r="A17" s="45" t="s">
        <v>26</v>
      </c>
      <c r="B17" s="456">
        <v>649966</v>
      </c>
      <c r="C17" s="457">
        <v>171037</v>
      </c>
      <c r="D17" s="457">
        <v>28245643</v>
      </c>
      <c r="E17" s="457"/>
      <c r="F17" s="457">
        <v>796144</v>
      </c>
      <c r="G17" s="457">
        <v>3280195</v>
      </c>
      <c r="H17" s="457">
        <v>114638</v>
      </c>
      <c r="I17" s="457"/>
      <c r="J17" s="457"/>
      <c r="K17" s="457"/>
      <c r="L17" s="457"/>
      <c r="M17" s="457">
        <v>4212161</v>
      </c>
      <c r="N17" s="457"/>
      <c r="O17" s="457"/>
      <c r="P17" s="457"/>
      <c r="Q17" s="457"/>
      <c r="R17" s="457"/>
      <c r="S17" s="457"/>
      <c r="T17" s="457"/>
      <c r="U17" s="457"/>
      <c r="V17" s="457"/>
      <c r="W17" s="457"/>
      <c r="X17" s="457"/>
      <c r="Y17" s="457"/>
      <c r="Z17" s="457"/>
      <c r="AA17" s="457"/>
      <c r="AB17" s="459">
        <f t="shared" si="0"/>
        <v>37469784</v>
      </c>
    </row>
    <row r="18" spans="1:28" x14ac:dyDescent="0.2">
      <c r="A18" s="45" t="s">
        <v>521</v>
      </c>
      <c r="B18" s="456">
        <v>649966</v>
      </c>
      <c r="C18" s="457">
        <v>171037</v>
      </c>
      <c r="D18" s="457">
        <v>32000215</v>
      </c>
      <c r="E18" s="457"/>
      <c r="F18" s="457">
        <v>5418589</v>
      </c>
      <c r="G18" s="457"/>
      <c r="H18" s="457"/>
      <c r="I18" s="457"/>
      <c r="J18" s="457"/>
      <c r="K18" s="457"/>
      <c r="L18" s="457">
        <v>274749503</v>
      </c>
      <c r="M18" s="457">
        <v>13720488</v>
      </c>
      <c r="N18" s="457"/>
      <c r="O18" s="457"/>
      <c r="P18" s="457"/>
      <c r="Q18" s="457"/>
      <c r="R18" s="457"/>
      <c r="S18" s="457"/>
      <c r="T18" s="457"/>
      <c r="U18" s="457"/>
      <c r="V18" s="457">
        <v>3939531</v>
      </c>
      <c r="W18" s="457"/>
      <c r="X18" s="457"/>
      <c r="Y18" s="457"/>
      <c r="Z18" s="457"/>
      <c r="AA18" s="457">
        <v>148500000</v>
      </c>
      <c r="AB18" s="459">
        <f t="shared" si="0"/>
        <v>479149329</v>
      </c>
    </row>
    <row r="19" spans="1:28" ht="12.75" x14ac:dyDescent="0.2">
      <c r="A19" s="45" t="s">
        <v>27</v>
      </c>
      <c r="B19" s="456">
        <v>12530781</v>
      </c>
      <c r="C19" s="457">
        <v>2602456</v>
      </c>
      <c r="D19" s="457">
        <v>457897329</v>
      </c>
      <c r="E19" s="457"/>
      <c r="F19" s="457">
        <v>36940406</v>
      </c>
      <c r="G19" s="457">
        <v>23697571</v>
      </c>
      <c r="H19" s="457">
        <v>389687</v>
      </c>
      <c r="I19" s="457"/>
      <c r="J19" s="457"/>
      <c r="K19" s="457"/>
      <c r="L19" s="457">
        <v>80940586</v>
      </c>
      <c r="M19" s="457">
        <v>35147243</v>
      </c>
      <c r="N19" s="457"/>
      <c r="O19" s="457"/>
      <c r="P19" s="458"/>
      <c r="Q19" s="457"/>
      <c r="R19" s="457"/>
      <c r="S19" s="457"/>
      <c r="T19" s="457"/>
      <c r="U19" s="457"/>
      <c r="V19" s="457">
        <v>1550711</v>
      </c>
      <c r="W19" s="457"/>
      <c r="X19" s="457"/>
      <c r="Y19" s="457"/>
      <c r="Z19" s="457"/>
      <c r="AA19" s="457"/>
      <c r="AB19" s="459">
        <f t="shared" si="0"/>
        <v>651696770</v>
      </c>
    </row>
    <row r="20" spans="1:28" ht="12.75" x14ac:dyDescent="0.2">
      <c r="A20" s="45" t="s">
        <v>28</v>
      </c>
      <c r="B20" s="456">
        <v>4809282</v>
      </c>
      <c r="C20" s="457">
        <v>969232</v>
      </c>
      <c r="D20" s="457">
        <v>136091960</v>
      </c>
      <c r="E20" s="457"/>
      <c r="F20" s="457">
        <v>12967167</v>
      </c>
      <c r="G20" s="457">
        <v>32827255</v>
      </c>
      <c r="H20" s="457">
        <v>546434</v>
      </c>
      <c r="I20" s="457">
        <v>842264</v>
      </c>
      <c r="J20" s="457"/>
      <c r="K20" s="457"/>
      <c r="L20" s="457">
        <v>85518143</v>
      </c>
      <c r="M20" s="457">
        <v>13394981</v>
      </c>
      <c r="N20" s="457"/>
      <c r="O20" s="457"/>
      <c r="P20" s="458"/>
      <c r="Q20" s="457"/>
      <c r="R20" s="457"/>
      <c r="S20" s="457"/>
      <c r="T20" s="457"/>
      <c r="U20" s="457"/>
      <c r="V20" s="457">
        <v>1785933</v>
      </c>
      <c r="W20" s="457"/>
      <c r="X20" s="457"/>
      <c r="Y20" s="457"/>
      <c r="Z20" s="457"/>
      <c r="AA20" s="457"/>
      <c r="AB20" s="459">
        <f t="shared" si="0"/>
        <v>289752651</v>
      </c>
    </row>
    <row r="21" spans="1:28" x14ac:dyDescent="0.2">
      <c r="A21" s="45" t="s">
        <v>29</v>
      </c>
      <c r="B21" s="456"/>
      <c r="C21" s="457"/>
      <c r="D21" s="457">
        <v>2776686</v>
      </c>
      <c r="E21" s="457"/>
      <c r="F21" s="457">
        <v>256991</v>
      </c>
      <c r="G21" s="457">
        <v>207167</v>
      </c>
      <c r="H21" s="457">
        <v>13440</v>
      </c>
      <c r="I21" s="457"/>
      <c r="J21" s="457"/>
      <c r="K21" s="457"/>
      <c r="L21" s="457"/>
      <c r="M21" s="457">
        <v>1251860</v>
      </c>
      <c r="N21" s="457"/>
      <c r="O21" s="457"/>
      <c r="P21" s="457"/>
      <c r="Q21" s="457"/>
      <c r="R21" s="457"/>
      <c r="S21" s="457"/>
      <c r="T21" s="457"/>
      <c r="U21" s="457"/>
      <c r="V21" s="457"/>
      <c r="W21" s="457"/>
      <c r="X21" s="457"/>
      <c r="Y21" s="457"/>
      <c r="Z21" s="457"/>
      <c r="AA21" s="457"/>
      <c r="AB21" s="459">
        <f t="shared" si="0"/>
        <v>4506144</v>
      </c>
    </row>
    <row r="22" spans="1:28" x14ac:dyDescent="0.2">
      <c r="A22" s="45" t="s">
        <v>30</v>
      </c>
      <c r="B22" s="456">
        <v>649966</v>
      </c>
      <c r="C22" s="457">
        <v>171037</v>
      </c>
      <c r="D22" s="457">
        <v>48461983</v>
      </c>
      <c r="E22" s="457"/>
      <c r="F22" s="457">
        <v>2055738</v>
      </c>
      <c r="G22" s="457">
        <v>4139056</v>
      </c>
      <c r="H22" s="457">
        <v>122085</v>
      </c>
      <c r="I22" s="457"/>
      <c r="J22" s="457"/>
      <c r="K22" s="457"/>
      <c r="L22" s="457">
        <v>1518344</v>
      </c>
      <c r="M22" s="457">
        <v>8188413</v>
      </c>
      <c r="N22" s="457"/>
      <c r="O22" s="457"/>
      <c r="P22" s="457"/>
      <c r="Q22" s="457"/>
      <c r="R22" s="457"/>
      <c r="S22" s="457"/>
      <c r="T22" s="457"/>
      <c r="U22" s="457"/>
      <c r="V22" s="457">
        <v>573360</v>
      </c>
      <c r="W22" s="457"/>
      <c r="X22" s="457"/>
      <c r="Y22" s="457"/>
      <c r="Z22" s="457"/>
      <c r="AA22" s="457"/>
      <c r="AB22" s="459">
        <f t="shared" si="0"/>
        <v>65879982</v>
      </c>
    </row>
    <row r="23" spans="1:28" x14ac:dyDescent="0.2">
      <c r="A23" s="45" t="s">
        <v>32</v>
      </c>
      <c r="B23" s="456">
        <v>649966</v>
      </c>
      <c r="C23" s="457">
        <v>171037</v>
      </c>
      <c r="D23" s="457">
        <v>20273903</v>
      </c>
      <c r="E23" s="457"/>
      <c r="F23" s="457">
        <v>2901342</v>
      </c>
      <c r="G23" s="457">
        <v>12145056</v>
      </c>
      <c r="H23" s="457">
        <v>177055</v>
      </c>
      <c r="I23" s="457"/>
      <c r="J23" s="457">
        <v>2084859</v>
      </c>
      <c r="K23" s="457"/>
      <c r="L23" s="457"/>
      <c r="M23" s="457">
        <v>5750176</v>
      </c>
      <c r="N23" s="457"/>
      <c r="O23" s="457"/>
      <c r="P23" s="457"/>
      <c r="Q23" s="457"/>
      <c r="R23" s="457"/>
      <c r="S23" s="457"/>
      <c r="T23" s="457"/>
      <c r="U23" s="457"/>
      <c r="V23" s="457"/>
      <c r="W23" s="457"/>
      <c r="X23" s="457"/>
      <c r="Y23" s="457"/>
      <c r="Z23" s="457"/>
      <c r="AA23" s="457"/>
      <c r="AB23" s="459">
        <f t="shared" si="0"/>
        <v>44153394</v>
      </c>
    </row>
    <row r="24" spans="1:28" x14ac:dyDescent="0.2">
      <c r="A24" s="45" t="s">
        <v>33</v>
      </c>
      <c r="B24" s="456">
        <v>7139755</v>
      </c>
      <c r="C24" s="457">
        <v>1385198</v>
      </c>
      <c r="D24" s="457">
        <v>369722444</v>
      </c>
      <c r="E24" s="457"/>
      <c r="F24" s="457">
        <v>15822721</v>
      </c>
      <c r="G24" s="457">
        <v>24608021</v>
      </c>
      <c r="H24" s="457">
        <v>418510</v>
      </c>
      <c r="I24" s="457"/>
      <c r="J24" s="457"/>
      <c r="K24" s="457"/>
      <c r="L24" s="457">
        <v>416290168</v>
      </c>
      <c r="M24" s="457">
        <v>21588310</v>
      </c>
      <c r="N24" s="457"/>
      <c r="O24" s="457"/>
      <c r="P24" s="457"/>
      <c r="Q24" s="457"/>
      <c r="R24" s="457"/>
      <c r="S24" s="457"/>
      <c r="T24" s="457"/>
      <c r="U24" s="457"/>
      <c r="V24" s="457">
        <v>3724984</v>
      </c>
      <c r="W24" s="457"/>
      <c r="X24" s="457"/>
      <c r="Y24" s="457"/>
      <c r="Z24" s="457"/>
      <c r="AA24" s="457"/>
      <c r="AB24" s="459">
        <f t="shared" si="0"/>
        <v>860700111</v>
      </c>
    </row>
    <row r="25" spans="1:28" ht="12.75" x14ac:dyDescent="0.2">
      <c r="A25" s="45" t="s">
        <v>34</v>
      </c>
      <c r="B25" s="456">
        <v>2596986</v>
      </c>
      <c r="C25" s="457">
        <v>553740</v>
      </c>
      <c r="D25" s="457">
        <v>87693442</v>
      </c>
      <c r="E25" s="457"/>
      <c r="F25" s="457">
        <v>8108751</v>
      </c>
      <c r="G25" s="457">
        <v>23652032</v>
      </c>
      <c r="H25" s="457">
        <v>429243</v>
      </c>
      <c r="I25" s="457"/>
      <c r="J25" s="457"/>
      <c r="K25" s="457"/>
      <c r="L25" s="457">
        <v>7410708</v>
      </c>
      <c r="M25" s="457">
        <v>8471639</v>
      </c>
      <c r="N25" s="457"/>
      <c r="O25" s="457"/>
      <c r="P25" s="458"/>
      <c r="Q25" s="457"/>
      <c r="R25" s="457"/>
      <c r="S25" s="457"/>
      <c r="T25" s="457"/>
      <c r="U25" s="457"/>
      <c r="V25" s="457"/>
      <c r="W25" s="457"/>
      <c r="X25" s="457"/>
      <c r="Y25" s="457"/>
      <c r="Z25" s="457"/>
      <c r="AA25" s="457"/>
      <c r="AB25" s="459">
        <f t="shared" si="0"/>
        <v>138916541</v>
      </c>
    </row>
    <row r="26" spans="1:28" x14ac:dyDescent="0.2">
      <c r="A26" s="45" t="s">
        <v>31</v>
      </c>
      <c r="B26" s="456">
        <v>734248</v>
      </c>
      <c r="C26" s="457">
        <v>193216</v>
      </c>
      <c r="D26" s="457">
        <v>33439750</v>
      </c>
      <c r="E26" s="457"/>
      <c r="F26" s="457">
        <v>4221387</v>
      </c>
      <c r="G26" s="457">
        <v>17889080</v>
      </c>
      <c r="H26" s="457">
        <v>302334</v>
      </c>
      <c r="I26" s="457"/>
      <c r="J26" s="457"/>
      <c r="K26" s="457"/>
      <c r="L26" s="457">
        <v>277818</v>
      </c>
      <c r="M26" s="457">
        <v>6644847</v>
      </c>
      <c r="N26" s="457"/>
      <c r="O26" s="457"/>
      <c r="P26" s="457"/>
      <c r="Q26" s="457"/>
      <c r="R26" s="457"/>
      <c r="S26" s="457"/>
      <c r="T26" s="457"/>
      <c r="U26" s="457"/>
      <c r="V26" s="457"/>
      <c r="W26" s="457"/>
      <c r="X26" s="457"/>
      <c r="Y26" s="457"/>
      <c r="Z26" s="457"/>
      <c r="AA26" s="457"/>
      <c r="AB26" s="459">
        <f t="shared" si="0"/>
        <v>63702680</v>
      </c>
    </row>
    <row r="27" spans="1:28" x14ac:dyDescent="0.2">
      <c r="A27" s="45" t="s">
        <v>35</v>
      </c>
      <c r="B27" s="456">
        <v>965635</v>
      </c>
      <c r="C27" s="457">
        <v>210954</v>
      </c>
      <c r="D27" s="457">
        <v>27141197</v>
      </c>
      <c r="E27" s="457"/>
      <c r="F27" s="457">
        <v>2662506</v>
      </c>
      <c r="G27" s="457">
        <v>16142716</v>
      </c>
      <c r="H27" s="457">
        <v>251043</v>
      </c>
      <c r="I27" s="457"/>
      <c r="J27" s="457">
        <v>124675</v>
      </c>
      <c r="K27" s="457"/>
      <c r="L27" s="457"/>
      <c r="M27" s="457">
        <v>5178111</v>
      </c>
      <c r="N27" s="457"/>
      <c r="O27" s="457"/>
      <c r="P27" s="457"/>
      <c r="Q27" s="457"/>
      <c r="R27" s="457"/>
      <c r="S27" s="457"/>
      <c r="T27" s="457"/>
      <c r="U27" s="457"/>
      <c r="V27" s="457"/>
      <c r="W27" s="457"/>
      <c r="X27" s="457"/>
      <c r="Y27" s="457"/>
      <c r="Z27" s="457"/>
      <c r="AA27" s="457"/>
      <c r="AB27" s="459">
        <f t="shared" si="0"/>
        <v>52676837</v>
      </c>
    </row>
    <row r="28" spans="1:28" x14ac:dyDescent="0.2">
      <c r="A28" s="45" t="s">
        <v>36</v>
      </c>
      <c r="B28" s="456">
        <v>1050714</v>
      </c>
      <c r="C28" s="457">
        <v>255854</v>
      </c>
      <c r="D28" s="457">
        <v>38906499</v>
      </c>
      <c r="E28" s="457"/>
      <c r="F28" s="457">
        <v>5312574</v>
      </c>
      <c r="G28" s="457">
        <v>25062640</v>
      </c>
      <c r="H28" s="457">
        <v>416953</v>
      </c>
      <c r="I28" s="457">
        <v>836649</v>
      </c>
      <c r="J28" s="457"/>
      <c r="K28" s="457"/>
      <c r="L28" s="457"/>
      <c r="M28" s="457">
        <v>6746097</v>
      </c>
      <c r="N28" s="457"/>
      <c r="O28" s="457"/>
      <c r="P28" s="457"/>
      <c r="Q28" s="457"/>
      <c r="R28" s="457"/>
      <c r="S28" s="457"/>
      <c r="T28" s="457"/>
      <c r="U28" s="457"/>
      <c r="V28" s="457"/>
      <c r="W28" s="457"/>
      <c r="X28" s="457"/>
      <c r="Y28" s="457"/>
      <c r="Z28" s="457"/>
      <c r="AA28" s="457"/>
      <c r="AB28" s="459">
        <f t="shared" si="0"/>
        <v>78587980</v>
      </c>
    </row>
    <row r="29" spans="1:28" x14ac:dyDescent="0.2">
      <c r="A29" s="45" t="s">
        <v>37</v>
      </c>
      <c r="B29" s="456">
        <v>1497307</v>
      </c>
      <c r="C29" s="457">
        <v>394013</v>
      </c>
      <c r="D29" s="457">
        <v>54114960</v>
      </c>
      <c r="E29" s="457"/>
      <c r="F29" s="457">
        <v>6787729</v>
      </c>
      <c r="G29" s="457">
        <v>16789227</v>
      </c>
      <c r="H29" s="457">
        <v>301333</v>
      </c>
      <c r="I29" s="457"/>
      <c r="J29" s="457"/>
      <c r="K29" s="457"/>
      <c r="L29" s="457">
        <v>7350487</v>
      </c>
      <c r="M29" s="457">
        <v>8458280</v>
      </c>
      <c r="N29" s="457"/>
      <c r="O29" s="457"/>
      <c r="P29" s="457"/>
      <c r="Q29" s="457"/>
      <c r="R29" s="457"/>
      <c r="S29" s="457"/>
      <c r="T29" s="457"/>
      <c r="U29" s="457"/>
      <c r="V29" s="457">
        <v>626259</v>
      </c>
      <c r="W29" s="457"/>
      <c r="X29" s="457"/>
      <c r="Y29" s="457"/>
      <c r="Z29" s="457"/>
      <c r="AA29" s="457"/>
      <c r="AB29" s="459">
        <f t="shared" si="0"/>
        <v>96319595</v>
      </c>
    </row>
    <row r="30" spans="1:28" x14ac:dyDescent="0.2">
      <c r="A30" s="45" t="s">
        <v>40</v>
      </c>
      <c r="B30" s="456">
        <v>649966</v>
      </c>
      <c r="C30" s="457">
        <v>171037</v>
      </c>
      <c r="D30" s="457">
        <v>19129763</v>
      </c>
      <c r="E30" s="457"/>
      <c r="F30" s="457">
        <v>1911361</v>
      </c>
      <c r="G30" s="457">
        <v>10321738</v>
      </c>
      <c r="H30" s="457">
        <v>198441</v>
      </c>
      <c r="I30" s="457"/>
      <c r="J30" s="457">
        <v>63472</v>
      </c>
      <c r="K30" s="457"/>
      <c r="L30" s="457">
        <v>13228053</v>
      </c>
      <c r="M30" s="457">
        <v>4608048</v>
      </c>
      <c r="N30" s="457"/>
      <c r="O30" s="457"/>
      <c r="P30" s="457"/>
      <c r="Q30" s="457"/>
      <c r="R30" s="457"/>
      <c r="S30" s="457"/>
      <c r="T30" s="457"/>
      <c r="U30" s="457"/>
      <c r="V30" s="457"/>
      <c r="W30" s="457"/>
      <c r="X30" s="457"/>
      <c r="Y30" s="457"/>
      <c r="Z30" s="457"/>
      <c r="AA30" s="457"/>
      <c r="AB30" s="459">
        <f t="shared" si="0"/>
        <v>50281879</v>
      </c>
    </row>
    <row r="31" spans="1:28" ht="12.75" x14ac:dyDescent="0.2">
      <c r="A31" s="45" t="s">
        <v>39</v>
      </c>
      <c r="B31" s="456">
        <v>3497424</v>
      </c>
      <c r="C31" s="457">
        <v>675666</v>
      </c>
      <c r="D31" s="457">
        <v>231622852</v>
      </c>
      <c r="E31" s="457"/>
      <c r="F31" s="457">
        <v>5580581</v>
      </c>
      <c r="G31" s="457">
        <v>10093631</v>
      </c>
      <c r="H31" s="457">
        <v>227731</v>
      </c>
      <c r="I31" s="457">
        <v>915260</v>
      </c>
      <c r="J31" s="457"/>
      <c r="K31" s="457"/>
      <c r="L31" s="457">
        <v>100682266</v>
      </c>
      <c r="M31" s="457">
        <v>10105377</v>
      </c>
      <c r="N31" s="457"/>
      <c r="O31" s="457"/>
      <c r="P31" s="458"/>
      <c r="Q31" s="457"/>
      <c r="R31" s="457"/>
      <c r="S31" s="457"/>
      <c r="T31" s="457"/>
      <c r="U31" s="457"/>
      <c r="V31" s="457">
        <v>1334508</v>
      </c>
      <c r="W31" s="457"/>
      <c r="X31" s="457"/>
      <c r="Y31" s="457"/>
      <c r="Z31" s="457"/>
      <c r="AA31" s="457"/>
      <c r="AB31" s="459">
        <f t="shared" si="0"/>
        <v>364735296</v>
      </c>
    </row>
    <row r="32" spans="1:28" x14ac:dyDescent="0.2">
      <c r="A32" s="45" t="s">
        <v>38</v>
      </c>
      <c r="B32" s="456">
        <v>4256904</v>
      </c>
      <c r="C32" s="457">
        <v>851690</v>
      </c>
      <c r="D32" s="457">
        <v>272443409</v>
      </c>
      <c r="E32" s="457"/>
      <c r="F32" s="457">
        <v>9311734</v>
      </c>
      <c r="G32" s="457">
        <v>6443065</v>
      </c>
      <c r="H32" s="457">
        <v>168746</v>
      </c>
      <c r="I32" s="457"/>
      <c r="J32" s="457">
        <v>62855</v>
      </c>
      <c r="K32" s="457"/>
      <c r="L32" s="457">
        <v>236500791</v>
      </c>
      <c r="M32" s="457">
        <v>13242267</v>
      </c>
      <c r="N32" s="457"/>
      <c r="O32" s="457"/>
      <c r="P32" s="457"/>
      <c r="Q32" s="457"/>
      <c r="R32" s="457"/>
      <c r="S32" s="457"/>
      <c r="T32" s="457"/>
      <c r="U32" s="457"/>
      <c r="V32" s="457">
        <v>2290481</v>
      </c>
      <c r="W32" s="457"/>
      <c r="X32" s="457"/>
      <c r="Y32" s="457"/>
      <c r="Z32" s="457"/>
      <c r="AA32" s="457"/>
      <c r="AB32" s="459">
        <f t="shared" si="0"/>
        <v>545571942</v>
      </c>
    </row>
    <row r="33" spans="1:28" x14ac:dyDescent="0.2">
      <c r="A33" s="45" t="s">
        <v>41</v>
      </c>
      <c r="B33" s="456">
        <v>4278790</v>
      </c>
      <c r="C33" s="457">
        <v>906515</v>
      </c>
      <c r="D33" s="457">
        <v>132719038</v>
      </c>
      <c r="E33" s="457"/>
      <c r="F33" s="457">
        <v>14288815</v>
      </c>
      <c r="G33" s="457">
        <v>31452610</v>
      </c>
      <c r="H33" s="457">
        <v>523130</v>
      </c>
      <c r="I33" s="457"/>
      <c r="J33" s="457">
        <v>105912</v>
      </c>
      <c r="K33" s="457"/>
      <c r="L33" s="457">
        <v>3845038</v>
      </c>
      <c r="M33" s="457">
        <v>14647750</v>
      </c>
      <c r="N33" s="457"/>
      <c r="O33" s="457"/>
      <c r="P33" s="457"/>
      <c r="Q33" s="457"/>
      <c r="R33" s="457"/>
      <c r="S33" s="457"/>
      <c r="T33" s="457"/>
      <c r="U33" s="457"/>
      <c r="V33" s="457">
        <v>659868</v>
      </c>
      <c r="W33" s="457"/>
      <c r="X33" s="457"/>
      <c r="Y33" s="457"/>
      <c r="Z33" s="457"/>
      <c r="AA33" s="457"/>
      <c r="AB33" s="459">
        <f t="shared" si="0"/>
        <v>203427466</v>
      </c>
    </row>
    <row r="34" spans="1:28" ht="12.75" x14ac:dyDescent="0.2">
      <c r="A34" s="45" t="s">
        <v>42</v>
      </c>
      <c r="B34" s="456">
        <v>2386883</v>
      </c>
      <c r="C34" s="457">
        <v>458747</v>
      </c>
      <c r="D34" s="457">
        <v>94540896</v>
      </c>
      <c r="E34" s="457"/>
      <c r="F34" s="457">
        <v>6512905</v>
      </c>
      <c r="G34" s="457">
        <v>23692746</v>
      </c>
      <c r="H34" s="457">
        <v>378148</v>
      </c>
      <c r="I34" s="457"/>
      <c r="J34" s="457">
        <v>2886472</v>
      </c>
      <c r="K34" s="457"/>
      <c r="L34" s="457">
        <v>31562964</v>
      </c>
      <c r="M34" s="457">
        <v>10804616</v>
      </c>
      <c r="N34" s="457"/>
      <c r="O34" s="457"/>
      <c r="P34" s="458"/>
      <c r="Q34" s="457"/>
      <c r="R34" s="457"/>
      <c r="S34" s="457"/>
      <c r="T34" s="457"/>
      <c r="U34" s="457"/>
      <c r="V34" s="457">
        <v>845436</v>
      </c>
      <c r="W34" s="457"/>
      <c r="X34" s="457"/>
      <c r="Y34" s="457"/>
      <c r="Z34" s="457"/>
      <c r="AA34" s="457"/>
      <c r="AB34" s="459">
        <f t="shared" si="0"/>
        <v>174069813</v>
      </c>
    </row>
    <row r="35" spans="1:28" x14ac:dyDescent="0.2">
      <c r="A35" s="45" t="s">
        <v>44</v>
      </c>
      <c r="B35" s="456">
        <v>649966</v>
      </c>
      <c r="C35" s="457">
        <v>171037</v>
      </c>
      <c r="D35" s="457">
        <v>12148332</v>
      </c>
      <c r="E35" s="457"/>
      <c r="F35" s="457">
        <v>3167208</v>
      </c>
      <c r="G35" s="457">
        <v>20369607</v>
      </c>
      <c r="H35" s="457">
        <v>346425</v>
      </c>
      <c r="I35" s="457">
        <v>325675</v>
      </c>
      <c r="J35" s="457">
        <v>292363</v>
      </c>
      <c r="K35" s="457"/>
      <c r="L35" s="457"/>
      <c r="M35" s="457">
        <v>4799759</v>
      </c>
      <c r="N35" s="457"/>
      <c r="O35" s="457"/>
      <c r="P35" s="457"/>
      <c r="Q35" s="457"/>
      <c r="R35" s="457"/>
      <c r="S35" s="457"/>
      <c r="T35" s="457"/>
      <c r="U35" s="457"/>
      <c r="V35" s="457"/>
      <c r="W35" s="457"/>
      <c r="X35" s="457"/>
      <c r="Y35" s="457"/>
      <c r="Z35" s="457"/>
      <c r="AA35" s="457"/>
      <c r="AB35" s="459">
        <f t="shared" si="0"/>
        <v>42270372</v>
      </c>
    </row>
    <row r="36" spans="1:28" x14ac:dyDescent="0.2">
      <c r="A36" s="45" t="s">
        <v>43</v>
      </c>
      <c r="B36" s="456">
        <v>2422620</v>
      </c>
      <c r="C36" s="457">
        <v>478766</v>
      </c>
      <c r="D36" s="457">
        <v>67539733</v>
      </c>
      <c r="E36" s="457"/>
      <c r="F36" s="457">
        <v>9359349</v>
      </c>
      <c r="G36" s="457">
        <v>25674156</v>
      </c>
      <c r="H36" s="457">
        <v>418533</v>
      </c>
      <c r="I36" s="457"/>
      <c r="J36" s="457"/>
      <c r="K36" s="457"/>
      <c r="L36" s="457">
        <v>27408390</v>
      </c>
      <c r="M36" s="457">
        <v>10447305</v>
      </c>
      <c r="N36" s="457"/>
      <c r="O36" s="457"/>
      <c r="P36" s="457"/>
      <c r="Q36" s="457"/>
      <c r="R36" s="457"/>
      <c r="S36" s="457"/>
      <c r="T36" s="457"/>
      <c r="U36" s="457"/>
      <c r="V36" s="457">
        <v>1376477</v>
      </c>
      <c r="W36" s="457"/>
      <c r="X36" s="457"/>
      <c r="Y36" s="457"/>
      <c r="Z36" s="457"/>
      <c r="AA36" s="457"/>
      <c r="AB36" s="459">
        <f t="shared" si="0"/>
        <v>145125329</v>
      </c>
    </row>
    <row r="37" spans="1:28" x14ac:dyDescent="0.2">
      <c r="A37" s="45" t="s">
        <v>45</v>
      </c>
      <c r="B37" s="456">
        <v>649966</v>
      </c>
      <c r="C37" s="457">
        <v>171037</v>
      </c>
      <c r="D37" s="457">
        <v>12326628</v>
      </c>
      <c r="E37" s="457"/>
      <c r="F37" s="457">
        <v>1779757</v>
      </c>
      <c r="G37" s="457">
        <v>14813244</v>
      </c>
      <c r="H37" s="457">
        <v>157293</v>
      </c>
      <c r="I37" s="457"/>
      <c r="J37" s="457">
        <v>2711798</v>
      </c>
      <c r="K37" s="457"/>
      <c r="L37" s="457"/>
      <c r="M37" s="457">
        <v>4758665</v>
      </c>
      <c r="N37" s="457"/>
      <c r="O37" s="457"/>
      <c r="P37" s="457"/>
      <c r="Q37" s="457"/>
      <c r="R37" s="457"/>
      <c r="S37" s="457"/>
      <c r="T37" s="457"/>
      <c r="U37" s="457"/>
      <c r="V37" s="457"/>
      <c r="W37" s="457"/>
      <c r="X37" s="457"/>
      <c r="Y37" s="457"/>
      <c r="Z37" s="457"/>
      <c r="AA37" s="457"/>
      <c r="AB37" s="459">
        <f t="shared" si="0"/>
        <v>37368388</v>
      </c>
    </row>
    <row r="38" spans="1:28" x14ac:dyDescent="0.2">
      <c r="A38" s="45" t="s">
        <v>48</v>
      </c>
      <c r="B38" s="456">
        <v>649966</v>
      </c>
      <c r="C38" s="457">
        <v>171037</v>
      </c>
      <c r="D38" s="457">
        <v>18369393</v>
      </c>
      <c r="E38" s="457"/>
      <c r="F38" s="457">
        <v>2228020</v>
      </c>
      <c r="G38" s="457">
        <v>11636234</v>
      </c>
      <c r="H38" s="457">
        <v>178494</v>
      </c>
      <c r="I38" s="457"/>
      <c r="J38" s="457">
        <v>1743955</v>
      </c>
      <c r="K38" s="457"/>
      <c r="L38" s="457"/>
      <c r="M38" s="457">
        <v>5695356</v>
      </c>
      <c r="N38" s="457"/>
      <c r="O38" s="457"/>
      <c r="P38" s="457"/>
      <c r="Q38" s="457"/>
      <c r="R38" s="457"/>
      <c r="S38" s="457"/>
      <c r="T38" s="457"/>
      <c r="U38" s="457"/>
      <c r="V38" s="457"/>
      <c r="W38" s="457"/>
      <c r="X38" s="457"/>
      <c r="Y38" s="457"/>
      <c r="Z38" s="457"/>
      <c r="AA38" s="457"/>
      <c r="AB38" s="459">
        <f t="shared" si="0"/>
        <v>40672455</v>
      </c>
    </row>
    <row r="39" spans="1:28" ht="12.75" x14ac:dyDescent="0.2">
      <c r="A39" s="45" t="s">
        <v>52</v>
      </c>
      <c r="B39" s="456">
        <v>1918109</v>
      </c>
      <c r="C39" s="457">
        <v>377121</v>
      </c>
      <c r="D39" s="457">
        <v>73764665</v>
      </c>
      <c r="E39" s="457"/>
      <c r="F39" s="457">
        <v>4126425</v>
      </c>
      <c r="G39" s="457">
        <v>9608792</v>
      </c>
      <c r="H39" s="457">
        <v>109842</v>
      </c>
      <c r="I39" s="457"/>
      <c r="J39" s="457">
        <v>235100</v>
      </c>
      <c r="K39" s="457"/>
      <c r="L39" s="457">
        <v>5383975</v>
      </c>
      <c r="M39" s="457">
        <v>10067667</v>
      </c>
      <c r="N39" s="457"/>
      <c r="O39" s="457"/>
      <c r="P39" s="458"/>
      <c r="Q39" s="457"/>
      <c r="R39" s="457"/>
      <c r="S39" s="457"/>
      <c r="T39" s="457"/>
      <c r="U39" s="457"/>
      <c r="V39" s="457"/>
      <c r="W39" s="457"/>
      <c r="X39" s="457"/>
      <c r="Y39" s="457"/>
      <c r="Z39" s="457"/>
      <c r="AA39" s="457"/>
      <c r="AB39" s="459">
        <f t="shared" si="0"/>
        <v>105591696</v>
      </c>
    </row>
    <row r="40" spans="1:28" x14ac:dyDescent="0.2">
      <c r="A40" s="45" t="s">
        <v>49</v>
      </c>
      <c r="B40" s="456">
        <v>649966</v>
      </c>
      <c r="C40" s="457">
        <v>171037</v>
      </c>
      <c r="D40" s="457">
        <v>10641161</v>
      </c>
      <c r="E40" s="457"/>
      <c r="F40" s="457">
        <v>1906305</v>
      </c>
      <c r="G40" s="457">
        <v>6396472</v>
      </c>
      <c r="H40" s="457">
        <v>167956</v>
      </c>
      <c r="I40" s="457"/>
      <c r="J40" s="457"/>
      <c r="K40" s="457"/>
      <c r="L40" s="457"/>
      <c r="M40" s="457">
        <v>4676909</v>
      </c>
      <c r="N40" s="457"/>
      <c r="O40" s="457"/>
      <c r="P40" s="457"/>
      <c r="Q40" s="457"/>
      <c r="R40" s="457"/>
      <c r="S40" s="457"/>
      <c r="T40" s="457"/>
      <c r="U40" s="457"/>
      <c r="V40" s="457"/>
      <c r="W40" s="457"/>
      <c r="X40" s="457"/>
      <c r="Y40" s="457"/>
      <c r="Z40" s="457"/>
      <c r="AA40" s="457"/>
      <c r="AB40" s="459">
        <f t="shared" si="0"/>
        <v>24609806</v>
      </c>
    </row>
    <row r="41" spans="1:28" ht="12.75" x14ac:dyDescent="0.2">
      <c r="A41" s="45" t="s">
        <v>50</v>
      </c>
      <c r="B41" s="456">
        <v>6075521</v>
      </c>
      <c r="C41" s="457">
        <v>1152474</v>
      </c>
      <c r="D41" s="457">
        <v>560822026</v>
      </c>
      <c r="E41" s="457"/>
      <c r="F41" s="457">
        <v>1832739</v>
      </c>
      <c r="G41" s="457">
        <v>6771284</v>
      </c>
      <c r="H41" s="457">
        <v>175420</v>
      </c>
      <c r="I41" s="457"/>
      <c r="J41" s="457"/>
      <c r="K41" s="457"/>
      <c r="L41" s="457">
        <v>284038444</v>
      </c>
      <c r="M41" s="457">
        <v>6110059</v>
      </c>
      <c r="N41" s="457"/>
      <c r="O41" s="457"/>
      <c r="P41" s="458"/>
      <c r="Q41" s="457"/>
      <c r="R41" s="457"/>
      <c r="S41" s="457"/>
      <c r="T41" s="457"/>
      <c r="U41" s="457"/>
      <c r="V41" s="457">
        <v>1945400</v>
      </c>
      <c r="W41" s="457"/>
      <c r="X41" s="457"/>
      <c r="Y41" s="457"/>
      <c r="Z41" s="457"/>
      <c r="AA41" s="457"/>
      <c r="AB41" s="459">
        <f t="shared" si="0"/>
        <v>868923367</v>
      </c>
    </row>
    <row r="42" spans="1:28" x14ac:dyDescent="0.2">
      <c r="A42" s="45" t="s">
        <v>51</v>
      </c>
      <c r="B42" s="456">
        <v>649966</v>
      </c>
      <c r="C42" s="457">
        <v>171037</v>
      </c>
      <c r="D42" s="457">
        <v>37565250</v>
      </c>
      <c r="E42" s="457"/>
      <c r="F42" s="457">
        <v>3215300</v>
      </c>
      <c r="G42" s="457">
        <v>15685819</v>
      </c>
      <c r="H42" s="457">
        <v>196066</v>
      </c>
      <c r="I42" s="457"/>
      <c r="J42" s="457">
        <v>1351663</v>
      </c>
      <c r="K42" s="457"/>
      <c r="L42" s="457">
        <v>13951019</v>
      </c>
      <c r="M42" s="457">
        <v>5711688</v>
      </c>
      <c r="N42" s="457"/>
      <c r="O42" s="457"/>
      <c r="P42" s="457"/>
      <c r="Q42" s="457"/>
      <c r="R42" s="457"/>
      <c r="S42" s="457"/>
      <c r="T42" s="457"/>
      <c r="U42" s="457"/>
      <c r="V42" s="457"/>
      <c r="W42" s="457"/>
      <c r="X42" s="457"/>
      <c r="Y42" s="457"/>
      <c r="Z42" s="457"/>
      <c r="AA42" s="457"/>
      <c r="AB42" s="459">
        <f t="shared" si="0"/>
        <v>78497808</v>
      </c>
    </row>
    <row r="43" spans="1:28" ht="12.75" x14ac:dyDescent="0.2">
      <c r="A43" s="45" t="s">
        <v>53</v>
      </c>
      <c r="B43" s="456">
        <v>11529890</v>
      </c>
      <c r="C43" s="457">
        <v>2283994</v>
      </c>
      <c r="D43" s="457">
        <v>961263361</v>
      </c>
      <c r="E43" s="457"/>
      <c r="F43" s="457">
        <v>33768793</v>
      </c>
      <c r="G43" s="457">
        <v>30237345</v>
      </c>
      <c r="H43" s="457">
        <v>523974</v>
      </c>
      <c r="I43" s="457">
        <v>280755</v>
      </c>
      <c r="J43" s="457">
        <v>587776</v>
      </c>
      <c r="K43" s="457"/>
      <c r="L43" s="457">
        <v>1227525033</v>
      </c>
      <c r="M43" s="457">
        <v>57953065</v>
      </c>
      <c r="N43" s="457"/>
      <c r="O43" s="457"/>
      <c r="P43" s="458"/>
      <c r="Q43" s="457"/>
      <c r="R43" s="457"/>
      <c r="S43" s="457"/>
      <c r="T43" s="457"/>
      <c r="U43" s="457"/>
      <c r="V43" s="457">
        <v>5374803</v>
      </c>
      <c r="W43" s="457"/>
      <c r="X43" s="457"/>
      <c r="Y43" s="457"/>
      <c r="Z43" s="457"/>
      <c r="AA43" s="457"/>
      <c r="AB43" s="459">
        <f t="shared" si="0"/>
        <v>2331328789</v>
      </c>
    </row>
    <row r="44" spans="1:28" ht="12.75" x14ac:dyDescent="0.2">
      <c r="A44" s="45" t="s">
        <v>46</v>
      </c>
      <c r="B44" s="456">
        <v>3614226</v>
      </c>
      <c r="C44" s="457">
        <v>807795</v>
      </c>
      <c r="D44" s="457">
        <v>109295773</v>
      </c>
      <c r="E44" s="457"/>
      <c r="F44" s="457">
        <v>12766104</v>
      </c>
      <c r="G44" s="457">
        <v>40970818</v>
      </c>
      <c r="H44" s="457">
        <v>668805</v>
      </c>
      <c r="I44" s="457">
        <v>1229705</v>
      </c>
      <c r="J44" s="457">
        <v>677137</v>
      </c>
      <c r="K44" s="457"/>
      <c r="L44" s="457">
        <v>2833307</v>
      </c>
      <c r="M44" s="457">
        <v>12857423</v>
      </c>
      <c r="N44" s="457"/>
      <c r="O44" s="457"/>
      <c r="P44" s="458"/>
      <c r="Q44" s="457"/>
      <c r="R44" s="457"/>
      <c r="S44" s="457"/>
      <c r="T44" s="457"/>
      <c r="U44" s="457"/>
      <c r="V44" s="457">
        <v>891987</v>
      </c>
      <c r="W44" s="457"/>
      <c r="X44" s="457"/>
      <c r="Y44" s="457"/>
      <c r="Z44" s="457"/>
      <c r="AA44" s="457"/>
      <c r="AB44" s="459">
        <f t="shared" si="0"/>
        <v>186613080</v>
      </c>
    </row>
    <row r="45" spans="1:28" x14ac:dyDescent="0.2">
      <c r="A45" s="45" t="s">
        <v>47</v>
      </c>
      <c r="B45" s="456">
        <v>649966</v>
      </c>
      <c r="C45" s="457">
        <v>171037</v>
      </c>
      <c r="D45" s="457">
        <v>8489065</v>
      </c>
      <c r="E45" s="457"/>
      <c r="F45" s="457">
        <v>1078471</v>
      </c>
      <c r="G45" s="457">
        <v>7592507</v>
      </c>
      <c r="H45" s="457">
        <v>119018</v>
      </c>
      <c r="I45" s="457"/>
      <c r="J45" s="457">
        <v>677918</v>
      </c>
      <c r="K45" s="457"/>
      <c r="L45" s="457"/>
      <c r="M45" s="457">
        <v>4739889</v>
      </c>
      <c r="N45" s="457"/>
      <c r="O45" s="457"/>
      <c r="P45" s="457"/>
      <c r="Q45" s="457"/>
      <c r="R45" s="457"/>
      <c r="S45" s="457"/>
      <c r="T45" s="457"/>
      <c r="U45" s="457"/>
      <c r="V45" s="457"/>
      <c r="W45" s="457"/>
      <c r="X45" s="457"/>
      <c r="Y45" s="457"/>
      <c r="Z45" s="457"/>
      <c r="AA45" s="457"/>
      <c r="AB45" s="459">
        <f t="shared" si="0"/>
        <v>23517871</v>
      </c>
    </row>
    <row r="46" spans="1:28" ht="12.75" x14ac:dyDescent="0.2">
      <c r="A46" s="45" t="s">
        <v>54</v>
      </c>
      <c r="B46" s="456">
        <v>4987915</v>
      </c>
      <c r="C46" s="457">
        <v>1044660</v>
      </c>
      <c r="D46" s="457">
        <v>152499656</v>
      </c>
      <c r="E46" s="457"/>
      <c r="F46" s="457">
        <v>16287059</v>
      </c>
      <c r="G46" s="457">
        <v>35184809</v>
      </c>
      <c r="H46" s="457">
        <v>617924</v>
      </c>
      <c r="I46" s="457">
        <v>1990550</v>
      </c>
      <c r="J46" s="457"/>
      <c r="K46" s="457"/>
      <c r="L46" s="457">
        <v>44835178</v>
      </c>
      <c r="M46" s="457">
        <v>16450050</v>
      </c>
      <c r="N46" s="457"/>
      <c r="O46" s="457"/>
      <c r="P46" s="458"/>
      <c r="Q46" s="457"/>
      <c r="R46" s="457"/>
      <c r="S46" s="457"/>
      <c r="T46" s="457"/>
      <c r="U46" s="457"/>
      <c r="V46" s="457">
        <v>1177576</v>
      </c>
      <c r="W46" s="457"/>
      <c r="X46" s="457"/>
      <c r="Y46" s="457"/>
      <c r="Z46" s="457"/>
      <c r="AA46" s="457"/>
      <c r="AB46" s="459">
        <f t="shared" si="0"/>
        <v>275075377</v>
      </c>
    </row>
    <row r="47" spans="1:28" x14ac:dyDescent="0.2">
      <c r="A47" s="45" t="s">
        <v>55</v>
      </c>
      <c r="B47" s="456">
        <v>1016515</v>
      </c>
      <c r="C47" s="457">
        <v>267494</v>
      </c>
      <c r="D47" s="457">
        <v>29865197</v>
      </c>
      <c r="E47" s="457"/>
      <c r="F47" s="457">
        <v>4891515</v>
      </c>
      <c r="G47" s="457">
        <v>21280664</v>
      </c>
      <c r="H47" s="457">
        <v>332270</v>
      </c>
      <c r="I47" s="457"/>
      <c r="J47" s="457">
        <v>7232770</v>
      </c>
      <c r="K47" s="457"/>
      <c r="L47" s="457">
        <v>553165</v>
      </c>
      <c r="M47" s="457">
        <v>6423547</v>
      </c>
      <c r="N47" s="457"/>
      <c r="O47" s="457"/>
      <c r="P47" s="457"/>
      <c r="Q47" s="457"/>
      <c r="R47" s="457"/>
      <c r="S47" s="457"/>
      <c r="T47" s="457"/>
      <c r="U47" s="457"/>
      <c r="V47" s="457">
        <v>501751</v>
      </c>
      <c r="W47" s="457"/>
      <c r="X47" s="457"/>
      <c r="Y47" s="457"/>
      <c r="Z47" s="457"/>
      <c r="AA47" s="457"/>
      <c r="AB47" s="459">
        <f t="shared" si="0"/>
        <v>72364888</v>
      </c>
    </row>
    <row r="48" spans="1:28" x14ac:dyDescent="0.2">
      <c r="A48" s="45" t="s">
        <v>56</v>
      </c>
      <c r="B48" s="456">
        <v>1759382</v>
      </c>
      <c r="C48" s="457">
        <v>365392</v>
      </c>
      <c r="D48" s="457">
        <v>79439160</v>
      </c>
      <c r="E48" s="457"/>
      <c r="F48" s="457">
        <v>6671786</v>
      </c>
      <c r="G48" s="457">
        <v>18756278</v>
      </c>
      <c r="H48" s="457">
        <v>273157</v>
      </c>
      <c r="I48" s="457"/>
      <c r="J48" s="457">
        <v>1038786</v>
      </c>
      <c r="K48" s="457"/>
      <c r="L48" s="457">
        <v>44015171</v>
      </c>
      <c r="M48" s="457">
        <v>10327258</v>
      </c>
      <c r="N48" s="457"/>
      <c r="O48" s="457"/>
      <c r="P48" s="457"/>
      <c r="Q48" s="457"/>
      <c r="R48" s="457"/>
      <c r="S48" s="457"/>
      <c r="T48" s="457"/>
      <c r="U48" s="457"/>
      <c r="V48" s="457">
        <v>1590476</v>
      </c>
      <c r="W48" s="457"/>
      <c r="X48" s="457"/>
      <c r="Y48" s="457"/>
      <c r="Z48" s="457"/>
      <c r="AA48" s="457"/>
      <c r="AB48" s="459">
        <f t="shared" si="0"/>
        <v>164236846</v>
      </c>
    </row>
    <row r="49" spans="1:28" x14ac:dyDescent="0.2">
      <c r="A49" s="45" t="s">
        <v>57</v>
      </c>
      <c r="B49" s="456">
        <v>5823764</v>
      </c>
      <c r="C49" s="457">
        <v>1198917</v>
      </c>
      <c r="D49" s="457">
        <v>253897400</v>
      </c>
      <c r="E49" s="457"/>
      <c r="F49" s="457">
        <v>20476794</v>
      </c>
      <c r="G49" s="457">
        <v>36147125</v>
      </c>
      <c r="H49" s="457">
        <v>627335</v>
      </c>
      <c r="I49" s="457">
        <v>7018865</v>
      </c>
      <c r="J49" s="457"/>
      <c r="K49" s="457"/>
      <c r="L49" s="457">
        <v>280279833</v>
      </c>
      <c r="M49" s="457">
        <v>22391370</v>
      </c>
      <c r="N49" s="457"/>
      <c r="O49" s="457"/>
      <c r="P49" s="457"/>
      <c r="Q49" s="457"/>
      <c r="R49" s="457"/>
      <c r="S49" s="457"/>
      <c r="T49" s="457"/>
      <c r="U49" s="457"/>
      <c r="V49" s="457">
        <v>2835035</v>
      </c>
      <c r="W49" s="457"/>
      <c r="X49" s="457"/>
      <c r="Y49" s="457"/>
      <c r="Z49" s="457"/>
      <c r="AA49" s="457"/>
      <c r="AB49" s="459">
        <f t="shared" si="0"/>
        <v>630696438</v>
      </c>
    </row>
    <row r="50" spans="1:28" x14ac:dyDescent="0.2">
      <c r="A50" s="45" t="s">
        <v>58</v>
      </c>
      <c r="B50" s="456">
        <v>1867647</v>
      </c>
      <c r="C50" s="457">
        <v>384306</v>
      </c>
      <c r="D50" s="457">
        <v>48142131</v>
      </c>
      <c r="E50" s="457"/>
      <c r="F50" s="457">
        <v>7419787</v>
      </c>
      <c r="G50" s="457">
        <v>3814839</v>
      </c>
      <c r="H50" s="457">
        <v>127060</v>
      </c>
      <c r="I50" s="457"/>
      <c r="J50" s="457"/>
      <c r="K50" s="457"/>
      <c r="L50" s="457">
        <v>11516841</v>
      </c>
      <c r="M50" s="457">
        <v>4349564</v>
      </c>
      <c r="N50" s="457"/>
      <c r="O50" s="457"/>
      <c r="P50" s="457"/>
      <c r="Q50" s="457"/>
      <c r="R50" s="457"/>
      <c r="S50" s="457"/>
      <c r="T50" s="457"/>
      <c r="U50" s="457"/>
      <c r="V50" s="457">
        <v>628926</v>
      </c>
      <c r="W50" s="457"/>
      <c r="X50" s="457"/>
      <c r="Y50" s="457"/>
      <c r="Z50" s="457"/>
      <c r="AA50" s="457"/>
      <c r="AB50" s="459">
        <f t="shared" si="0"/>
        <v>78251101</v>
      </c>
    </row>
    <row r="51" spans="1:28" x14ac:dyDescent="0.2">
      <c r="A51" s="45" t="s">
        <v>59</v>
      </c>
      <c r="B51" s="456">
        <v>737970</v>
      </c>
      <c r="C51" s="457">
        <v>171037</v>
      </c>
      <c r="D51" s="457">
        <v>37726080</v>
      </c>
      <c r="E51" s="457"/>
      <c r="F51" s="457">
        <v>1977516</v>
      </c>
      <c r="G51" s="457">
        <v>995385</v>
      </c>
      <c r="H51" s="457">
        <v>81839</v>
      </c>
      <c r="I51" s="457"/>
      <c r="J51" s="457"/>
      <c r="K51" s="457"/>
      <c r="L51" s="457">
        <v>11892917</v>
      </c>
      <c r="M51" s="457">
        <v>5956653</v>
      </c>
      <c r="N51" s="457"/>
      <c r="O51" s="457"/>
      <c r="P51" s="457"/>
      <c r="Q51" s="457"/>
      <c r="R51" s="457"/>
      <c r="S51" s="457"/>
      <c r="T51" s="457"/>
      <c r="U51" s="457"/>
      <c r="V51" s="457"/>
      <c r="W51" s="457"/>
      <c r="X51" s="457"/>
      <c r="Y51" s="457"/>
      <c r="Z51" s="457"/>
      <c r="AA51" s="457"/>
      <c r="AB51" s="459">
        <f t="shared" si="0"/>
        <v>59539397</v>
      </c>
    </row>
    <row r="52" spans="1:28" x14ac:dyDescent="0.2">
      <c r="A52" s="45" t="s">
        <v>60</v>
      </c>
      <c r="B52" s="456">
        <v>1579152</v>
      </c>
      <c r="C52" s="457">
        <v>414363</v>
      </c>
      <c r="D52" s="457">
        <v>42281659</v>
      </c>
      <c r="E52" s="457"/>
      <c r="F52" s="457">
        <v>7274681</v>
      </c>
      <c r="G52" s="457">
        <v>19196801</v>
      </c>
      <c r="H52" s="457">
        <v>343032</v>
      </c>
      <c r="I52" s="457">
        <v>280755</v>
      </c>
      <c r="J52" s="457">
        <v>459840</v>
      </c>
      <c r="K52" s="457"/>
      <c r="L52" s="457"/>
      <c r="M52" s="457">
        <v>7366791</v>
      </c>
      <c r="N52" s="457"/>
      <c r="O52" s="457"/>
      <c r="P52" s="457"/>
      <c r="Q52" s="457"/>
      <c r="R52" s="457"/>
      <c r="S52" s="457"/>
      <c r="T52" s="457"/>
      <c r="U52" s="457"/>
      <c r="V52" s="457"/>
      <c r="W52" s="457"/>
      <c r="X52" s="457"/>
      <c r="Y52" s="457"/>
      <c r="Z52" s="457"/>
      <c r="AA52" s="457"/>
      <c r="AB52" s="459">
        <f t="shared" si="0"/>
        <v>79197074</v>
      </c>
    </row>
    <row r="53" spans="1:28" x14ac:dyDescent="0.2">
      <c r="A53" s="45" t="s">
        <v>61</v>
      </c>
      <c r="B53" s="456">
        <v>649966</v>
      </c>
      <c r="C53" s="457">
        <v>171037</v>
      </c>
      <c r="D53" s="457">
        <v>6644719</v>
      </c>
      <c r="E53" s="457"/>
      <c r="F53" s="457">
        <v>1223161</v>
      </c>
      <c r="G53" s="457">
        <v>9854729</v>
      </c>
      <c r="H53" s="457">
        <v>145348</v>
      </c>
      <c r="I53" s="457"/>
      <c r="J53" s="457">
        <v>3194388</v>
      </c>
      <c r="K53" s="457"/>
      <c r="L53" s="457"/>
      <c r="M53" s="457">
        <v>4585770</v>
      </c>
      <c r="N53" s="457"/>
      <c r="O53" s="457"/>
      <c r="P53" s="457"/>
      <c r="Q53" s="457"/>
      <c r="R53" s="457"/>
      <c r="S53" s="457"/>
      <c r="T53" s="457"/>
      <c r="U53" s="457"/>
      <c r="V53" s="457"/>
      <c r="W53" s="457"/>
      <c r="X53" s="457"/>
      <c r="Y53" s="457"/>
      <c r="Z53" s="457"/>
      <c r="AA53" s="457"/>
      <c r="AB53" s="459">
        <f t="shared" si="0"/>
        <v>26469118</v>
      </c>
    </row>
    <row r="54" spans="1:28" ht="12.75" x14ac:dyDescent="0.2">
      <c r="A54" s="45" t="s">
        <v>62</v>
      </c>
      <c r="B54" s="456">
        <v>2437139</v>
      </c>
      <c r="C54" s="457">
        <v>523338</v>
      </c>
      <c r="D54" s="457">
        <v>74036585</v>
      </c>
      <c r="E54" s="457"/>
      <c r="F54" s="457">
        <v>9330278</v>
      </c>
      <c r="G54" s="457">
        <v>28128703</v>
      </c>
      <c r="H54" s="457">
        <v>475956</v>
      </c>
      <c r="I54" s="457">
        <v>1010717</v>
      </c>
      <c r="J54" s="457"/>
      <c r="K54" s="457"/>
      <c r="L54" s="457">
        <v>6525883</v>
      </c>
      <c r="M54" s="457">
        <v>9232245</v>
      </c>
      <c r="N54" s="457"/>
      <c r="O54" s="457"/>
      <c r="P54" s="458"/>
      <c r="Q54" s="457"/>
      <c r="R54" s="457"/>
      <c r="S54" s="457"/>
      <c r="T54" s="457"/>
      <c r="U54" s="457"/>
      <c r="V54" s="457">
        <v>662581</v>
      </c>
      <c r="W54" s="457"/>
      <c r="X54" s="457"/>
      <c r="Y54" s="457"/>
      <c r="Z54" s="457"/>
      <c r="AA54" s="457"/>
      <c r="AB54" s="459">
        <f t="shared" si="0"/>
        <v>132363425</v>
      </c>
    </row>
    <row r="55" spans="1:28" ht="12.75" x14ac:dyDescent="0.2">
      <c r="A55" s="45" t="s">
        <v>63</v>
      </c>
      <c r="B55" s="456">
        <v>14922856</v>
      </c>
      <c r="C55" s="457">
        <v>3032834</v>
      </c>
      <c r="D55" s="457">
        <v>477772695</v>
      </c>
      <c r="E55" s="457"/>
      <c r="F55" s="457">
        <v>32803830</v>
      </c>
      <c r="G55" s="457">
        <v>66062842</v>
      </c>
      <c r="H55" s="457">
        <v>985460</v>
      </c>
      <c r="I55" s="457"/>
      <c r="J55" s="457"/>
      <c r="K55" s="457"/>
      <c r="L55" s="457">
        <v>83397860</v>
      </c>
      <c r="M55" s="457">
        <v>40443912</v>
      </c>
      <c r="N55" s="457"/>
      <c r="O55" s="457"/>
      <c r="P55" s="458"/>
      <c r="Q55" s="457"/>
      <c r="R55" s="457"/>
      <c r="S55" s="457"/>
      <c r="T55" s="457"/>
      <c r="U55" s="457"/>
      <c r="V55" s="457">
        <v>2855060</v>
      </c>
      <c r="W55" s="457"/>
      <c r="X55" s="457"/>
      <c r="Y55" s="457"/>
      <c r="Z55" s="457"/>
      <c r="AA55" s="457"/>
      <c r="AB55" s="459">
        <f t="shared" si="0"/>
        <v>722277349</v>
      </c>
    </row>
    <row r="56" spans="1:28" ht="12.75" x14ac:dyDescent="0.2">
      <c r="A56" s="45" t="s">
        <v>64</v>
      </c>
      <c r="B56" s="456">
        <v>1617826</v>
      </c>
      <c r="C56" s="457">
        <v>357254</v>
      </c>
      <c r="D56" s="457">
        <v>79360277</v>
      </c>
      <c r="E56" s="457"/>
      <c r="F56" s="457">
        <v>3465360</v>
      </c>
      <c r="G56" s="457">
        <v>10699126</v>
      </c>
      <c r="H56" s="457">
        <v>151774</v>
      </c>
      <c r="I56" s="457"/>
      <c r="J56" s="457">
        <v>216806</v>
      </c>
      <c r="K56" s="457"/>
      <c r="L56" s="457">
        <v>35836186</v>
      </c>
      <c r="M56" s="457">
        <v>8712158</v>
      </c>
      <c r="N56" s="457"/>
      <c r="O56" s="457"/>
      <c r="P56" s="458"/>
      <c r="Q56" s="457"/>
      <c r="R56" s="457"/>
      <c r="S56" s="457"/>
      <c r="T56" s="457"/>
      <c r="U56" s="457"/>
      <c r="V56" s="457">
        <v>1120334</v>
      </c>
      <c r="W56" s="457"/>
      <c r="X56" s="457"/>
      <c r="Y56" s="457"/>
      <c r="Z56" s="457"/>
      <c r="AA56" s="457"/>
      <c r="AB56" s="459">
        <f t="shared" si="0"/>
        <v>141537101</v>
      </c>
    </row>
    <row r="57" spans="1:28" x14ac:dyDescent="0.2">
      <c r="A57" s="45" t="s">
        <v>67</v>
      </c>
      <c r="B57" s="456">
        <v>649966</v>
      </c>
      <c r="C57" s="457">
        <v>171037</v>
      </c>
      <c r="D57" s="457">
        <v>4449890</v>
      </c>
      <c r="E57" s="457"/>
      <c r="F57" s="457">
        <v>841058</v>
      </c>
      <c r="G57" s="457">
        <v>5557342</v>
      </c>
      <c r="H57" s="457">
        <v>135354</v>
      </c>
      <c r="I57" s="457"/>
      <c r="J57" s="457"/>
      <c r="K57" s="457"/>
      <c r="L57" s="457"/>
      <c r="M57" s="457">
        <v>4210158</v>
      </c>
      <c r="N57" s="457"/>
      <c r="O57" s="457"/>
      <c r="P57" s="457"/>
      <c r="Q57" s="457"/>
      <c r="R57" s="457"/>
      <c r="S57" s="457"/>
      <c r="T57" s="457"/>
      <c r="U57" s="457"/>
      <c r="V57" s="457"/>
      <c r="W57" s="457"/>
      <c r="X57" s="457"/>
      <c r="Y57" s="457"/>
      <c r="Z57" s="457"/>
      <c r="AA57" s="457"/>
      <c r="AB57" s="459">
        <f t="shared" si="0"/>
        <v>16014805</v>
      </c>
    </row>
    <row r="58" spans="1:28" x14ac:dyDescent="0.2">
      <c r="A58" s="45" t="s">
        <v>66</v>
      </c>
      <c r="B58" s="456"/>
      <c r="C58" s="457"/>
      <c r="D58" s="457">
        <v>1795864</v>
      </c>
      <c r="E58" s="457"/>
      <c r="F58" s="457">
        <v>259707</v>
      </c>
      <c r="G58" s="457"/>
      <c r="H58" s="457"/>
      <c r="I58" s="457"/>
      <c r="J58" s="457"/>
      <c r="K58" s="457"/>
      <c r="L58" s="457"/>
      <c r="M58" s="457">
        <v>1107114</v>
      </c>
      <c r="N58" s="457"/>
      <c r="O58" s="457"/>
      <c r="P58" s="457"/>
      <c r="Q58" s="457"/>
      <c r="R58" s="457"/>
      <c r="S58" s="457"/>
      <c r="T58" s="457"/>
      <c r="U58" s="457"/>
      <c r="V58" s="457"/>
      <c r="W58" s="457"/>
      <c r="X58" s="457"/>
      <c r="Y58" s="457"/>
      <c r="Z58" s="457"/>
      <c r="AA58" s="457"/>
      <c r="AB58" s="459">
        <f t="shared" si="0"/>
        <v>3162685</v>
      </c>
    </row>
    <row r="59" spans="1:28" ht="12.75" x14ac:dyDescent="0.2">
      <c r="A59" s="45" t="s">
        <v>65</v>
      </c>
      <c r="B59" s="456">
        <v>4249800</v>
      </c>
      <c r="C59" s="457">
        <v>825639</v>
      </c>
      <c r="D59" s="457">
        <v>188900170</v>
      </c>
      <c r="E59" s="457"/>
      <c r="F59" s="457">
        <v>8065672</v>
      </c>
      <c r="G59" s="457">
        <v>22615828</v>
      </c>
      <c r="H59" s="457">
        <v>408977</v>
      </c>
      <c r="I59" s="457">
        <v>1819290</v>
      </c>
      <c r="J59" s="457"/>
      <c r="K59" s="457"/>
      <c r="L59" s="457">
        <v>5170067</v>
      </c>
      <c r="M59" s="457">
        <v>9215703</v>
      </c>
      <c r="N59" s="457"/>
      <c r="O59" s="457"/>
      <c r="P59" s="458"/>
      <c r="Q59" s="457"/>
      <c r="R59" s="457"/>
      <c r="S59" s="457"/>
      <c r="T59" s="457"/>
      <c r="U59" s="457"/>
      <c r="V59" s="457">
        <v>553928</v>
      </c>
      <c r="W59" s="457"/>
      <c r="X59" s="457"/>
      <c r="Y59" s="457"/>
      <c r="Z59" s="457"/>
      <c r="AA59" s="457"/>
      <c r="AB59" s="459">
        <f t="shared" si="0"/>
        <v>241825074</v>
      </c>
    </row>
    <row r="60" spans="1:28" ht="12.75" x14ac:dyDescent="0.2">
      <c r="A60" s="45" t="s">
        <v>68</v>
      </c>
      <c r="B60" s="456">
        <v>3881948</v>
      </c>
      <c r="C60" s="457">
        <v>790945</v>
      </c>
      <c r="D60" s="457">
        <v>215455356</v>
      </c>
      <c r="E60" s="457"/>
      <c r="F60" s="457">
        <v>9662703</v>
      </c>
      <c r="G60" s="457">
        <v>20043822</v>
      </c>
      <c r="H60" s="457">
        <v>319027</v>
      </c>
      <c r="I60" s="457"/>
      <c r="J60" s="457">
        <v>2200910</v>
      </c>
      <c r="K60" s="457"/>
      <c r="L60" s="457">
        <v>118500621</v>
      </c>
      <c r="M60" s="457">
        <v>17895257</v>
      </c>
      <c r="N60" s="457"/>
      <c r="O60" s="457"/>
      <c r="P60" s="458"/>
      <c r="Q60" s="457"/>
      <c r="R60" s="457"/>
      <c r="S60" s="457"/>
      <c r="T60" s="457"/>
      <c r="U60" s="457"/>
      <c r="V60" s="457">
        <v>1669664</v>
      </c>
      <c r="W60" s="457"/>
      <c r="X60" s="457"/>
      <c r="Y60" s="457"/>
      <c r="Z60" s="457"/>
      <c r="AA60" s="457"/>
      <c r="AB60" s="459">
        <f t="shared" si="0"/>
        <v>390420253</v>
      </c>
    </row>
    <row r="61" spans="1:28" x14ac:dyDescent="0.2">
      <c r="A61" s="45" t="s">
        <v>70</v>
      </c>
      <c r="B61" s="456">
        <v>649966</v>
      </c>
      <c r="C61" s="457">
        <v>171037</v>
      </c>
      <c r="D61" s="457">
        <v>14674086</v>
      </c>
      <c r="E61" s="457"/>
      <c r="F61" s="457">
        <v>3174873</v>
      </c>
      <c r="G61" s="457">
        <v>11181077</v>
      </c>
      <c r="H61" s="457">
        <v>226441</v>
      </c>
      <c r="I61" s="457">
        <v>4506111</v>
      </c>
      <c r="J61" s="457"/>
      <c r="K61" s="457"/>
      <c r="L61" s="457">
        <v>1316027</v>
      </c>
      <c r="M61" s="457">
        <v>5049344</v>
      </c>
      <c r="N61" s="457"/>
      <c r="O61" s="457"/>
      <c r="P61" s="457"/>
      <c r="Q61" s="457"/>
      <c r="R61" s="457"/>
      <c r="S61" s="457"/>
      <c r="T61" s="457"/>
      <c r="U61" s="457"/>
      <c r="V61" s="457">
        <v>518901</v>
      </c>
      <c r="W61" s="457"/>
      <c r="X61" s="457"/>
      <c r="Y61" s="457"/>
      <c r="Z61" s="457"/>
      <c r="AA61" s="457"/>
      <c r="AB61" s="459">
        <f t="shared" si="0"/>
        <v>41467863</v>
      </c>
    </row>
    <row r="62" spans="1:28" ht="12.75" x14ac:dyDescent="0.2">
      <c r="A62" s="45" t="s">
        <v>69</v>
      </c>
      <c r="B62" s="456">
        <v>1898354</v>
      </c>
      <c r="C62" s="457">
        <v>423622</v>
      </c>
      <c r="D62" s="457">
        <v>69621577</v>
      </c>
      <c r="E62" s="457"/>
      <c r="F62" s="457">
        <v>7696377</v>
      </c>
      <c r="G62" s="457">
        <v>25257501</v>
      </c>
      <c r="H62" s="457">
        <v>437806</v>
      </c>
      <c r="I62" s="457"/>
      <c r="J62" s="457">
        <v>2478188</v>
      </c>
      <c r="K62" s="457"/>
      <c r="L62" s="457">
        <v>2288317</v>
      </c>
      <c r="M62" s="457">
        <v>9621004</v>
      </c>
      <c r="N62" s="457"/>
      <c r="O62" s="457"/>
      <c r="P62" s="458"/>
      <c r="Q62" s="457"/>
      <c r="R62" s="457"/>
      <c r="S62" s="457"/>
      <c r="T62" s="457"/>
      <c r="U62" s="457"/>
      <c r="V62" s="457">
        <v>638146</v>
      </c>
      <c r="W62" s="457"/>
      <c r="X62" s="457"/>
      <c r="Y62" s="457"/>
      <c r="Z62" s="457"/>
      <c r="AA62" s="457"/>
      <c r="AB62" s="459">
        <f t="shared" si="0"/>
        <v>120360892</v>
      </c>
    </row>
    <row r="63" spans="1:28" ht="12.75" x14ac:dyDescent="0.2">
      <c r="A63" s="45" t="s">
        <v>71</v>
      </c>
      <c r="B63" s="456">
        <v>649966</v>
      </c>
      <c r="C63" s="457">
        <v>171037</v>
      </c>
      <c r="D63" s="457">
        <v>3322108</v>
      </c>
      <c r="E63" s="457"/>
      <c r="F63" s="457">
        <v>776472</v>
      </c>
      <c r="G63" s="457">
        <v>9527631</v>
      </c>
      <c r="H63" s="457">
        <v>122598</v>
      </c>
      <c r="I63" s="457"/>
      <c r="J63" s="457">
        <v>318937</v>
      </c>
      <c r="K63" s="457"/>
      <c r="L63" s="457"/>
      <c r="M63" s="457">
        <v>4292617</v>
      </c>
      <c r="N63" s="457"/>
      <c r="O63" s="458"/>
      <c r="P63" s="457"/>
      <c r="Q63" s="457"/>
      <c r="R63" s="457"/>
      <c r="S63" s="457"/>
      <c r="T63" s="457"/>
      <c r="U63" s="457"/>
      <c r="V63" s="457"/>
      <c r="W63" s="457"/>
      <c r="X63" s="457"/>
      <c r="Y63" s="457"/>
      <c r="Z63" s="457"/>
      <c r="AA63" s="457"/>
      <c r="AB63" s="459">
        <f t="shared" si="0"/>
        <v>19181366</v>
      </c>
    </row>
    <row r="64" spans="1:28" x14ac:dyDescent="0.2">
      <c r="A64" s="45" t="s">
        <v>288</v>
      </c>
      <c r="B64" s="456"/>
      <c r="C64" s="457"/>
      <c r="D64" s="457"/>
      <c r="E64" s="457"/>
      <c r="F64" s="457"/>
      <c r="G64" s="457"/>
      <c r="H64" s="457"/>
      <c r="I64" s="457"/>
      <c r="J64" s="457"/>
      <c r="K64" s="460"/>
      <c r="L64" s="457"/>
      <c r="M64" s="457"/>
      <c r="N64" s="460"/>
      <c r="O64" s="460"/>
      <c r="P64" s="460"/>
      <c r="Q64" s="460"/>
      <c r="R64" s="460"/>
      <c r="S64" s="460"/>
      <c r="T64" s="460"/>
      <c r="U64" s="460"/>
      <c r="V64" s="457"/>
      <c r="W64" s="460"/>
      <c r="X64" s="456"/>
      <c r="Y64" s="456"/>
      <c r="Z64" s="457"/>
      <c r="AA64" s="457"/>
      <c r="AB64" s="459">
        <f t="shared" si="0"/>
        <v>0</v>
      </c>
    </row>
    <row r="65" spans="1:28" ht="12.75" thickBot="1" x14ac:dyDescent="0.25">
      <c r="A65" s="452" t="s">
        <v>196</v>
      </c>
      <c r="B65" s="461">
        <f t="shared" ref="B65:AA65" si="1">SUM(B8:B64)</f>
        <v>162491471</v>
      </c>
      <c r="C65" s="461">
        <f t="shared" si="1"/>
        <v>34207429</v>
      </c>
      <c r="D65" s="461">
        <f t="shared" si="1"/>
        <v>7394716046</v>
      </c>
      <c r="E65" s="461">
        <f t="shared" si="1"/>
        <v>0</v>
      </c>
      <c r="F65" s="461">
        <f t="shared" si="1"/>
        <v>443948114</v>
      </c>
      <c r="G65" s="461">
        <f t="shared" si="1"/>
        <v>956643454</v>
      </c>
      <c r="H65" s="461">
        <f t="shared" si="1"/>
        <v>15981225</v>
      </c>
      <c r="I65" s="461">
        <f t="shared" si="1"/>
        <v>28075461</v>
      </c>
      <c r="J65" s="461">
        <f t="shared" si="1"/>
        <v>37555590</v>
      </c>
      <c r="K65" s="461">
        <f t="shared" si="1"/>
        <v>0</v>
      </c>
      <c r="L65" s="461">
        <f t="shared" si="1"/>
        <v>4349878139</v>
      </c>
      <c r="M65" s="461">
        <f t="shared" si="1"/>
        <v>643923309</v>
      </c>
      <c r="N65" s="461">
        <f t="shared" si="1"/>
        <v>0</v>
      </c>
      <c r="O65" s="461">
        <f t="shared" si="1"/>
        <v>0</v>
      </c>
      <c r="P65" s="461">
        <f t="shared" si="1"/>
        <v>0</v>
      </c>
      <c r="Q65" s="461">
        <f t="shared" si="1"/>
        <v>0</v>
      </c>
      <c r="R65" s="461">
        <f t="shared" si="1"/>
        <v>0</v>
      </c>
      <c r="S65" s="461">
        <f t="shared" si="1"/>
        <v>0</v>
      </c>
      <c r="T65" s="461">
        <f t="shared" si="1"/>
        <v>0</v>
      </c>
      <c r="U65" s="461">
        <f t="shared" si="1"/>
        <v>0</v>
      </c>
      <c r="V65" s="461">
        <f t="shared" si="1"/>
        <v>51551125</v>
      </c>
      <c r="W65" s="461">
        <f t="shared" si="1"/>
        <v>0</v>
      </c>
      <c r="X65" s="461">
        <f t="shared" si="1"/>
        <v>0</v>
      </c>
      <c r="Y65" s="461">
        <f t="shared" si="1"/>
        <v>0</v>
      </c>
      <c r="Z65" s="461">
        <f t="shared" si="1"/>
        <v>0</v>
      </c>
      <c r="AA65" s="461">
        <f t="shared" si="1"/>
        <v>148500000</v>
      </c>
      <c r="AB65" s="461">
        <f>SUM(AB8:AB64)</f>
        <v>14267471363</v>
      </c>
    </row>
    <row r="66" spans="1:28" ht="12.75" thickTop="1" x14ac:dyDescent="0.2">
      <c r="A66" s="453" t="s">
        <v>197</v>
      </c>
      <c r="B66" s="456">
        <v>816540</v>
      </c>
      <c r="C66" s="463">
        <v>170573</v>
      </c>
      <c r="D66" s="463">
        <v>51387466</v>
      </c>
      <c r="E66" s="463"/>
      <c r="F66" s="463">
        <f>2979664+5000</f>
        <v>2984664</v>
      </c>
      <c r="G66" s="463">
        <v>4679244</v>
      </c>
      <c r="H66" s="463"/>
      <c r="I66" s="463"/>
      <c r="J66" s="463"/>
      <c r="K66" s="463"/>
      <c r="L66" s="463">
        <f>56461754+95000</f>
        <v>56556754</v>
      </c>
      <c r="M66" s="463">
        <v>4843361</v>
      </c>
      <c r="N66" s="463"/>
      <c r="O66" s="463"/>
      <c r="P66" s="463"/>
      <c r="Q66" s="463"/>
      <c r="R66" s="463"/>
      <c r="S66" s="463"/>
      <c r="T66" s="463"/>
      <c r="U66" s="463"/>
      <c r="V66" s="463"/>
      <c r="W66" s="463"/>
      <c r="X66" s="463"/>
      <c r="Y66" s="463"/>
      <c r="Z66" s="463"/>
      <c r="AA66" s="463">
        <v>1500000</v>
      </c>
      <c r="AB66" s="459">
        <f t="shared" ref="AB66:AB74" si="2">SUM(B66:AA66)</f>
        <v>122938602</v>
      </c>
    </row>
    <row r="67" spans="1:28" x14ac:dyDescent="0.2">
      <c r="A67" s="453"/>
      <c r="B67" s="463"/>
      <c r="C67" s="463"/>
      <c r="D67" s="463"/>
      <c r="E67" s="463"/>
      <c r="F67" s="463"/>
      <c r="G67" s="463"/>
      <c r="H67" s="463"/>
      <c r="I67" s="463"/>
      <c r="J67" s="463"/>
      <c r="K67" s="463"/>
      <c r="L67" s="463"/>
      <c r="M67" s="463"/>
      <c r="N67" s="463"/>
      <c r="O67" s="463"/>
      <c r="P67" s="463"/>
      <c r="Q67" s="463"/>
      <c r="R67" s="463"/>
      <c r="S67" s="463"/>
      <c r="T67" s="463"/>
      <c r="U67" s="463"/>
      <c r="V67" s="463"/>
      <c r="W67" s="463"/>
      <c r="X67" s="463"/>
      <c r="Y67" s="463"/>
      <c r="Z67" s="463"/>
      <c r="AA67" s="463"/>
      <c r="AB67" s="459">
        <f t="shared" si="2"/>
        <v>0</v>
      </c>
    </row>
    <row r="68" spans="1:28" ht="12.75" thickBot="1" x14ac:dyDescent="0.25">
      <c r="A68" s="454" t="s">
        <v>196</v>
      </c>
      <c r="B68" s="461">
        <f t="shared" ref="B68:AA68" si="3">+B65+B66+B67</f>
        <v>163308011</v>
      </c>
      <c r="C68" s="461">
        <f t="shared" si="3"/>
        <v>34378002</v>
      </c>
      <c r="D68" s="461">
        <f t="shared" si="3"/>
        <v>7446103512</v>
      </c>
      <c r="E68" s="461">
        <f t="shared" si="3"/>
        <v>0</v>
      </c>
      <c r="F68" s="461">
        <f t="shared" si="3"/>
        <v>446932778</v>
      </c>
      <c r="G68" s="461">
        <f t="shared" si="3"/>
        <v>961322698</v>
      </c>
      <c r="H68" s="461">
        <f t="shared" si="3"/>
        <v>15981225</v>
      </c>
      <c r="I68" s="461">
        <f t="shared" si="3"/>
        <v>28075461</v>
      </c>
      <c r="J68" s="461">
        <f t="shared" si="3"/>
        <v>37555590</v>
      </c>
      <c r="K68" s="461">
        <f t="shared" si="3"/>
        <v>0</v>
      </c>
      <c r="L68" s="461">
        <f t="shared" si="3"/>
        <v>4406434893</v>
      </c>
      <c r="M68" s="461">
        <f t="shared" si="3"/>
        <v>648766670</v>
      </c>
      <c r="N68" s="461">
        <f t="shared" si="3"/>
        <v>0</v>
      </c>
      <c r="O68" s="461">
        <f t="shared" si="3"/>
        <v>0</v>
      </c>
      <c r="P68" s="461">
        <f t="shared" si="3"/>
        <v>0</v>
      </c>
      <c r="Q68" s="461">
        <f t="shared" si="3"/>
        <v>0</v>
      </c>
      <c r="R68" s="461">
        <f t="shared" si="3"/>
        <v>0</v>
      </c>
      <c r="S68" s="461">
        <f t="shared" si="3"/>
        <v>0</v>
      </c>
      <c r="T68" s="461">
        <f t="shared" si="3"/>
        <v>0</v>
      </c>
      <c r="U68" s="461">
        <f t="shared" si="3"/>
        <v>0</v>
      </c>
      <c r="V68" s="461">
        <f t="shared" si="3"/>
        <v>51551125</v>
      </c>
      <c r="W68" s="461">
        <f t="shared" si="3"/>
        <v>0</v>
      </c>
      <c r="X68" s="461">
        <f t="shared" si="3"/>
        <v>0</v>
      </c>
      <c r="Y68" s="461">
        <f t="shared" si="3"/>
        <v>0</v>
      </c>
      <c r="Z68" s="461">
        <f t="shared" si="3"/>
        <v>0</v>
      </c>
      <c r="AA68" s="461">
        <f t="shared" si="3"/>
        <v>150000000</v>
      </c>
      <c r="AB68" s="461">
        <f t="shared" si="2"/>
        <v>14390409965</v>
      </c>
    </row>
    <row r="69" spans="1:28" ht="12.75" thickTop="1" x14ac:dyDescent="0.2">
      <c r="A69" s="453" t="s">
        <v>425</v>
      </c>
      <c r="B69" s="460"/>
      <c r="C69" s="460"/>
      <c r="D69" s="460">
        <v>30000000</v>
      </c>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59">
        <f t="shared" si="2"/>
        <v>30000000</v>
      </c>
    </row>
    <row r="70" spans="1:28" x14ac:dyDescent="0.2">
      <c r="A70" s="453" t="s">
        <v>529</v>
      </c>
      <c r="B70" s="460"/>
      <c r="C70" s="460"/>
      <c r="D70" s="460"/>
      <c r="E70" s="460"/>
      <c r="F70" s="460">
        <v>4923624</v>
      </c>
      <c r="G70" s="460"/>
      <c r="H70" s="460"/>
      <c r="I70" s="460"/>
      <c r="J70" s="460"/>
      <c r="K70" s="460"/>
      <c r="L70" s="460"/>
      <c r="M70" s="460"/>
      <c r="N70" s="460"/>
      <c r="O70" s="460"/>
      <c r="P70" s="460"/>
      <c r="Q70" s="460"/>
      <c r="R70" s="460"/>
      <c r="S70" s="460"/>
      <c r="T70" s="460"/>
      <c r="U70" s="460"/>
      <c r="V70" s="460"/>
      <c r="W70" s="460"/>
      <c r="X70" s="460"/>
      <c r="Y70" s="460"/>
      <c r="Z70" s="460"/>
      <c r="AA70" s="460"/>
      <c r="AB70" s="459">
        <f t="shared" si="2"/>
        <v>4923624</v>
      </c>
    </row>
    <row r="71" spans="1:28" x14ac:dyDescent="0.2">
      <c r="A71" s="45" t="s">
        <v>426</v>
      </c>
      <c r="B71" s="456"/>
      <c r="C71" s="456"/>
      <c r="D71" s="456"/>
      <c r="E71" s="456"/>
      <c r="F71" s="456"/>
      <c r="G71" s="456"/>
      <c r="H71" s="456"/>
      <c r="I71" s="456"/>
      <c r="J71" s="456">
        <v>9358487</v>
      </c>
      <c r="K71" s="456"/>
      <c r="L71" s="456"/>
      <c r="M71" s="456"/>
      <c r="N71" s="456"/>
      <c r="O71" s="456"/>
      <c r="P71" s="456"/>
      <c r="Q71" s="456"/>
      <c r="R71" s="456"/>
      <c r="S71" s="456"/>
      <c r="T71" s="456"/>
      <c r="U71" s="456"/>
      <c r="V71" s="466"/>
      <c r="W71" s="456"/>
      <c r="X71" s="456"/>
      <c r="Y71" s="456"/>
      <c r="Z71" s="456"/>
      <c r="AA71" s="456"/>
      <c r="AB71" s="459">
        <f t="shared" si="2"/>
        <v>9358487</v>
      </c>
    </row>
    <row r="72" spans="1:28" x14ac:dyDescent="0.2">
      <c r="A72" s="45" t="s">
        <v>427</v>
      </c>
      <c r="B72" s="456"/>
      <c r="C72" s="456"/>
      <c r="D72" s="456"/>
      <c r="E72" s="456"/>
      <c r="F72" s="456"/>
      <c r="G72" s="456"/>
      <c r="H72" s="456">
        <v>2807546</v>
      </c>
      <c r="I72" s="456"/>
      <c r="J72" s="456"/>
      <c r="K72" s="456"/>
      <c r="L72" s="456"/>
      <c r="M72" s="456"/>
      <c r="N72" s="456"/>
      <c r="O72" s="456"/>
      <c r="P72" s="456"/>
      <c r="Q72" s="456"/>
      <c r="R72" s="456"/>
      <c r="S72" s="456"/>
      <c r="T72" s="456"/>
      <c r="U72" s="456"/>
      <c r="V72" s="466"/>
      <c r="W72" s="456"/>
      <c r="X72" s="456"/>
      <c r="Y72" s="456"/>
      <c r="Z72" s="456"/>
      <c r="AA72" s="456"/>
      <c r="AB72" s="459">
        <f t="shared" si="2"/>
        <v>2807546</v>
      </c>
    </row>
    <row r="73" spans="1:28" x14ac:dyDescent="0.2">
      <c r="A73" s="45" t="s">
        <v>522</v>
      </c>
      <c r="B73" s="456"/>
      <c r="C73" s="456"/>
      <c r="D73" s="456"/>
      <c r="E73" s="456"/>
      <c r="F73" s="456"/>
      <c r="G73" s="456"/>
      <c r="H73" s="456"/>
      <c r="I73" s="456"/>
      <c r="J73" s="456"/>
      <c r="K73" s="456"/>
      <c r="L73" s="456">
        <v>300000000</v>
      </c>
      <c r="M73" s="456"/>
      <c r="N73" s="456"/>
      <c r="O73" s="456"/>
      <c r="P73" s="456"/>
      <c r="Q73" s="456"/>
      <c r="R73" s="456"/>
      <c r="S73" s="456"/>
      <c r="T73" s="456"/>
      <c r="U73" s="456"/>
      <c r="V73" s="466"/>
      <c r="W73" s="456"/>
      <c r="X73" s="456"/>
      <c r="Y73" s="456"/>
      <c r="Z73" s="456"/>
      <c r="AA73" s="456"/>
      <c r="AB73" s="459">
        <f t="shared" si="2"/>
        <v>300000000</v>
      </c>
    </row>
    <row r="74" spans="1:28" ht="12.75" thickBot="1" x14ac:dyDescent="0.25">
      <c r="A74" s="454" t="s">
        <v>366</v>
      </c>
      <c r="B74" s="464">
        <f t="shared" ref="B74:AA74" si="4">SUM(B68:B73)</f>
        <v>163308011</v>
      </c>
      <c r="C74" s="464">
        <f t="shared" si="4"/>
        <v>34378002</v>
      </c>
      <c r="D74" s="464">
        <f t="shared" si="4"/>
        <v>7476103512</v>
      </c>
      <c r="E74" s="464">
        <f t="shared" si="4"/>
        <v>0</v>
      </c>
      <c r="F74" s="464">
        <f t="shared" si="4"/>
        <v>451856402</v>
      </c>
      <c r="G74" s="464">
        <f t="shared" si="4"/>
        <v>961322698</v>
      </c>
      <c r="H74" s="464">
        <f t="shared" si="4"/>
        <v>18788771</v>
      </c>
      <c r="I74" s="464">
        <f t="shared" si="4"/>
        <v>28075461</v>
      </c>
      <c r="J74" s="464">
        <f t="shared" si="4"/>
        <v>46914077</v>
      </c>
      <c r="K74" s="464">
        <f t="shared" si="4"/>
        <v>0</v>
      </c>
      <c r="L74" s="464">
        <f t="shared" si="4"/>
        <v>4706434893</v>
      </c>
      <c r="M74" s="464">
        <f t="shared" si="4"/>
        <v>648766670</v>
      </c>
      <c r="N74" s="464">
        <f t="shared" si="4"/>
        <v>0</v>
      </c>
      <c r="O74" s="464">
        <f t="shared" si="4"/>
        <v>0</v>
      </c>
      <c r="P74" s="464">
        <f t="shared" si="4"/>
        <v>0</v>
      </c>
      <c r="Q74" s="464">
        <f t="shared" si="4"/>
        <v>0</v>
      </c>
      <c r="R74" s="464">
        <f t="shared" si="4"/>
        <v>0</v>
      </c>
      <c r="S74" s="464">
        <f t="shared" si="4"/>
        <v>0</v>
      </c>
      <c r="T74" s="464">
        <f t="shared" si="4"/>
        <v>0</v>
      </c>
      <c r="U74" s="464">
        <f t="shared" si="4"/>
        <v>0</v>
      </c>
      <c r="V74" s="464">
        <f t="shared" si="4"/>
        <v>51551125</v>
      </c>
      <c r="W74" s="464">
        <f t="shared" si="4"/>
        <v>0</v>
      </c>
      <c r="X74" s="464">
        <f t="shared" si="4"/>
        <v>0</v>
      </c>
      <c r="Y74" s="464">
        <f t="shared" si="4"/>
        <v>0</v>
      </c>
      <c r="Z74" s="464">
        <f t="shared" si="4"/>
        <v>0</v>
      </c>
      <c r="AA74" s="464">
        <f t="shared" si="4"/>
        <v>150000000</v>
      </c>
      <c r="AB74" s="464">
        <f t="shared" si="2"/>
        <v>14737499622</v>
      </c>
    </row>
    <row r="75" spans="1:28" ht="12.75" thickTop="1" x14ac:dyDescent="0.2">
      <c r="AB75" s="477"/>
    </row>
    <row r="76" spans="1:28" x14ac:dyDescent="0.2">
      <c r="V76" s="45"/>
    </row>
    <row r="77" spans="1:28" x14ac:dyDescent="0.2">
      <c r="A77" s="45" t="s">
        <v>386</v>
      </c>
    </row>
    <row r="87" spans="13:27" x14ac:dyDescent="0.2">
      <c r="M87" s="285"/>
      <c r="N87" s="285"/>
      <c r="O87" s="285"/>
      <c r="P87" s="285"/>
      <c r="Q87" s="285"/>
      <c r="R87" s="285"/>
      <c r="S87" s="285"/>
      <c r="T87" s="285"/>
      <c r="U87" s="285"/>
      <c r="V87" s="292"/>
      <c r="W87" s="292"/>
      <c r="X87" s="292"/>
      <c r="Y87" s="292"/>
      <c r="Z87" s="292"/>
      <c r="AA87" s="292"/>
    </row>
    <row r="93" spans="13:27" x14ac:dyDescent="0.2">
      <c r="M93" s="285"/>
      <c r="N93" s="285"/>
      <c r="O93" s="285"/>
      <c r="P93" s="285"/>
      <c r="Q93" s="285"/>
      <c r="R93" s="285"/>
      <c r="S93" s="285"/>
      <c r="T93" s="285"/>
      <c r="U93" s="285"/>
      <c r="V93" s="292"/>
      <c r="W93" s="292"/>
      <c r="X93" s="292"/>
      <c r="Y93" s="292"/>
      <c r="Z93" s="292"/>
      <c r="AA93" s="292"/>
    </row>
  </sheetData>
  <mergeCells count="5">
    <mergeCell ref="A1:AB1"/>
    <mergeCell ref="A2:AB2"/>
    <mergeCell ref="A3:AB3"/>
    <mergeCell ref="A4:AB4"/>
    <mergeCell ref="B5:AB5"/>
  </mergeCells>
  <pageMargins left="0.7" right="0.7" top="0.75" bottom="0.75" header="0.3" footer="0.3"/>
  <pageSetup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92"/>
  <sheetViews>
    <sheetView view="pageBreakPreview" zoomScale="75" zoomScaleNormal="70" workbookViewId="0">
      <selection activeCell="J39" sqref="J39"/>
    </sheetView>
  </sheetViews>
  <sheetFormatPr defaultRowHeight="12.75" x14ac:dyDescent="0.2"/>
  <cols>
    <col min="1" max="1" width="27.5703125" customWidth="1"/>
    <col min="2" max="2" width="17.5703125" customWidth="1"/>
    <col min="3" max="3" width="2.7109375" customWidth="1"/>
    <col min="4" max="4" width="17.7109375" customWidth="1"/>
    <col min="5" max="5" width="2.140625" customWidth="1"/>
    <col min="6" max="6" width="17.85546875" customWidth="1"/>
    <col min="7" max="7" width="2.7109375" customWidth="1"/>
    <col min="8" max="8" width="14.85546875" customWidth="1"/>
    <col min="9" max="9" width="2.7109375" customWidth="1"/>
    <col min="10" max="10" width="16.5703125" customWidth="1"/>
    <col min="11" max="11" width="4.7109375" customWidth="1"/>
    <col min="12" max="12" width="15.85546875" customWidth="1"/>
    <col min="13" max="13" width="2.28515625" customWidth="1"/>
    <col min="14" max="14" width="16.140625" style="7" customWidth="1"/>
    <col min="15" max="15" width="3.42578125" customWidth="1"/>
    <col min="16" max="16" width="17" customWidth="1"/>
    <col min="17" max="17" width="3.5703125" customWidth="1"/>
    <col min="18" max="18" width="17.140625" customWidth="1"/>
    <col min="19" max="19" width="2" customWidth="1"/>
    <col min="20" max="20" width="12.28515625" customWidth="1"/>
    <col min="21" max="21" width="2.7109375" customWidth="1"/>
    <col min="22" max="22" width="16" customWidth="1"/>
    <col min="24" max="24" width="20.7109375" customWidth="1"/>
    <col min="25" max="25" width="22.7109375" customWidth="1"/>
  </cols>
  <sheetData>
    <row r="1" spans="1:22" ht="18" x14ac:dyDescent="0.25">
      <c r="A1" s="479" t="s">
        <v>213</v>
      </c>
      <c r="B1" s="479"/>
      <c r="C1" s="479"/>
      <c r="D1" s="479"/>
      <c r="E1" s="479"/>
      <c r="F1" s="479"/>
      <c r="G1" s="479"/>
      <c r="H1" s="479"/>
      <c r="I1" s="479"/>
      <c r="J1" s="479"/>
      <c r="K1" s="479"/>
      <c r="L1" s="479"/>
      <c r="M1" s="479"/>
      <c r="N1" s="479"/>
      <c r="O1" s="479"/>
      <c r="P1" s="479"/>
      <c r="Q1" s="479"/>
      <c r="R1" s="479"/>
      <c r="S1" s="479"/>
      <c r="T1" s="479"/>
      <c r="U1" s="479"/>
      <c r="V1" s="479"/>
    </row>
    <row r="2" spans="1:22" ht="18" x14ac:dyDescent="0.25">
      <c r="A2" s="478" t="s">
        <v>263</v>
      </c>
      <c r="B2" s="478"/>
      <c r="C2" s="478"/>
      <c r="D2" s="478"/>
      <c r="E2" s="478"/>
      <c r="F2" s="478"/>
      <c r="G2" s="478"/>
      <c r="H2" s="478"/>
      <c r="I2" s="478"/>
      <c r="J2" s="478"/>
      <c r="K2" s="478"/>
      <c r="L2" s="478"/>
      <c r="M2" s="478"/>
      <c r="N2" s="478"/>
      <c r="O2" s="478"/>
      <c r="P2" s="478"/>
      <c r="Q2" s="478"/>
      <c r="R2" s="478"/>
      <c r="S2" s="478"/>
      <c r="T2" s="478"/>
      <c r="U2" s="478"/>
      <c r="V2" s="478"/>
    </row>
    <row r="3" spans="1:22" s="1" customFormat="1" ht="13.5" customHeight="1" x14ac:dyDescent="0.25">
      <c r="A3" s="15"/>
      <c r="B3" s="16"/>
      <c r="C3" s="17"/>
      <c r="D3" s="17"/>
      <c r="E3" s="17"/>
      <c r="F3" s="17"/>
      <c r="G3" s="17"/>
      <c r="H3" s="17"/>
      <c r="I3" s="17"/>
      <c r="J3" s="17"/>
      <c r="K3" s="17"/>
      <c r="L3" s="17"/>
      <c r="M3" s="17"/>
      <c r="N3" s="132"/>
      <c r="O3" s="17"/>
      <c r="P3" s="17"/>
      <c r="Q3" s="17"/>
      <c r="R3" s="17"/>
      <c r="S3" s="17"/>
      <c r="T3" s="17"/>
      <c r="U3" s="17"/>
      <c r="V3" s="17"/>
    </row>
    <row r="4" spans="1:22" s="1" customFormat="1" ht="13.5" customHeight="1" x14ac:dyDescent="0.25">
      <c r="A4" s="18"/>
      <c r="B4" s="77"/>
      <c r="C4" s="77"/>
      <c r="D4" s="77"/>
      <c r="E4" s="77"/>
      <c r="F4" s="77"/>
      <c r="G4" s="77"/>
      <c r="H4" s="77"/>
      <c r="I4" s="77"/>
      <c r="J4" s="77"/>
      <c r="K4" s="77"/>
      <c r="L4" s="77"/>
      <c r="M4" s="77"/>
      <c r="N4" s="133"/>
      <c r="O4" s="77"/>
      <c r="P4" s="18"/>
      <c r="Q4" s="18"/>
      <c r="R4" s="18"/>
      <c r="S4" s="18"/>
      <c r="T4" s="18"/>
      <c r="U4" s="18"/>
      <c r="V4" s="77"/>
    </row>
    <row r="5" spans="1:22" s="7" customFormat="1" ht="12" x14ac:dyDescent="0.2">
      <c r="A5" s="2"/>
      <c r="D5" s="22" t="s">
        <v>249</v>
      </c>
      <c r="F5" s="6" t="s">
        <v>0</v>
      </c>
      <c r="G5" s="4"/>
      <c r="H5" s="5"/>
      <c r="I5" s="5"/>
      <c r="J5" s="6" t="s">
        <v>1</v>
      </c>
      <c r="K5" s="4"/>
      <c r="L5" s="62"/>
      <c r="M5" s="62"/>
      <c r="N5" s="127" t="s">
        <v>226</v>
      </c>
      <c r="O5" s="127"/>
      <c r="P5" s="127" t="s">
        <v>2</v>
      </c>
      <c r="Q5" s="63"/>
      <c r="R5" s="63" t="s">
        <v>151</v>
      </c>
      <c r="S5" s="63"/>
      <c r="T5" s="127" t="s">
        <v>8</v>
      </c>
      <c r="U5" s="62"/>
      <c r="V5" s="64" t="s">
        <v>152</v>
      </c>
    </row>
    <row r="6" spans="1:22" s="7" customFormat="1" ht="12" x14ac:dyDescent="0.2">
      <c r="A6" s="8"/>
      <c r="B6" s="78" t="s">
        <v>3</v>
      </c>
      <c r="C6" s="66"/>
      <c r="D6" s="6" t="s">
        <v>250</v>
      </c>
      <c r="E6" s="4"/>
      <c r="F6" s="22" t="s">
        <v>5</v>
      </c>
      <c r="G6" s="64"/>
      <c r="H6" s="6" t="s">
        <v>1</v>
      </c>
      <c r="I6" s="4"/>
      <c r="J6" s="6" t="s">
        <v>6</v>
      </c>
      <c r="K6" s="4"/>
      <c r="L6" s="127" t="s">
        <v>1</v>
      </c>
      <c r="M6" s="63"/>
      <c r="N6" s="127" t="s">
        <v>227</v>
      </c>
      <c r="O6" s="127"/>
      <c r="P6" s="127" t="s">
        <v>153</v>
      </c>
      <c r="Q6" s="63"/>
      <c r="R6" s="63" t="s">
        <v>153</v>
      </c>
      <c r="S6" s="63"/>
      <c r="T6" s="127" t="s">
        <v>252</v>
      </c>
      <c r="U6" s="63"/>
      <c r="V6" s="66" t="s">
        <v>154</v>
      </c>
    </row>
    <row r="7" spans="1:22" s="7" customFormat="1" ht="12" x14ac:dyDescent="0.2">
      <c r="A7" s="11" t="s">
        <v>73</v>
      </c>
      <c r="B7" s="145" t="s">
        <v>10</v>
      </c>
      <c r="C7" s="67"/>
      <c r="D7" s="145" t="s">
        <v>251</v>
      </c>
      <c r="E7" s="67"/>
      <c r="F7" s="145" t="s">
        <v>11</v>
      </c>
      <c r="G7" s="67"/>
      <c r="H7" s="11" t="s">
        <v>12</v>
      </c>
      <c r="I7" s="12"/>
      <c r="J7" s="11" t="s">
        <v>13</v>
      </c>
      <c r="K7" s="12"/>
      <c r="L7" s="128" t="s">
        <v>14</v>
      </c>
      <c r="M7" s="68"/>
      <c r="N7" s="128" t="s">
        <v>225</v>
      </c>
      <c r="O7" s="128"/>
      <c r="P7" s="128" t="s">
        <v>15</v>
      </c>
      <c r="Q7" s="68"/>
      <c r="R7" s="68" t="s">
        <v>155</v>
      </c>
      <c r="S7" s="68"/>
      <c r="T7" s="128" t="s">
        <v>253</v>
      </c>
      <c r="U7" s="68"/>
      <c r="V7" s="67" t="s">
        <v>156</v>
      </c>
    </row>
    <row r="8" spans="1:22" x14ac:dyDescent="0.2">
      <c r="A8" s="8"/>
      <c r="B8" s="8"/>
      <c r="C8" s="8"/>
      <c r="D8" s="8"/>
      <c r="E8" s="8"/>
      <c r="F8" s="8"/>
      <c r="G8" s="8"/>
      <c r="H8" s="8"/>
      <c r="I8" s="8"/>
      <c r="J8" s="8"/>
      <c r="K8" s="8"/>
      <c r="L8" s="8"/>
      <c r="M8" s="8"/>
      <c r="N8" s="8"/>
      <c r="O8" s="8"/>
      <c r="P8" s="8"/>
      <c r="Q8" s="8"/>
      <c r="R8" s="8"/>
      <c r="S8" s="8"/>
      <c r="T8" s="8"/>
      <c r="U8" s="8"/>
      <c r="V8" s="22"/>
    </row>
    <row r="9" spans="1:22" x14ac:dyDescent="0.2">
      <c r="A9" s="24" t="s">
        <v>74</v>
      </c>
      <c r="B9" s="24">
        <v>12090034</v>
      </c>
      <c r="C9" s="24"/>
      <c r="D9" s="24">
        <v>4603405</v>
      </c>
      <c r="E9" s="24"/>
      <c r="F9" s="25">
        <v>1263045</v>
      </c>
      <c r="G9" s="25"/>
      <c r="H9" s="26">
        <v>2943236</v>
      </c>
      <c r="I9" s="26"/>
      <c r="J9" s="26">
        <v>0</v>
      </c>
      <c r="K9" s="26"/>
      <c r="L9" s="25">
        <v>25567342</v>
      </c>
      <c r="M9" s="25"/>
      <c r="N9" s="31">
        <v>2000000</v>
      </c>
      <c r="O9" s="45"/>
      <c r="P9" s="25">
        <v>434813</v>
      </c>
      <c r="Q9" s="25"/>
      <c r="R9" s="25">
        <v>113592</v>
      </c>
      <c r="S9" s="25"/>
      <c r="T9" s="25">
        <v>99521</v>
      </c>
      <c r="U9" s="25"/>
      <c r="V9" s="31">
        <v>49114988</v>
      </c>
    </row>
    <row r="10" spans="1:22" x14ac:dyDescent="0.2">
      <c r="A10" s="24" t="s">
        <v>75</v>
      </c>
      <c r="B10" s="27">
        <v>7242172</v>
      </c>
      <c r="C10" s="28" t="s">
        <v>76</v>
      </c>
      <c r="D10" s="27">
        <v>686467</v>
      </c>
      <c r="E10" s="27"/>
      <c r="F10" s="27">
        <v>191890</v>
      </c>
      <c r="G10" s="27"/>
      <c r="H10" s="29">
        <v>14912397</v>
      </c>
      <c r="I10" s="30"/>
      <c r="J10" s="26">
        <v>0</v>
      </c>
      <c r="K10" s="26"/>
      <c r="L10" s="26">
        <v>15378058</v>
      </c>
      <c r="M10" s="26"/>
      <c r="N10" s="31">
        <v>1646930</v>
      </c>
      <c r="O10" s="45"/>
      <c r="P10" s="27">
        <v>198569</v>
      </c>
      <c r="Q10" s="27"/>
      <c r="R10" s="27">
        <v>51875</v>
      </c>
      <c r="S10" s="27"/>
      <c r="T10" s="27">
        <v>70148</v>
      </c>
      <c r="U10" s="27"/>
      <c r="V10" s="31">
        <v>40378506</v>
      </c>
    </row>
    <row r="11" spans="1:22" x14ac:dyDescent="0.2">
      <c r="A11" s="24" t="s">
        <v>77</v>
      </c>
      <c r="B11" s="26">
        <v>0</v>
      </c>
      <c r="C11" s="26"/>
      <c r="D11" s="27">
        <v>97843</v>
      </c>
      <c r="E11" s="27"/>
      <c r="F11" s="27">
        <v>52634</v>
      </c>
      <c r="G11" s="27"/>
      <c r="H11" s="26">
        <v>0</v>
      </c>
      <c r="I11" s="26"/>
      <c r="J11" s="26">
        <v>0</v>
      </c>
      <c r="K11" s="26"/>
      <c r="L11" s="26">
        <v>0</v>
      </c>
      <c r="M11" s="26"/>
      <c r="N11" s="26">
        <v>0</v>
      </c>
      <c r="O11" s="26"/>
      <c r="P11" s="26">
        <v>0</v>
      </c>
      <c r="Q11" s="26"/>
      <c r="R11" s="26">
        <v>0</v>
      </c>
      <c r="S11" s="26"/>
      <c r="T11" s="27">
        <v>10734</v>
      </c>
      <c r="U11" s="27"/>
      <c r="V11" s="31">
        <v>161211</v>
      </c>
    </row>
    <row r="12" spans="1:22" x14ac:dyDescent="0.2">
      <c r="A12" s="24" t="s">
        <v>78</v>
      </c>
      <c r="B12" s="27">
        <v>30821282</v>
      </c>
      <c r="C12" s="27"/>
      <c r="D12" s="27">
        <v>2015250</v>
      </c>
      <c r="E12" s="27"/>
      <c r="F12" s="27">
        <v>1112627</v>
      </c>
      <c r="G12" s="27"/>
      <c r="H12" s="26">
        <v>4905394</v>
      </c>
      <c r="I12" s="26"/>
      <c r="J12" s="27">
        <v>1526094</v>
      </c>
      <c r="K12" s="27"/>
      <c r="L12" s="27">
        <v>6867664</v>
      </c>
      <c r="M12" s="27"/>
      <c r="N12" s="27">
        <v>0</v>
      </c>
      <c r="O12" s="27"/>
      <c r="P12" s="27">
        <v>790795</v>
      </c>
      <c r="Q12" s="27"/>
      <c r="R12" s="27">
        <v>163970</v>
      </c>
      <c r="S12" s="27"/>
      <c r="T12" s="27">
        <v>80112</v>
      </c>
      <c r="U12" s="27"/>
      <c r="V12" s="31">
        <v>48283188</v>
      </c>
    </row>
    <row r="13" spans="1:22" x14ac:dyDescent="0.2">
      <c r="A13" s="24" t="s">
        <v>79</v>
      </c>
      <c r="B13" s="27">
        <v>4743949</v>
      </c>
      <c r="C13" s="27"/>
      <c r="D13" s="27">
        <v>3680231</v>
      </c>
      <c r="E13" s="27"/>
      <c r="F13" s="27">
        <v>880019</v>
      </c>
      <c r="G13" s="27"/>
      <c r="H13" s="26">
        <v>0</v>
      </c>
      <c r="I13" s="26"/>
      <c r="J13" s="26">
        <v>0</v>
      </c>
      <c r="K13" s="26"/>
      <c r="L13" s="26">
        <v>5062451</v>
      </c>
      <c r="M13" s="26"/>
      <c r="N13" s="26">
        <v>0</v>
      </c>
      <c r="O13" s="26"/>
      <c r="P13" s="27">
        <v>198569</v>
      </c>
      <c r="Q13" s="27"/>
      <c r="R13" s="27">
        <v>51875</v>
      </c>
      <c r="S13" s="27"/>
      <c r="T13" s="27">
        <v>92598</v>
      </c>
      <c r="U13" s="27"/>
      <c r="V13" s="31">
        <v>14709692</v>
      </c>
    </row>
    <row r="14" spans="1:22" x14ac:dyDescent="0.2">
      <c r="A14" s="24" t="s">
        <v>80</v>
      </c>
      <c r="B14" s="27">
        <v>447473782</v>
      </c>
      <c r="C14" s="27"/>
      <c r="D14" s="27">
        <v>8982245</v>
      </c>
      <c r="E14" s="27"/>
      <c r="F14" s="27">
        <v>6878982</v>
      </c>
      <c r="G14" s="27"/>
      <c r="H14" s="27">
        <v>191310350</v>
      </c>
      <c r="I14" s="27"/>
      <c r="J14" s="27">
        <v>95431731</v>
      </c>
      <c r="K14" s="27"/>
      <c r="L14" s="27">
        <v>37459014</v>
      </c>
      <c r="M14" s="27"/>
      <c r="N14" s="31">
        <v>6241686</v>
      </c>
      <c r="O14" s="45"/>
      <c r="P14" s="27">
        <v>8463459</v>
      </c>
      <c r="Q14" s="27"/>
      <c r="R14" s="27">
        <v>1572168</v>
      </c>
      <c r="S14" s="27"/>
      <c r="T14" s="27">
        <v>132357</v>
      </c>
      <c r="U14" s="27"/>
      <c r="V14" s="31">
        <v>803945774</v>
      </c>
    </row>
    <row r="15" spans="1:22" x14ac:dyDescent="0.2">
      <c r="A15" s="24" t="s">
        <v>81</v>
      </c>
      <c r="B15" s="27">
        <v>34418914</v>
      </c>
      <c r="C15" s="27"/>
      <c r="D15" s="27">
        <v>1917350</v>
      </c>
      <c r="E15" s="27"/>
      <c r="F15" s="27">
        <v>861153</v>
      </c>
      <c r="G15" s="27"/>
      <c r="H15" s="27">
        <v>38262070</v>
      </c>
      <c r="I15" s="27"/>
      <c r="J15" s="27">
        <v>1219287</v>
      </c>
      <c r="K15" s="27"/>
      <c r="L15" s="27">
        <v>9688315</v>
      </c>
      <c r="M15" s="27"/>
      <c r="N15" s="31">
        <v>934295</v>
      </c>
      <c r="O15" s="45"/>
      <c r="P15" s="27">
        <v>645896</v>
      </c>
      <c r="Q15" s="27"/>
      <c r="R15" s="27">
        <v>146797</v>
      </c>
      <c r="S15" s="27"/>
      <c r="T15" s="27">
        <v>79378</v>
      </c>
      <c r="U15" s="27"/>
      <c r="V15" s="31">
        <v>88173455</v>
      </c>
    </row>
    <row r="16" spans="1:22" x14ac:dyDescent="0.2">
      <c r="A16" s="24" t="s">
        <v>82</v>
      </c>
      <c r="B16" s="27">
        <v>48519170</v>
      </c>
      <c r="C16" s="27"/>
      <c r="D16" s="27">
        <v>1739218</v>
      </c>
      <c r="E16" s="27"/>
      <c r="F16" s="27">
        <v>987989</v>
      </c>
      <c r="G16" s="27"/>
      <c r="H16" s="26">
        <v>981079</v>
      </c>
      <c r="I16" s="26"/>
      <c r="J16" s="27">
        <v>36897367</v>
      </c>
      <c r="K16" s="27"/>
      <c r="L16" s="27">
        <v>6622392</v>
      </c>
      <c r="M16" s="27"/>
      <c r="N16" s="31">
        <v>563604</v>
      </c>
      <c r="O16" s="45"/>
      <c r="P16" s="27">
        <v>580320</v>
      </c>
      <c r="Q16" s="27"/>
      <c r="R16" s="27">
        <v>151605</v>
      </c>
      <c r="S16" s="27"/>
      <c r="T16" s="27">
        <v>78042</v>
      </c>
      <c r="U16" s="27"/>
      <c r="V16" s="31">
        <v>97120786</v>
      </c>
    </row>
    <row r="17" spans="1:22" x14ac:dyDescent="0.2">
      <c r="A17" s="24" t="s">
        <v>83</v>
      </c>
      <c r="B17" s="27">
        <v>5673422</v>
      </c>
      <c r="C17" s="27"/>
      <c r="D17" s="27">
        <v>433893</v>
      </c>
      <c r="E17" s="27"/>
      <c r="F17" s="27">
        <v>293852</v>
      </c>
      <c r="G17" s="27"/>
      <c r="H17" s="26">
        <v>981079</v>
      </c>
      <c r="I17" s="26"/>
      <c r="J17" s="27">
        <v>755391</v>
      </c>
      <c r="K17" s="27"/>
      <c r="L17" s="26">
        <v>2452737</v>
      </c>
      <c r="M17" s="26"/>
      <c r="N17" s="31">
        <v>172500</v>
      </c>
      <c r="O17" s="45"/>
      <c r="P17" s="27">
        <v>198569</v>
      </c>
      <c r="Q17" s="27"/>
      <c r="R17" s="27">
        <v>51875</v>
      </c>
      <c r="S17" s="27"/>
      <c r="T17" s="27">
        <v>68254</v>
      </c>
      <c r="U17" s="27"/>
      <c r="V17" s="31">
        <v>11081572</v>
      </c>
    </row>
    <row r="18" spans="1:22" x14ac:dyDescent="0.2">
      <c r="A18" s="24" t="s">
        <v>84</v>
      </c>
      <c r="B18" s="27">
        <v>25177344</v>
      </c>
      <c r="C18" s="27"/>
      <c r="D18" s="26">
        <v>0</v>
      </c>
      <c r="E18" s="26"/>
      <c r="F18" s="27">
        <v>291611</v>
      </c>
      <c r="G18" s="27"/>
      <c r="H18" s="26">
        <v>0</v>
      </c>
      <c r="I18" s="26"/>
      <c r="J18" s="27">
        <v>46383358</v>
      </c>
      <c r="K18" s="27"/>
      <c r="L18" s="27">
        <v>7211050</v>
      </c>
      <c r="M18" s="27"/>
      <c r="N18" s="31">
        <v>2500000</v>
      </c>
      <c r="O18" s="45"/>
      <c r="P18" s="27">
        <v>267707</v>
      </c>
      <c r="Q18" s="27"/>
      <c r="R18" s="27">
        <v>51875</v>
      </c>
      <c r="S18" s="27"/>
      <c r="T18" s="27">
        <v>0</v>
      </c>
      <c r="U18" s="27"/>
      <c r="V18" s="31">
        <v>81882945</v>
      </c>
    </row>
    <row r="19" spans="1:22" x14ac:dyDescent="0.2">
      <c r="A19" s="24" t="s">
        <v>85</v>
      </c>
      <c r="B19" s="27">
        <v>135953170</v>
      </c>
      <c r="C19" s="27"/>
      <c r="D19" s="27">
        <v>5774183</v>
      </c>
      <c r="E19" s="27"/>
      <c r="F19" s="27">
        <v>4639244</v>
      </c>
      <c r="G19" s="27"/>
      <c r="H19" s="27">
        <v>20112114</v>
      </c>
      <c r="I19" s="27"/>
      <c r="J19" s="27">
        <v>13823587</v>
      </c>
      <c r="K19" s="27"/>
      <c r="L19" s="27">
        <v>14471154</v>
      </c>
      <c r="M19" s="27"/>
      <c r="N19" s="31">
        <v>2600000</v>
      </c>
      <c r="O19" s="45"/>
      <c r="P19" s="27">
        <v>2706938</v>
      </c>
      <c r="Q19" s="27"/>
      <c r="R19" s="27">
        <v>628325</v>
      </c>
      <c r="S19" s="27"/>
      <c r="T19" s="27">
        <v>108300</v>
      </c>
      <c r="U19" s="27"/>
      <c r="V19" s="31">
        <v>200817015</v>
      </c>
    </row>
    <row r="20" spans="1:22" x14ac:dyDescent="0.2">
      <c r="A20" s="24" t="s">
        <v>86</v>
      </c>
      <c r="B20" s="27">
        <v>47474147</v>
      </c>
      <c r="C20" s="27"/>
      <c r="D20" s="27">
        <v>6730668</v>
      </c>
      <c r="E20" s="27"/>
      <c r="F20" s="27">
        <v>1640232</v>
      </c>
      <c r="G20" s="27"/>
      <c r="H20" s="27">
        <v>45268939</v>
      </c>
      <c r="I20" s="27"/>
      <c r="J20" s="27">
        <v>17521698</v>
      </c>
      <c r="K20" s="27"/>
      <c r="L20" s="27">
        <v>21338818</v>
      </c>
      <c r="M20" s="27"/>
      <c r="N20" s="31">
        <v>1000000</v>
      </c>
      <c r="O20" s="45"/>
      <c r="P20" s="27">
        <v>958264</v>
      </c>
      <c r="Q20" s="27"/>
      <c r="R20" s="27">
        <v>201301</v>
      </c>
      <c r="S20" s="27"/>
      <c r="T20" s="27">
        <v>115473</v>
      </c>
      <c r="U20" s="27"/>
      <c r="V20" s="31">
        <v>142249540</v>
      </c>
    </row>
    <row r="21" spans="1:22" x14ac:dyDescent="0.2">
      <c r="A21" s="24" t="s">
        <v>87</v>
      </c>
      <c r="B21" s="26">
        <v>0</v>
      </c>
      <c r="C21" s="26"/>
      <c r="D21" s="27">
        <v>278536</v>
      </c>
      <c r="E21" s="27"/>
      <c r="F21" s="27">
        <v>133760</v>
      </c>
      <c r="G21" s="27"/>
      <c r="H21" s="26">
        <v>0</v>
      </c>
      <c r="I21" s="26"/>
      <c r="J21" s="26">
        <v>0</v>
      </c>
      <c r="K21" s="26"/>
      <c r="L21" s="26">
        <v>0</v>
      </c>
      <c r="M21" s="26"/>
      <c r="N21" s="26">
        <v>0</v>
      </c>
      <c r="O21" s="26"/>
      <c r="P21" s="26">
        <v>0</v>
      </c>
      <c r="Q21" s="26"/>
      <c r="R21" s="26">
        <v>0</v>
      </c>
      <c r="S21" s="26"/>
      <c r="T21" s="27">
        <v>12089</v>
      </c>
      <c r="U21" s="27"/>
      <c r="V21" s="31">
        <v>424385</v>
      </c>
    </row>
    <row r="22" spans="1:22" x14ac:dyDescent="0.2">
      <c r="A22" s="24" t="s">
        <v>88</v>
      </c>
      <c r="B22" s="27">
        <v>23889547</v>
      </c>
      <c r="C22" s="27"/>
      <c r="D22" s="27">
        <v>755415</v>
      </c>
      <c r="E22" s="27"/>
      <c r="F22" s="27">
        <v>376045</v>
      </c>
      <c r="G22" s="27"/>
      <c r="H22" s="26">
        <v>5101609</v>
      </c>
      <c r="I22" s="32"/>
      <c r="J22" s="27">
        <v>625993</v>
      </c>
      <c r="K22" s="27"/>
      <c r="L22" s="27">
        <v>4169654</v>
      </c>
      <c r="M22" s="27"/>
      <c r="N22" s="27">
        <v>0</v>
      </c>
      <c r="O22" s="27"/>
      <c r="P22" s="27">
        <v>198569</v>
      </c>
      <c r="Q22" s="27"/>
      <c r="R22" s="27">
        <v>51875</v>
      </c>
      <c r="S22" s="27"/>
      <c r="T22" s="27">
        <v>70665</v>
      </c>
      <c r="U22" s="27"/>
      <c r="V22" s="31">
        <v>35239372</v>
      </c>
    </row>
    <row r="23" spans="1:22" x14ac:dyDescent="0.2">
      <c r="A23" s="24" t="s">
        <v>89</v>
      </c>
      <c r="B23" s="27">
        <v>2846734</v>
      </c>
      <c r="C23" s="27"/>
      <c r="D23" s="27">
        <v>1524027</v>
      </c>
      <c r="E23" s="27"/>
      <c r="F23" s="27">
        <v>385025</v>
      </c>
      <c r="G23" s="27"/>
      <c r="H23" s="26">
        <v>0</v>
      </c>
      <c r="I23" s="26"/>
      <c r="J23" s="26">
        <v>0</v>
      </c>
      <c r="K23" s="26"/>
      <c r="L23" s="26">
        <v>0</v>
      </c>
      <c r="M23" s="26"/>
      <c r="N23" s="26">
        <v>0</v>
      </c>
      <c r="O23" s="26"/>
      <c r="P23" s="27">
        <v>198569</v>
      </c>
      <c r="Q23" s="27"/>
      <c r="R23" s="27">
        <v>51875</v>
      </c>
      <c r="S23" s="27"/>
      <c r="T23" s="27">
        <v>76429</v>
      </c>
      <c r="U23" s="27"/>
      <c r="V23" s="31">
        <v>5082659</v>
      </c>
    </row>
    <row r="24" spans="1:22" x14ac:dyDescent="0.2">
      <c r="A24" s="24" t="s">
        <v>90</v>
      </c>
      <c r="B24" s="27">
        <v>190899623</v>
      </c>
      <c r="C24" s="27"/>
      <c r="D24" s="27">
        <v>6175012</v>
      </c>
      <c r="E24" s="27"/>
      <c r="F24" s="27">
        <v>2996023</v>
      </c>
      <c r="G24" s="27"/>
      <c r="H24" s="33">
        <v>31394518</v>
      </c>
      <c r="I24" s="27"/>
      <c r="J24" s="27">
        <v>114500000</v>
      </c>
      <c r="K24" s="27"/>
      <c r="L24" s="27">
        <v>8682692</v>
      </c>
      <c r="M24" s="27"/>
      <c r="N24" s="31">
        <v>2344500</v>
      </c>
      <c r="O24" s="45"/>
      <c r="P24" s="27">
        <v>2900719</v>
      </c>
      <c r="Q24" s="27"/>
      <c r="R24" s="27">
        <v>523440</v>
      </c>
      <c r="S24" s="27"/>
      <c r="T24" s="27">
        <v>111306</v>
      </c>
      <c r="U24" s="27"/>
      <c r="V24" s="31">
        <v>360527833</v>
      </c>
    </row>
    <row r="25" spans="1:22" x14ac:dyDescent="0.2">
      <c r="A25" s="24" t="s">
        <v>91</v>
      </c>
      <c r="B25" s="27">
        <v>30462808</v>
      </c>
      <c r="C25" s="27"/>
      <c r="D25" s="27">
        <v>5964922</v>
      </c>
      <c r="E25" s="27"/>
      <c r="F25" s="27">
        <v>1568010</v>
      </c>
      <c r="G25" s="27"/>
      <c r="H25" s="26">
        <v>4905394</v>
      </c>
      <c r="I25" s="26"/>
      <c r="J25" s="27">
        <v>7661248</v>
      </c>
      <c r="K25" s="27"/>
      <c r="L25" s="27">
        <v>9075130</v>
      </c>
      <c r="M25" s="27"/>
      <c r="N25" s="31">
        <v>2300182</v>
      </c>
      <c r="O25" s="45"/>
      <c r="P25" s="27">
        <v>704204</v>
      </c>
      <c r="Q25" s="27"/>
      <c r="R25" s="27">
        <v>166235</v>
      </c>
      <c r="S25" s="27"/>
      <c r="T25" s="27">
        <v>109731</v>
      </c>
      <c r="U25" s="27"/>
      <c r="V25" s="31">
        <v>62917864</v>
      </c>
    </row>
    <row r="26" spans="1:22" x14ac:dyDescent="0.2">
      <c r="A26" s="24" t="s">
        <v>92</v>
      </c>
      <c r="B26" s="27">
        <v>8673972</v>
      </c>
      <c r="C26" s="27"/>
      <c r="D26" s="27">
        <v>3836697</v>
      </c>
      <c r="E26" s="27"/>
      <c r="F26" s="27">
        <v>946671</v>
      </c>
      <c r="G26" s="27"/>
      <c r="H26" s="26">
        <v>0</v>
      </c>
      <c r="I26" s="26"/>
      <c r="J26" s="26">
        <v>0</v>
      </c>
      <c r="K26" s="26"/>
      <c r="L26" s="27">
        <v>10384893</v>
      </c>
      <c r="M26" s="27"/>
      <c r="N26" s="31">
        <v>2700000</v>
      </c>
      <c r="O26" s="45"/>
      <c r="P26" s="27">
        <v>222764</v>
      </c>
      <c r="Q26" s="27"/>
      <c r="R26" s="27">
        <v>58196</v>
      </c>
      <c r="S26" s="27"/>
      <c r="T26" s="27">
        <v>93771</v>
      </c>
      <c r="U26" s="27"/>
      <c r="V26" s="31">
        <v>26916964</v>
      </c>
    </row>
    <row r="27" spans="1:22" x14ac:dyDescent="0.2">
      <c r="A27" s="24" t="s">
        <v>93</v>
      </c>
      <c r="B27" s="27">
        <v>7410228</v>
      </c>
      <c r="C27" s="27"/>
      <c r="D27" s="27">
        <v>3051970</v>
      </c>
      <c r="E27" s="27"/>
      <c r="F27" s="27">
        <v>792307</v>
      </c>
      <c r="G27" s="27"/>
      <c r="H27" s="34">
        <v>981079</v>
      </c>
      <c r="I27" s="26"/>
      <c r="J27" s="26">
        <v>0</v>
      </c>
      <c r="K27" s="26"/>
      <c r="L27" s="26">
        <v>6651826</v>
      </c>
      <c r="M27" s="26"/>
      <c r="N27" s="31">
        <v>1575000</v>
      </c>
      <c r="O27" s="45"/>
      <c r="P27" s="27">
        <v>257521</v>
      </c>
      <c r="Q27" s="27"/>
      <c r="R27" s="27">
        <v>62884</v>
      </c>
      <c r="S27" s="27"/>
      <c r="T27" s="27">
        <v>87887</v>
      </c>
      <c r="U27" s="27"/>
      <c r="V27" s="31">
        <v>20870702</v>
      </c>
    </row>
    <row r="28" spans="1:22" x14ac:dyDescent="0.2">
      <c r="A28" s="24" t="s">
        <v>94</v>
      </c>
      <c r="B28" s="27">
        <v>15875261</v>
      </c>
      <c r="C28" s="27"/>
      <c r="D28" s="27">
        <v>5038137</v>
      </c>
      <c r="E28" s="27"/>
      <c r="F28" s="27">
        <v>1210112</v>
      </c>
      <c r="G28" s="27"/>
      <c r="H28" s="26">
        <v>0</v>
      </c>
      <c r="I28" s="26"/>
      <c r="J28" s="26">
        <v>0</v>
      </c>
      <c r="K28" s="26"/>
      <c r="L28" s="26">
        <v>5886573</v>
      </c>
      <c r="M28" s="26"/>
      <c r="N28" s="31">
        <v>2625000</v>
      </c>
      <c r="O28" s="45"/>
      <c r="P28" s="27">
        <v>308461</v>
      </c>
      <c r="Q28" s="27"/>
      <c r="R28" s="27">
        <v>78828</v>
      </c>
      <c r="S28" s="27"/>
      <c r="T28" s="27">
        <v>102781</v>
      </c>
      <c r="U28" s="27"/>
      <c r="V28" s="31">
        <v>31125153</v>
      </c>
    </row>
    <row r="29" spans="1:22" x14ac:dyDescent="0.2">
      <c r="A29" s="24" t="s">
        <v>95</v>
      </c>
      <c r="B29" s="27">
        <v>25638155</v>
      </c>
      <c r="C29" s="27"/>
      <c r="D29" s="27">
        <v>4166904</v>
      </c>
      <c r="E29" s="27"/>
      <c r="F29" s="27">
        <v>1214053</v>
      </c>
      <c r="G29" s="27"/>
      <c r="H29" s="26">
        <v>981079</v>
      </c>
      <c r="I29" s="26"/>
      <c r="J29" s="27">
        <v>2709022</v>
      </c>
      <c r="K29" s="27"/>
      <c r="L29" s="26">
        <v>4905476</v>
      </c>
      <c r="M29" s="26"/>
      <c r="N29" s="31">
        <v>1750000</v>
      </c>
      <c r="O29" s="45"/>
      <c r="P29" s="27">
        <v>533037</v>
      </c>
      <c r="Q29" s="27"/>
      <c r="R29" s="27">
        <v>137549</v>
      </c>
      <c r="S29" s="27"/>
      <c r="T29" s="27">
        <v>96247</v>
      </c>
      <c r="U29" s="27"/>
      <c r="V29" s="31">
        <v>42131522</v>
      </c>
    </row>
    <row r="30" spans="1:22" x14ac:dyDescent="0.2">
      <c r="A30" s="24" t="s">
        <v>96</v>
      </c>
      <c r="B30" s="27">
        <v>2042136</v>
      </c>
      <c r="C30" s="27"/>
      <c r="D30" s="27">
        <v>2010694</v>
      </c>
      <c r="E30" s="27"/>
      <c r="F30" s="27">
        <v>483465</v>
      </c>
      <c r="G30" s="27"/>
      <c r="H30" s="26">
        <v>490539</v>
      </c>
      <c r="I30" s="26"/>
      <c r="J30" s="26">
        <v>0</v>
      </c>
      <c r="K30" s="26"/>
      <c r="L30" s="26">
        <v>0</v>
      </c>
      <c r="M30" s="26"/>
      <c r="N30" s="31">
        <v>200000</v>
      </c>
      <c r="O30" s="45"/>
      <c r="P30" s="27">
        <v>198569</v>
      </c>
      <c r="Q30" s="27"/>
      <c r="R30" s="27">
        <v>51875</v>
      </c>
      <c r="S30" s="27"/>
      <c r="T30" s="27">
        <v>80078</v>
      </c>
      <c r="U30" s="27"/>
      <c r="V30" s="31">
        <v>5557356</v>
      </c>
    </row>
    <row r="31" spans="1:22" x14ac:dyDescent="0.2">
      <c r="A31" s="24" t="s">
        <v>97</v>
      </c>
      <c r="B31" s="27">
        <v>70400537</v>
      </c>
      <c r="C31" s="27"/>
      <c r="D31" s="27">
        <v>2510254</v>
      </c>
      <c r="E31" s="27"/>
      <c r="F31" s="27">
        <v>1219834</v>
      </c>
      <c r="G31" s="27"/>
      <c r="H31" s="27">
        <v>11481577</v>
      </c>
      <c r="I31" s="27"/>
      <c r="J31" s="27">
        <v>22632029</v>
      </c>
      <c r="K31" s="27"/>
      <c r="L31" s="27">
        <v>11282593</v>
      </c>
      <c r="M31" s="27"/>
      <c r="N31" s="31">
        <v>3000000</v>
      </c>
      <c r="O31" s="45"/>
      <c r="P31" s="27">
        <v>1152512</v>
      </c>
      <c r="Q31" s="27"/>
      <c r="R31" s="27">
        <v>221105</v>
      </c>
      <c r="S31" s="27"/>
      <c r="T31" s="27">
        <v>83824</v>
      </c>
      <c r="U31" s="27"/>
      <c r="V31" s="31">
        <v>123984265</v>
      </c>
    </row>
    <row r="32" spans="1:22" x14ac:dyDescent="0.2">
      <c r="A32" s="24" t="s">
        <v>98</v>
      </c>
      <c r="B32" s="27">
        <v>106769422</v>
      </c>
      <c r="C32" s="27"/>
      <c r="D32" s="27">
        <v>2690230</v>
      </c>
      <c r="E32" s="27"/>
      <c r="F32" s="27">
        <v>1760613</v>
      </c>
      <c r="G32" s="27"/>
      <c r="H32" s="35">
        <v>54837393</v>
      </c>
      <c r="I32" s="27"/>
      <c r="J32" s="27">
        <v>63234326</v>
      </c>
      <c r="K32" s="27"/>
      <c r="L32" s="27">
        <v>12148410</v>
      </c>
      <c r="M32" s="27"/>
      <c r="N32" s="31">
        <v>3272478</v>
      </c>
      <c r="O32" s="45"/>
      <c r="P32" s="27">
        <v>1405704</v>
      </c>
      <c r="Q32" s="27"/>
      <c r="R32" s="27">
        <v>292035</v>
      </c>
      <c r="S32" s="27"/>
      <c r="T32" s="27">
        <v>85174</v>
      </c>
      <c r="U32" s="27"/>
      <c r="V32" s="31">
        <v>246495785</v>
      </c>
    </row>
    <row r="33" spans="1:22" x14ac:dyDescent="0.2">
      <c r="A33" s="24" t="s">
        <v>99</v>
      </c>
      <c r="B33" s="27">
        <v>58043917</v>
      </c>
      <c r="C33" s="27"/>
      <c r="D33" s="27">
        <v>7285603</v>
      </c>
      <c r="E33" s="27"/>
      <c r="F33" s="27">
        <v>2562126</v>
      </c>
      <c r="G33" s="27"/>
      <c r="H33" s="26">
        <v>0</v>
      </c>
      <c r="I33" s="26"/>
      <c r="J33" s="27">
        <v>440130</v>
      </c>
      <c r="K33" s="27"/>
      <c r="L33" s="27">
        <v>26980100</v>
      </c>
      <c r="M33" s="27"/>
      <c r="N33" s="31">
        <v>2948062</v>
      </c>
      <c r="O33" s="45"/>
      <c r="P33" s="27">
        <v>1810929</v>
      </c>
      <c r="Q33" s="27"/>
      <c r="R33" s="27">
        <v>358838</v>
      </c>
      <c r="S33" s="27"/>
      <c r="T33" s="27">
        <v>119634</v>
      </c>
      <c r="U33" s="27"/>
      <c r="V33" s="31">
        <v>100549339</v>
      </c>
    </row>
    <row r="34" spans="1:22" x14ac:dyDescent="0.2">
      <c r="A34" s="24" t="s">
        <v>100</v>
      </c>
      <c r="B34" s="27">
        <v>27237043</v>
      </c>
      <c r="C34" s="27"/>
      <c r="D34" s="27">
        <v>4192444</v>
      </c>
      <c r="E34" s="27"/>
      <c r="F34" s="27">
        <v>1237149</v>
      </c>
      <c r="G34" s="27"/>
      <c r="H34" s="27">
        <v>44933405</v>
      </c>
      <c r="I34" s="27"/>
      <c r="J34" s="27">
        <v>2874132</v>
      </c>
      <c r="K34" s="27"/>
      <c r="L34" s="27">
        <v>23804862</v>
      </c>
      <c r="M34" s="27"/>
      <c r="N34" s="31">
        <v>1562050</v>
      </c>
      <c r="O34" s="45"/>
      <c r="P34" s="27">
        <v>735337</v>
      </c>
      <c r="Q34" s="27"/>
      <c r="R34" s="27">
        <v>146372</v>
      </c>
      <c r="S34" s="27"/>
      <c r="T34" s="27">
        <v>96439</v>
      </c>
      <c r="U34" s="27"/>
      <c r="V34" s="31">
        <v>106819233</v>
      </c>
    </row>
    <row r="35" spans="1:22" x14ac:dyDescent="0.2">
      <c r="A35" s="24" t="s">
        <v>101</v>
      </c>
      <c r="B35" s="27">
        <v>4279789</v>
      </c>
      <c r="C35" s="27"/>
      <c r="D35" s="27">
        <v>4091281</v>
      </c>
      <c r="E35" s="27"/>
      <c r="F35" s="27">
        <v>854719</v>
      </c>
      <c r="G35" s="27"/>
      <c r="H35" s="26">
        <v>0</v>
      </c>
      <c r="I35" s="26"/>
      <c r="J35" s="26">
        <v>0</v>
      </c>
      <c r="K35" s="26"/>
      <c r="L35" s="26">
        <v>5101696</v>
      </c>
      <c r="M35" s="26"/>
      <c r="N35" s="26">
        <v>0</v>
      </c>
      <c r="O35" s="26"/>
      <c r="P35" s="27">
        <v>198569</v>
      </c>
      <c r="Q35" s="27"/>
      <c r="R35" s="27">
        <v>51875</v>
      </c>
      <c r="S35" s="27"/>
      <c r="T35" s="27">
        <v>95680</v>
      </c>
      <c r="U35" s="27"/>
      <c r="V35" s="31">
        <v>14673609</v>
      </c>
    </row>
    <row r="36" spans="1:22" x14ac:dyDescent="0.2">
      <c r="A36" s="24" t="s">
        <v>102</v>
      </c>
      <c r="B36" s="27">
        <v>31073608</v>
      </c>
      <c r="C36" s="27"/>
      <c r="D36" s="27">
        <v>4883117</v>
      </c>
      <c r="E36" s="27"/>
      <c r="F36" s="27">
        <v>1590250</v>
      </c>
      <c r="G36" s="27"/>
      <c r="H36" s="34">
        <v>51506633</v>
      </c>
      <c r="I36" s="26"/>
      <c r="J36" s="27">
        <v>1882830</v>
      </c>
      <c r="K36" s="27"/>
      <c r="L36" s="27">
        <v>14422098</v>
      </c>
      <c r="M36" s="27"/>
      <c r="N36" s="31">
        <v>805042</v>
      </c>
      <c r="O36" s="45"/>
      <c r="P36" s="27">
        <v>813010</v>
      </c>
      <c r="Q36" s="27"/>
      <c r="R36" s="27">
        <v>171795</v>
      </c>
      <c r="S36" s="27"/>
      <c r="T36" s="27">
        <v>101618</v>
      </c>
      <c r="U36" s="27"/>
      <c r="V36" s="31">
        <v>107250001</v>
      </c>
    </row>
    <row r="37" spans="1:22" x14ac:dyDescent="0.2">
      <c r="A37" s="24" t="s">
        <v>103</v>
      </c>
      <c r="B37" s="27">
        <v>2154127</v>
      </c>
      <c r="C37" s="27"/>
      <c r="D37" s="27">
        <v>1234582</v>
      </c>
      <c r="E37" s="27"/>
      <c r="F37" s="27">
        <v>352572</v>
      </c>
      <c r="G37" s="27"/>
      <c r="H37" s="26">
        <v>0</v>
      </c>
      <c r="I37" s="26"/>
      <c r="J37" s="26">
        <v>0</v>
      </c>
      <c r="K37" s="26"/>
      <c r="L37" s="26">
        <v>588657</v>
      </c>
      <c r="M37" s="26"/>
      <c r="N37" s="26">
        <v>0</v>
      </c>
      <c r="O37" s="26"/>
      <c r="P37" s="27">
        <v>198569</v>
      </c>
      <c r="Q37" s="27"/>
      <c r="R37" s="27">
        <v>51875</v>
      </c>
      <c r="S37" s="27"/>
      <c r="T37" s="27">
        <v>74258</v>
      </c>
      <c r="U37" s="27"/>
      <c r="V37" s="31">
        <v>4654640</v>
      </c>
    </row>
    <row r="38" spans="1:22" x14ac:dyDescent="0.2">
      <c r="A38" s="24" t="s">
        <v>104</v>
      </c>
      <c r="B38" s="27">
        <v>7485607</v>
      </c>
      <c r="C38" s="27"/>
      <c r="D38" s="27">
        <v>1862828</v>
      </c>
      <c r="E38" s="27"/>
      <c r="F38" s="27">
        <v>556193</v>
      </c>
      <c r="G38" s="27"/>
      <c r="H38" s="26">
        <v>0</v>
      </c>
      <c r="I38" s="26"/>
      <c r="J38" s="26">
        <v>0</v>
      </c>
      <c r="K38" s="26"/>
      <c r="L38" s="26">
        <v>988700</v>
      </c>
      <c r="M38" s="26"/>
      <c r="N38" s="26">
        <v>0</v>
      </c>
      <c r="O38" s="26"/>
      <c r="P38" s="27">
        <v>198569</v>
      </c>
      <c r="Q38" s="27"/>
      <c r="R38" s="27">
        <v>51875</v>
      </c>
      <c r="S38" s="27"/>
      <c r="T38" s="27">
        <v>78969</v>
      </c>
      <c r="U38" s="27"/>
      <c r="V38" s="31">
        <v>11222741</v>
      </c>
    </row>
    <row r="39" spans="1:22" x14ac:dyDescent="0.2">
      <c r="A39" s="24" t="s">
        <v>105</v>
      </c>
      <c r="B39" s="27">
        <v>17331409</v>
      </c>
      <c r="C39" s="27"/>
      <c r="D39" s="27">
        <v>608185</v>
      </c>
      <c r="E39" s="27"/>
      <c r="F39" s="27">
        <v>411680</v>
      </c>
      <c r="G39" s="27"/>
      <c r="H39" s="26">
        <v>3433775</v>
      </c>
      <c r="I39" s="26"/>
      <c r="J39" s="26">
        <v>0</v>
      </c>
      <c r="K39" s="26"/>
      <c r="L39" s="27">
        <v>5346969</v>
      </c>
      <c r="M39" s="27"/>
      <c r="N39" s="31">
        <v>1500000</v>
      </c>
      <c r="O39" s="45"/>
      <c r="P39" s="27">
        <v>215306</v>
      </c>
      <c r="Q39" s="27"/>
      <c r="R39" s="27">
        <v>56247</v>
      </c>
      <c r="S39" s="27"/>
      <c r="T39" s="27">
        <v>69561</v>
      </c>
      <c r="U39" s="27"/>
      <c r="V39" s="31">
        <v>28973132</v>
      </c>
    </row>
    <row r="40" spans="1:22" x14ac:dyDescent="0.2">
      <c r="A40" s="24" t="s">
        <v>106</v>
      </c>
      <c r="B40" s="27">
        <v>3018110</v>
      </c>
      <c r="C40" s="27"/>
      <c r="D40" s="27">
        <v>1610315</v>
      </c>
      <c r="E40" s="27"/>
      <c r="F40" s="27">
        <v>388463</v>
      </c>
      <c r="G40" s="27"/>
      <c r="H40" s="34">
        <v>981079</v>
      </c>
      <c r="I40" s="26"/>
      <c r="J40" s="26">
        <v>0</v>
      </c>
      <c r="K40" s="26"/>
      <c r="L40" s="26">
        <v>2943286</v>
      </c>
      <c r="M40" s="26"/>
      <c r="N40" s="31">
        <v>319000</v>
      </c>
      <c r="O40" s="45"/>
      <c r="P40" s="27">
        <v>198569</v>
      </c>
      <c r="Q40" s="27"/>
      <c r="R40" s="27">
        <v>51875</v>
      </c>
      <c r="S40" s="27"/>
      <c r="T40" s="27">
        <v>77076</v>
      </c>
      <c r="U40" s="27"/>
      <c r="V40" s="31">
        <v>9587773</v>
      </c>
    </row>
    <row r="41" spans="1:22" x14ac:dyDescent="0.2">
      <c r="A41" s="24" t="s">
        <v>107</v>
      </c>
      <c r="B41" s="27">
        <v>165120584</v>
      </c>
      <c r="C41" s="27"/>
      <c r="D41" s="27">
        <v>2302409</v>
      </c>
      <c r="E41" s="27"/>
      <c r="F41" s="27">
        <v>2115374</v>
      </c>
      <c r="G41" s="27"/>
      <c r="H41" s="35">
        <v>112333507</v>
      </c>
      <c r="I41" s="27"/>
      <c r="J41" s="27">
        <v>85635781</v>
      </c>
      <c r="K41" s="27"/>
      <c r="L41" s="27">
        <v>10693937</v>
      </c>
      <c r="M41" s="27"/>
      <c r="N41" s="31">
        <v>2000000</v>
      </c>
      <c r="O41" s="45"/>
      <c r="P41" s="27">
        <v>2461011</v>
      </c>
      <c r="Q41" s="27"/>
      <c r="R41" s="27">
        <v>409281</v>
      </c>
      <c r="S41" s="27"/>
      <c r="T41" s="27">
        <v>82266</v>
      </c>
      <c r="U41" s="27"/>
      <c r="V41" s="31">
        <v>383154150</v>
      </c>
    </row>
    <row r="42" spans="1:22" x14ac:dyDescent="0.2">
      <c r="A42" s="24" t="s">
        <v>108</v>
      </c>
      <c r="B42" s="27">
        <v>6248659</v>
      </c>
      <c r="C42" s="27"/>
      <c r="D42" s="27">
        <v>1810042</v>
      </c>
      <c r="E42" s="27"/>
      <c r="F42" s="27">
        <v>488168</v>
      </c>
      <c r="G42" s="27"/>
      <c r="H42" s="26">
        <v>9810787</v>
      </c>
      <c r="I42" s="26"/>
      <c r="J42" s="26">
        <v>0</v>
      </c>
      <c r="K42" s="26"/>
      <c r="L42" s="27">
        <v>8584582</v>
      </c>
      <c r="M42" s="27"/>
      <c r="N42" s="31">
        <v>2176190</v>
      </c>
      <c r="O42" s="45"/>
      <c r="P42" s="27">
        <v>198569</v>
      </c>
      <c r="Q42" s="27"/>
      <c r="R42" s="27">
        <v>51875</v>
      </c>
      <c r="S42" s="27"/>
      <c r="T42" s="27">
        <v>78573</v>
      </c>
      <c r="U42" s="27"/>
      <c r="V42" s="31">
        <v>29447445</v>
      </c>
    </row>
    <row r="43" spans="1:22" x14ac:dyDescent="0.2">
      <c r="A43" s="24" t="s">
        <v>109</v>
      </c>
      <c r="B43" s="27">
        <v>474107838</v>
      </c>
      <c r="C43" s="27"/>
      <c r="D43" s="27">
        <v>8104755</v>
      </c>
      <c r="E43" s="27"/>
      <c r="F43" s="27">
        <v>4912556</v>
      </c>
      <c r="G43" s="27"/>
      <c r="H43" s="34">
        <v>6377011</v>
      </c>
      <c r="I43" s="26"/>
      <c r="J43" s="27">
        <v>316773720</v>
      </c>
      <c r="K43" s="27"/>
      <c r="L43" s="27">
        <v>26680885</v>
      </c>
      <c r="M43" s="27"/>
      <c r="N43" s="31">
        <v>1600000</v>
      </c>
      <c r="O43" s="45"/>
      <c r="P43" s="27">
        <v>4997493</v>
      </c>
      <c r="Q43" s="27"/>
      <c r="R43" s="27">
        <v>871467</v>
      </c>
      <c r="S43" s="27"/>
      <c r="T43" s="27">
        <v>125777</v>
      </c>
      <c r="U43" s="27"/>
      <c r="V43" s="31">
        <v>844551502</v>
      </c>
    </row>
    <row r="44" spans="1:22" x14ac:dyDescent="0.2">
      <c r="A44" s="24" t="s">
        <v>110</v>
      </c>
      <c r="B44" s="27">
        <v>24485967</v>
      </c>
      <c r="C44" s="27"/>
      <c r="D44" s="27">
        <v>8609644</v>
      </c>
      <c r="E44" s="27"/>
      <c r="F44" s="27">
        <v>1866530</v>
      </c>
      <c r="G44" s="27"/>
      <c r="H44" s="27">
        <v>11772945</v>
      </c>
      <c r="I44" s="27"/>
      <c r="J44" s="26">
        <v>0</v>
      </c>
      <c r="K44" s="26"/>
      <c r="L44" s="27">
        <v>7192409</v>
      </c>
      <c r="M44" s="27"/>
      <c r="N44" s="31">
        <v>453580</v>
      </c>
      <c r="O44" s="45"/>
      <c r="P44" s="27">
        <v>593830</v>
      </c>
      <c r="Q44" s="27"/>
      <c r="R44" s="27">
        <v>155134</v>
      </c>
      <c r="S44" s="27"/>
      <c r="T44" s="27">
        <v>129563</v>
      </c>
      <c r="U44" s="27"/>
      <c r="V44" s="31">
        <v>55259602</v>
      </c>
    </row>
    <row r="45" spans="1:22" x14ac:dyDescent="0.2">
      <c r="A45" s="24" t="s">
        <v>111</v>
      </c>
      <c r="B45" s="27">
        <v>2099863</v>
      </c>
      <c r="C45" s="27"/>
      <c r="D45" s="27">
        <v>913029</v>
      </c>
      <c r="E45" s="27"/>
      <c r="F45" s="27">
        <v>298904</v>
      </c>
      <c r="G45" s="27"/>
      <c r="H45" s="26">
        <v>0</v>
      </c>
      <c r="I45" s="26"/>
      <c r="J45" s="26">
        <v>0</v>
      </c>
      <c r="K45" s="26"/>
      <c r="L45" s="26">
        <v>981096</v>
      </c>
      <c r="M45" s="26"/>
      <c r="N45" s="26">
        <v>0</v>
      </c>
      <c r="O45" s="26"/>
      <c r="P45" s="27">
        <v>198569</v>
      </c>
      <c r="Q45" s="27"/>
      <c r="R45" s="27">
        <v>51875</v>
      </c>
      <c r="S45" s="27"/>
      <c r="T45" s="27">
        <v>71847</v>
      </c>
      <c r="U45" s="27"/>
      <c r="V45" s="31">
        <v>4615183</v>
      </c>
    </row>
    <row r="46" spans="1:22" x14ac:dyDescent="0.2">
      <c r="A46" s="24" t="s">
        <v>112</v>
      </c>
      <c r="B46" s="26">
        <v>0</v>
      </c>
      <c r="C46" s="26"/>
      <c r="D46" s="27">
        <v>90672</v>
      </c>
      <c r="E46" s="27"/>
      <c r="F46" s="27">
        <v>52406</v>
      </c>
      <c r="G46" s="27"/>
      <c r="H46" s="26">
        <v>0</v>
      </c>
      <c r="I46" s="26"/>
      <c r="J46" s="26">
        <v>0</v>
      </c>
      <c r="K46" s="26"/>
      <c r="L46" s="26">
        <v>0</v>
      </c>
      <c r="M46" s="26"/>
      <c r="N46" s="26">
        <v>0</v>
      </c>
      <c r="O46" s="26"/>
      <c r="P46" s="26">
        <v>0</v>
      </c>
      <c r="Q46" s="26"/>
      <c r="R46" s="26">
        <v>0</v>
      </c>
      <c r="S46" s="26"/>
      <c r="T46" s="27">
        <v>10680</v>
      </c>
      <c r="U46" s="27"/>
      <c r="V46" s="31">
        <v>153758</v>
      </c>
    </row>
    <row r="47" spans="1:22" x14ac:dyDescent="0.2">
      <c r="A47" s="24" t="s">
        <v>113</v>
      </c>
      <c r="B47" s="27">
        <v>79851933</v>
      </c>
      <c r="C47" s="27"/>
      <c r="D47" s="27">
        <v>8765216</v>
      </c>
      <c r="E47" s="27"/>
      <c r="F47" s="27">
        <v>3127059</v>
      </c>
      <c r="G47" s="27"/>
      <c r="H47" s="26">
        <v>5395934</v>
      </c>
      <c r="I47" s="26"/>
      <c r="J47" s="27">
        <v>15542858</v>
      </c>
      <c r="K47" s="27"/>
      <c r="L47" s="27">
        <v>13500115</v>
      </c>
      <c r="M47" s="27"/>
      <c r="N47" s="31">
        <v>4024692</v>
      </c>
      <c r="O47" s="45"/>
      <c r="P47" s="27">
        <v>1710750</v>
      </c>
      <c r="Q47" s="27"/>
      <c r="R47" s="27">
        <v>410974</v>
      </c>
      <c r="S47" s="27"/>
      <c r="T47" s="27">
        <v>130730</v>
      </c>
      <c r="U47" s="27"/>
      <c r="V47" s="31">
        <v>132460261</v>
      </c>
    </row>
    <row r="48" spans="1:22" x14ac:dyDescent="0.2">
      <c r="A48" s="24" t="s">
        <v>114</v>
      </c>
      <c r="B48" s="27">
        <v>10090378</v>
      </c>
      <c r="C48" s="27"/>
      <c r="D48" s="27">
        <v>3747039</v>
      </c>
      <c r="E48" s="27"/>
      <c r="F48" s="27">
        <v>1043154</v>
      </c>
      <c r="G48" s="27"/>
      <c r="H48" s="26">
        <v>0</v>
      </c>
      <c r="I48" s="26"/>
      <c r="J48" s="26">
        <v>0</v>
      </c>
      <c r="K48" s="26"/>
      <c r="L48" s="27">
        <v>4905476</v>
      </c>
      <c r="M48" s="27"/>
      <c r="N48" s="27">
        <v>0</v>
      </c>
      <c r="O48" s="27"/>
      <c r="P48" s="27">
        <v>320052</v>
      </c>
      <c r="Q48" s="27"/>
      <c r="R48" s="27">
        <v>83612</v>
      </c>
      <c r="S48" s="27"/>
      <c r="T48" s="27">
        <v>93099</v>
      </c>
      <c r="U48" s="27"/>
      <c r="V48" s="31">
        <v>20282810</v>
      </c>
    </row>
    <row r="49" spans="1:22" x14ac:dyDescent="0.2">
      <c r="A49" s="24" t="s">
        <v>115</v>
      </c>
      <c r="B49" s="27">
        <v>24257325</v>
      </c>
      <c r="C49" s="27"/>
      <c r="D49" s="27">
        <v>2975182</v>
      </c>
      <c r="E49" s="27"/>
      <c r="F49" s="27">
        <v>969236</v>
      </c>
      <c r="G49" s="27"/>
      <c r="H49" s="27">
        <v>11343237</v>
      </c>
      <c r="I49" s="27"/>
      <c r="J49" s="26">
        <v>2868068</v>
      </c>
      <c r="K49" s="26"/>
      <c r="L49" s="27">
        <v>8290255</v>
      </c>
      <c r="M49" s="27"/>
      <c r="N49" s="31">
        <v>1100829</v>
      </c>
      <c r="O49" s="45"/>
      <c r="P49" s="27">
        <v>359506</v>
      </c>
      <c r="Q49" s="27"/>
      <c r="R49" s="27">
        <v>87669</v>
      </c>
      <c r="S49" s="27"/>
      <c r="T49" s="27">
        <v>87311</v>
      </c>
      <c r="U49" s="27"/>
      <c r="V49" s="31">
        <v>52338618</v>
      </c>
    </row>
    <row r="50" spans="1:22" x14ac:dyDescent="0.2">
      <c r="A50" s="24" t="s">
        <v>116</v>
      </c>
      <c r="B50" s="27">
        <v>130035687</v>
      </c>
      <c r="C50" s="27"/>
      <c r="D50" s="27">
        <v>9777689</v>
      </c>
      <c r="E50" s="27"/>
      <c r="F50" s="27">
        <v>3750831</v>
      </c>
      <c r="G50" s="27"/>
      <c r="H50" s="26">
        <v>23055350</v>
      </c>
      <c r="I50" s="26"/>
      <c r="J50" s="27">
        <v>96624465</v>
      </c>
      <c r="K50" s="27"/>
      <c r="L50" s="27">
        <v>28345805</v>
      </c>
      <c r="M50" s="27"/>
      <c r="N50" s="31">
        <v>2823263</v>
      </c>
      <c r="O50" s="45"/>
      <c r="P50" s="27">
        <v>2218797</v>
      </c>
      <c r="Q50" s="27"/>
      <c r="R50" s="27">
        <v>444961</v>
      </c>
      <c r="S50" s="27"/>
      <c r="T50" s="27">
        <v>138323</v>
      </c>
      <c r="U50" s="27"/>
      <c r="V50" s="31">
        <v>297215171</v>
      </c>
    </row>
    <row r="51" spans="1:22" x14ac:dyDescent="0.2">
      <c r="A51" s="24" t="s">
        <v>117</v>
      </c>
      <c r="B51" s="27">
        <v>39304948</v>
      </c>
      <c r="C51" s="27"/>
      <c r="D51" s="27">
        <v>2921881</v>
      </c>
      <c r="E51" s="27"/>
      <c r="F51" s="27">
        <v>919030</v>
      </c>
      <c r="G51" s="27"/>
      <c r="H51" s="27">
        <v>31394519</v>
      </c>
      <c r="I51" s="27"/>
      <c r="J51" s="27">
        <v>1968870</v>
      </c>
      <c r="K51" s="27"/>
      <c r="L51" s="27">
        <v>588657</v>
      </c>
      <c r="M51" s="27"/>
      <c r="N51" s="27">
        <v>0</v>
      </c>
      <c r="O51" s="27"/>
      <c r="P51" s="27">
        <v>538076</v>
      </c>
      <c r="Q51" s="27"/>
      <c r="R51" s="27">
        <v>131205</v>
      </c>
      <c r="S51" s="27"/>
      <c r="T51" s="27">
        <v>86911</v>
      </c>
      <c r="U51" s="27"/>
      <c r="V51" s="31">
        <v>77854097</v>
      </c>
    </row>
    <row r="52" spans="1:22" x14ac:dyDescent="0.2">
      <c r="A52" s="24" t="s">
        <v>118</v>
      </c>
      <c r="B52" s="27">
        <v>9319486</v>
      </c>
      <c r="C52" s="27"/>
      <c r="D52" s="27">
        <v>374298</v>
      </c>
      <c r="E52" s="27"/>
      <c r="F52" s="27">
        <v>429419</v>
      </c>
      <c r="G52" s="27"/>
      <c r="H52" s="26">
        <v>0</v>
      </c>
      <c r="I52" s="26"/>
      <c r="J52" s="35">
        <v>1446893</v>
      </c>
      <c r="K52" s="35"/>
      <c r="L52" s="27">
        <v>3231728</v>
      </c>
      <c r="M52" s="27"/>
      <c r="N52" s="31">
        <v>500000</v>
      </c>
      <c r="O52" s="45"/>
      <c r="P52" s="27">
        <v>198569</v>
      </c>
      <c r="Q52" s="27"/>
      <c r="R52" s="27">
        <v>51875</v>
      </c>
      <c r="S52" s="27"/>
      <c r="T52" s="27">
        <v>67807</v>
      </c>
      <c r="U52" s="27"/>
      <c r="V52" s="31">
        <v>15620075</v>
      </c>
    </row>
    <row r="53" spans="1:22" x14ac:dyDescent="0.2">
      <c r="A53" s="24" t="s">
        <v>119</v>
      </c>
      <c r="B53" s="27">
        <v>10155824</v>
      </c>
      <c r="C53" s="27"/>
      <c r="D53" s="27">
        <v>4309170</v>
      </c>
      <c r="E53" s="27"/>
      <c r="F53" s="27">
        <v>1008050</v>
      </c>
      <c r="G53" s="27"/>
      <c r="H53" s="26">
        <v>2452697</v>
      </c>
      <c r="I53" s="26"/>
      <c r="J53" s="26">
        <v>0</v>
      </c>
      <c r="K53" s="26"/>
      <c r="L53" s="27">
        <v>8604204</v>
      </c>
      <c r="M53" s="27"/>
      <c r="N53" s="31">
        <v>2000000</v>
      </c>
      <c r="O53" s="45"/>
      <c r="P53" s="27">
        <v>337161</v>
      </c>
      <c r="Q53" s="27"/>
      <c r="R53" s="27">
        <v>88081</v>
      </c>
      <c r="S53" s="27"/>
      <c r="T53" s="27">
        <v>97314</v>
      </c>
      <c r="U53" s="27"/>
      <c r="V53" s="31">
        <v>29052501</v>
      </c>
    </row>
    <row r="54" spans="1:22" x14ac:dyDescent="0.2">
      <c r="A54" s="24" t="s">
        <v>120</v>
      </c>
      <c r="B54" s="27">
        <v>1514777</v>
      </c>
      <c r="C54" s="27"/>
      <c r="D54" s="27">
        <v>1112911</v>
      </c>
      <c r="E54" s="27"/>
      <c r="F54" s="27">
        <v>323437</v>
      </c>
      <c r="G54" s="27"/>
      <c r="H54" s="26">
        <v>0</v>
      </c>
      <c r="I54" s="26"/>
      <c r="J54" s="26">
        <v>0</v>
      </c>
      <c r="K54" s="26"/>
      <c r="L54" s="27">
        <v>1471643</v>
      </c>
      <c r="M54" s="27"/>
      <c r="N54" s="27">
        <v>0</v>
      </c>
      <c r="O54" s="27"/>
      <c r="P54" s="27">
        <v>198569</v>
      </c>
      <c r="Q54" s="27"/>
      <c r="R54" s="27">
        <v>51875</v>
      </c>
      <c r="S54" s="27"/>
      <c r="T54" s="27">
        <v>73346</v>
      </c>
      <c r="U54" s="27"/>
      <c r="V54" s="31">
        <v>4746558</v>
      </c>
    </row>
    <row r="55" spans="1:22" x14ac:dyDescent="0.2">
      <c r="A55" s="24" t="s">
        <v>121</v>
      </c>
      <c r="B55" s="27">
        <v>20372484</v>
      </c>
      <c r="C55" s="27"/>
      <c r="D55" s="27">
        <v>5562645</v>
      </c>
      <c r="E55" s="27"/>
      <c r="F55" s="27">
        <v>1492836</v>
      </c>
      <c r="G55" s="27"/>
      <c r="H55" s="27">
        <v>3924315</v>
      </c>
      <c r="I55" s="27"/>
      <c r="J55" s="27">
        <v>71083</v>
      </c>
      <c r="K55" s="27"/>
      <c r="L55" s="26">
        <v>3433833</v>
      </c>
      <c r="M55" s="26"/>
      <c r="N55" s="31">
        <v>2385491</v>
      </c>
      <c r="O55" s="45"/>
      <c r="P55" s="27">
        <v>524150</v>
      </c>
      <c r="Q55" s="27"/>
      <c r="R55" s="27">
        <v>136931</v>
      </c>
      <c r="S55" s="27"/>
      <c r="T55" s="27">
        <v>106714</v>
      </c>
      <c r="U55" s="27"/>
      <c r="V55" s="31">
        <v>38010482</v>
      </c>
    </row>
    <row r="56" spans="1:22" x14ac:dyDescent="0.2">
      <c r="A56" s="24" t="s">
        <v>122</v>
      </c>
      <c r="B56" s="27">
        <v>146831843</v>
      </c>
      <c r="C56" s="27"/>
      <c r="D56" s="27">
        <v>11744291</v>
      </c>
      <c r="E56" s="27"/>
      <c r="F56" s="27">
        <v>3874080</v>
      </c>
      <c r="G56" s="27"/>
      <c r="H56" s="27">
        <v>106221373</v>
      </c>
      <c r="I56" s="27"/>
      <c r="J56" s="27">
        <v>5138282</v>
      </c>
      <c r="K56" s="27"/>
      <c r="L56" s="27">
        <v>16040909</v>
      </c>
      <c r="M56" s="27"/>
      <c r="N56" s="31">
        <v>2903662</v>
      </c>
      <c r="O56" s="45"/>
      <c r="P56" s="27">
        <v>3373131</v>
      </c>
      <c r="Q56" s="27"/>
      <c r="R56" s="27">
        <v>702076</v>
      </c>
      <c r="S56" s="27"/>
      <c r="T56" s="27">
        <v>153070</v>
      </c>
      <c r="U56" s="27"/>
      <c r="V56" s="31">
        <v>296982717</v>
      </c>
    </row>
    <row r="57" spans="1:22" x14ac:dyDescent="0.2">
      <c r="A57" s="24" t="s">
        <v>123</v>
      </c>
      <c r="B57" s="27">
        <v>18137338</v>
      </c>
      <c r="C57" s="27"/>
      <c r="D57" s="27">
        <v>843648</v>
      </c>
      <c r="E57" s="27"/>
      <c r="F57" s="27">
        <v>454360</v>
      </c>
      <c r="G57" s="27"/>
      <c r="H57" s="27">
        <v>47021140</v>
      </c>
      <c r="I57" s="27"/>
      <c r="J57" s="26">
        <v>0</v>
      </c>
      <c r="K57" s="26"/>
      <c r="L57" s="27">
        <v>14029660</v>
      </c>
      <c r="M57" s="27"/>
      <c r="N57" s="27">
        <v>0</v>
      </c>
      <c r="O57" s="27"/>
      <c r="P57" s="27">
        <v>311831</v>
      </c>
      <c r="Q57" s="27"/>
      <c r="R57" s="27">
        <v>81464</v>
      </c>
      <c r="S57" s="27"/>
      <c r="T57" s="27">
        <v>71326</v>
      </c>
      <c r="U57" s="27"/>
      <c r="V57" s="31">
        <v>80950767</v>
      </c>
    </row>
    <row r="58" spans="1:22" x14ac:dyDescent="0.2">
      <c r="A58" s="24" t="s">
        <v>124</v>
      </c>
      <c r="B58" s="27">
        <v>761283</v>
      </c>
      <c r="C58" s="27"/>
      <c r="D58" s="27">
        <v>995038</v>
      </c>
      <c r="E58" s="27"/>
      <c r="F58" s="27">
        <v>265950</v>
      </c>
      <c r="G58" s="27"/>
      <c r="H58" s="26">
        <v>0</v>
      </c>
      <c r="I58" s="26"/>
      <c r="J58" s="26">
        <v>0</v>
      </c>
      <c r="K58" s="26"/>
      <c r="L58" s="26">
        <v>4169654</v>
      </c>
      <c r="M58" s="26"/>
      <c r="N58" s="31">
        <v>1385000</v>
      </c>
      <c r="O58" s="45"/>
      <c r="P58" s="27">
        <v>198569</v>
      </c>
      <c r="Q58" s="27"/>
      <c r="R58" s="27">
        <v>51875</v>
      </c>
      <c r="S58" s="27"/>
      <c r="T58" s="27">
        <v>72462</v>
      </c>
      <c r="U58" s="27"/>
      <c r="V58" s="31">
        <v>7899831</v>
      </c>
    </row>
    <row r="59" spans="1:22" x14ac:dyDescent="0.2">
      <c r="A59" s="24" t="s">
        <v>125</v>
      </c>
      <c r="B59" s="26">
        <v>0</v>
      </c>
      <c r="C59" s="26"/>
      <c r="D59" s="27">
        <v>212971</v>
      </c>
      <c r="E59" s="27"/>
      <c r="F59" s="27">
        <v>136122</v>
      </c>
      <c r="G59" s="27"/>
      <c r="H59" s="26">
        <v>0</v>
      </c>
      <c r="I59" s="26"/>
      <c r="J59" s="26">
        <v>0</v>
      </c>
      <c r="K59" s="26"/>
      <c r="L59" s="26">
        <v>0</v>
      </c>
      <c r="M59" s="26"/>
      <c r="N59" s="26">
        <v>0</v>
      </c>
      <c r="O59" s="26"/>
      <c r="P59" s="26">
        <v>0</v>
      </c>
      <c r="Q59" s="26"/>
      <c r="R59" s="26">
        <v>0</v>
      </c>
      <c r="S59" s="26"/>
      <c r="T59" s="27">
        <v>11597</v>
      </c>
      <c r="U59" s="27"/>
      <c r="V59" s="31">
        <v>360690</v>
      </c>
    </row>
    <row r="60" spans="1:22" x14ac:dyDescent="0.2">
      <c r="A60" s="24" t="s">
        <v>126</v>
      </c>
      <c r="B60" s="27">
        <v>56373968</v>
      </c>
      <c r="C60" s="27"/>
      <c r="D60" s="27">
        <v>4931824</v>
      </c>
      <c r="E60" s="27"/>
      <c r="F60" s="27">
        <v>1553327</v>
      </c>
      <c r="G60" s="27"/>
      <c r="H60" s="26">
        <v>27666420</v>
      </c>
      <c r="I60" s="26"/>
      <c r="J60" s="27">
        <v>987183</v>
      </c>
      <c r="K60" s="27"/>
      <c r="L60" s="27">
        <v>10483004</v>
      </c>
      <c r="M60" s="27"/>
      <c r="N60" s="31">
        <v>1317100</v>
      </c>
      <c r="O60" s="45"/>
      <c r="P60" s="27">
        <v>1109510</v>
      </c>
      <c r="Q60" s="27"/>
      <c r="R60" s="27">
        <v>236432</v>
      </c>
      <c r="S60" s="27"/>
      <c r="T60" s="27">
        <v>101984</v>
      </c>
      <c r="U60" s="27"/>
      <c r="V60" s="31">
        <v>104760752</v>
      </c>
    </row>
    <row r="61" spans="1:22" x14ac:dyDescent="0.2">
      <c r="A61" s="24" t="s">
        <v>127</v>
      </c>
      <c r="B61" s="27">
        <v>76640808</v>
      </c>
      <c r="C61" s="27"/>
      <c r="D61" s="27">
        <v>3455667</v>
      </c>
      <c r="E61" s="27"/>
      <c r="F61" s="27">
        <v>1392260</v>
      </c>
      <c r="G61" s="27"/>
      <c r="H61" s="27">
        <v>31394519</v>
      </c>
      <c r="I61" s="27"/>
      <c r="J61" s="27">
        <v>15232451</v>
      </c>
      <c r="K61" s="27"/>
      <c r="L61" s="27">
        <v>19425683</v>
      </c>
      <c r="M61" s="27"/>
      <c r="N61" s="31">
        <v>1029644</v>
      </c>
      <c r="O61" s="45"/>
      <c r="P61" s="27">
        <v>884320</v>
      </c>
      <c r="Q61" s="27"/>
      <c r="R61" s="27">
        <v>198465</v>
      </c>
      <c r="S61" s="27"/>
      <c r="T61" s="27">
        <v>90914</v>
      </c>
      <c r="U61" s="27"/>
      <c r="V61" s="31">
        <v>149744731</v>
      </c>
    </row>
    <row r="62" spans="1:22" x14ac:dyDescent="0.2">
      <c r="A62" s="24" t="s">
        <v>128</v>
      </c>
      <c r="B62" s="27">
        <v>3670219</v>
      </c>
      <c r="C62" s="27"/>
      <c r="D62" s="27">
        <v>2938313</v>
      </c>
      <c r="E62" s="27"/>
      <c r="F62" s="27">
        <v>734389</v>
      </c>
      <c r="G62" s="27"/>
      <c r="H62" s="26">
        <v>0</v>
      </c>
      <c r="I62" s="26"/>
      <c r="J62" s="26">
        <v>0</v>
      </c>
      <c r="K62" s="26"/>
      <c r="L62" s="27">
        <v>21093544</v>
      </c>
      <c r="M62" s="27"/>
      <c r="N62" s="31">
        <v>1000000</v>
      </c>
      <c r="O62" s="45"/>
      <c r="P62" s="27">
        <v>198569</v>
      </c>
      <c r="Q62" s="27"/>
      <c r="R62" s="27">
        <v>51875</v>
      </c>
      <c r="S62" s="27"/>
      <c r="T62" s="27">
        <v>87034</v>
      </c>
      <c r="U62" s="27"/>
      <c r="V62" s="31">
        <v>29773943</v>
      </c>
    </row>
    <row r="63" spans="1:22" x14ac:dyDescent="0.2">
      <c r="A63" s="24" t="s">
        <v>129</v>
      </c>
      <c r="B63" s="27">
        <v>32888049</v>
      </c>
      <c r="C63" s="27"/>
      <c r="D63" s="27">
        <v>5077060</v>
      </c>
      <c r="E63" s="27"/>
      <c r="F63" s="27">
        <v>1421596</v>
      </c>
      <c r="G63" s="27"/>
      <c r="H63" s="26">
        <v>981079</v>
      </c>
      <c r="I63" s="26"/>
      <c r="J63" s="27">
        <v>639123</v>
      </c>
      <c r="K63" s="27"/>
      <c r="L63" s="27">
        <v>19867176</v>
      </c>
      <c r="M63" s="27"/>
      <c r="N63" s="31">
        <v>4000000</v>
      </c>
      <c r="O63" s="45"/>
      <c r="P63" s="27">
        <v>619141</v>
      </c>
      <c r="Q63" s="27"/>
      <c r="R63" s="27">
        <v>152162</v>
      </c>
      <c r="S63" s="27"/>
      <c r="T63" s="27">
        <v>103073</v>
      </c>
      <c r="U63" s="27"/>
      <c r="V63" s="31">
        <v>65748459</v>
      </c>
    </row>
    <row r="64" spans="1:22" x14ac:dyDescent="0.2">
      <c r="A64" s="24" t="s">
        <v>130</v>
      </c>
      <c r="B64" s="36">
        <v>1051862</v>
      </c>
      <c r="C64" s="36"/>
      <c r="D64" s="36">
        <v>710084</v>
      </c>
      <c r="E64" s="36"/>
      <c r="F64" s="36">
        <v>224993</v>
      </c>
      <c r="G64" s="36"/>
      <c r="H64" s="38">
        <v>0</v>
      </c>
      <c r="I64" s="38"/>
      <c r="J64" s="38">
        <v>0</v>
      </c>
      <c r="K64" s="38"/>
      <c r="L64" s="38">
        <v>0</v>
      </c>
      <c r="M64" s="38"/>
      <c r="N64" s="38"/>
      <c r="O64" s="38"/>
      <c r="P64" s="36">
        <v>198569</v>
      </c>
      <c r="Q64" s="36"/>
      <c r="R64" s="36">
        <v>51875</v>
      </c>
      <c r="S64" s="36"/>
      <c r="T64" s="36">
        <v>70325</v>
      </c>
      <c r="U64" s="36"/>
      <c r="V64" s="39">
        <v>2307708</v>
      </c>
    </row>
    <row r="65" spans="1:22" x14ac:dyDescent="0.2">
      <c r="A65" s="24"/>
      <c r="B65" s="31"/>
      <c r="C65" s="31"/>
      <c r="D65" s="31"/>
      <c r="E65" s="31"/>
      <c r="F65" s="31"/>
      <c r="G65" s="31"/>
      <c r="H65" s="2"/>
      <c r="I65" s="2"/>
      <c r="J65" s="31"/>
      <c r="K65" s="31"/>
      <c r="L65" s="2"/>
      <c r="M65" s="40"/>
      <c r="N65" s="40"/>
      <c r="O65" s="40"/>
      <c r="P65" s="41"/>
      <c r="Q65" s="41"/>
      <c r="R65" s="41"/>
      <c r="S65" s="41"/>
      <c r="T65" s="41"/>
      <c r="U65" s="41"/>
      <c r="V65" s="42"/>
    </row>
    <row r="66" spans="1:22" x14ac:dyDescent="0.2">
      <c r="A66" s="43" t="s">
        <v>131</v>
      </c>
      <c r="B66" s="44">
        <v>2768440542</v>
      </c>
      <c r="C66" s="44"/>
      <c r="D66" s="44">
        <v>192717384</v>
      </c>
      <c r="E66" s="44"/>
      <c r="F66" s="44">
        <v>72986415</v>
      </c>
      <c r="G66" s="44"/>
      <c r="H66" s="44">
        <v>961849571</v>
      </c>
      <c r="I66" s="44"/>
      <c r="J66" s="44">
        <v>973047000</v>
      </c>
      <c r="K66" s="44"/>
      <c r="L66" s="44">
        <v>537096865</v>
      </c>
      <c r="M66" s="40"/>
      <c r="N66" s="40">
        <v>75259780</v>
      </c>
      <c r="O66" s="129" t="s">
        <v>177</v>
      </c>
      <c r="P66" s="44">
        <v>49642128</v>
      </c>
      <c r="Q66" s="41"/>
      <c r="R66" s="44">
        <v>10374946</v>
      </c>
      <c r="S66" s="41"/>
      <c r="T66" s="44">
        <v>4800180</v>
      </c>
      <c r="U66" s="41"/>
      <c r="V66" s="42">
        <v>5646214811</v>
      </c>
    </row>
    <row r="67" spans="1:22" x14ac:dyDescent="0.2">
      <c r="A67" s="7"/>
      <c r="B67" s="45"/>
      <c r="C67" s="45"/>
      <c r="D67" s="31"/>
      <c r="E67" s="31"/>
      <c r="F67" s="31"/>
      <c r="G67" s="31"/>
      <c r="H67" s="2"/>
      <c r="I67" s="2"/>
      <c r="J67" s="31"/>
      <c r="K67" s="31"/>
      <c r="L67" s="26"/>
      <c r="M67" s="40"/>
      <c r="N67" s="40"/>
      <c r="O67" s="40"/>
      <c r="P67" s="41"/>
      <c r="Q67" s="41"/>
      <c r="R67" s="41"/>
      <c r="S67" s="41"/>
      <c r="T67" s="41"/>
      <c r="U67" s="41"/>
      <c r="V67" s="42"/>
    </row>
    <row r="68" spans="1:22" x14ac:dyDescent="0.2">
      <c r="A68" s="2" t="s">
        <v>132</v>
      </c>
      <c r="B68" s="39">
        <v>13888701</v>
      </c>
      <c r="C68" s="39"/>
      <c r="D68" s="39">
        <v>968065</v>
      </c>
      <c r="E68" s="39"/>
      <c r="F68" s="38">
        <v>0</v>
      </c>
      <c r="G68" s="38"/>
      <c r="H68" s="39">
        <v>7353000</v>
      </c>
      <c r="I68" s="39"/>
      <c r="J68" s="39">
        <v>7353000</v>
      </c>
      <c r="K68" s="39"/>
      <c r="L68" s="46">
        <v>4096500</v>
      </c>
      <c r="M68" s="38"/>
      <c r="N68" s="38"/>
      <c r="O68" s="38"/>
      <c r="P68" s="36">
        <v>0</v>
      </c>
      <c r="Q68" s="36"/>
      <c r="R68" s="36">
        <v>0</v>
      </c>
      <c r="S68" s="36"/>
      <c r="T68" s="36">
        <v>0</v>
      </c>
      <c r="U68" s="36"/>
      <c r="V68" s="39">
        <v>33659266</v>
      </c>
    </row>
    <row r="69" spans="1:22" x14ac:dyDescent="0.2">
      <c r="A69" s="7"/>
      <c r="B69" s="31"/>
      <c r="C69" s="31"/>
      <c r="D69" s="31"/>
      <c r="E69" s="31"/>
      <c r="F69" s="31"/>
      <c r="G69" s="31"/>
      <c r="H69" s="2"/>
      <c r="I69" s="2"/>
      <c r="J69" s="31"/>
      <c r="K69" s="31"/>
      <c r="L69" s="47"/>
      <c r="M69" s="40"/>
      <c r="N69" s="40"/>
      <c r="O69" s="40"/>
      <c r="P69" s="41"/>
      <c r="Q69" s="41"/>
      <c r="R69" s="41"/>
      <c r="S69" s="41"/>
      <c r="T69" s="41"/>
      <c r="U69" s="41"/>
      <c r="V69" s="42"/>
    </row>
    <row r="70" spans="1:22" ht="13.5" thickBot="1" x14ac:dyDescent="0.25">
      <c r="A70" s="22" t="s">
        <v>133</v>
      </c>
      <c r="B70" s="48">
        <v>2782329243</v>
      </c>
      <c r="C70" s="49" t="s">
        <v>134</v>
      </c>
      <c r="D70" s="48">
        <v>193685449</v>
      </c>
      <c r="E70" s="49" t="s">
        <v>135</v>
      </c>
      <c r="F70" s="48">
        <v>72986415</v>
      </c>
      <c r="G70" s="49" t="s">
        <v>136</v>
      </c>
      <c r="H70" s="48">
        <v>969202571</v>
      </c>
      <c r="I70" s="50" t="s">
        <v>137</v>
      </c>
      <c r="J70" s="48">
        <v>980400000</v>
      </c>
      <c r="K70" s="48"/>
      <c r="L70" s="48">
        <v>541193365</v>
      </c>
      <c r="M70" s="51" t="s">
        <v>138</v>
      </c>
      <c r="N70" s="51">
        <v>75259780</v>
      </c>
      <c r="O70" s="51" t="s">
        <v>177</v>
      </c>
      <c r="P70" s="48">
        <v>49642128</v>
      </c>
      <c r="Q70" s="52" t="s">
        <v>140</v>
      </c>
      <c r="R70" s="48">
        <v>10374946</v>
      </c>
      <c r="S70" s="79" t="s">
        <v>161</v>
      </c>
      <c r="T70" s="48">
        <v>4800180</v>
      </c>
      <c r="U70" s="52" t="s">
        <v>139</v>
      </c>
      <c r="V70" s="48">
        <v>5679874077</v>
      </c>
    </row>
    <row r="71" spans="1:22" ht="18" customHeight="1" thickTop="1" x14ac:dyDescent="0.2">
      <c r="A71" s="2" t="s">
        <v>141</v>
      </c>
      <c r="B71" s="53">
        <v>0</v>
      </c>
      <c r="C71" s="38"/>
      <c r="D71" s="53">
        <v>0</v>
      </c>
      <c r="E71" s="53"/>
      <c r="F71" s="53">
        <v>0</v>
      </c>
      <c r="G71" s="53"/>
      <c r="H71" s="53">
        <v>0</v>
      </c>
      <c r="I71" s="53"/>
      <c r="J71" s="53">
        <v>0</v>
      </c>
      <c r="K71" s="53"/>
      <c r="L71" s="53">
        <v>0</v>
      </c>
      <c r="M71" s="53"/>
      <c r="N71" s="53">
        <v>0</v>
      </c>
      <c r="O71" s="53"/>
      <c r="P71" s="53">
        <v>0</v>
      </c>
      <c r="Q71" s="80" t="s">
        <v>162</v>
      </c>
      <c r="R71" s="53">
        <v>0</v>
      </c>
      <c r="S71" s="80" t="s">
        <v>162</v>
      </c>
      <c r="T71" s="53">
        <v>0</v>
      </c>
      <c r="U71" s="80" t="s">
        <v>162</v>
      </c>
      <c r="V71" s="53">
        <v>3700000</v>
      </c>
    </row>
    <row r="72" spans="1:22" x14ac:dyDescent="0.2">
      <c r="A72" s="2"/>
      <c r="B72" s="2"/>
      <c r="C72" s="2"/>
      <c r="D72" s="2"/>
      <c r="E72" s="2"/>
      <c r="F72" s="2"/>
      <c r="G72" s="2"/>
      <c r="H72" s="26"/>
      <c r="I72" s="26"/>
      <c r="J72" s="40"/>
      <c r="K72" s="40"/>
      <c r="L72" s="40"/>
      <c r="M72" s="40"/>
      <c r="N72" s="40"/>
      <c r="O72" s="40"/>
      <c r="P72" s="41"/>
      <c r="Q72" s="41"/>
      <c r="R72" s="41"/>
      <c r="S72" s="41"/>
      <c r="T72" s="41"/>
      <c r="U72" s="41"/>
      <c r="V72" s="42"/>
    </row>
    <row r="73" spans="1:22" x14ac:dyDescent="0.2">
      <c r="A73" s="2" t="s">
        <v>142</v>
      </c>
      <c r="B73" s="54">
        <v>2782329243</v>
      </c>
      <c r="C73" s="54"/>
      <c r="D73" s="54">
        <v>193685449</v>
      </c>
      <c r="E73" s="54"/>
      <c r="F73" s="54">
        <v>72986415</v>
      </c>
      <c r="G73" s="54"/>
      <c r="H73" s="54">
        <v>969202571</v>
      </c>
      <c r="I73" s="54"/>
      <c r="J73" s="54">
        <v>980400000</v>
      </c>
      <c r="K73" s="54"/>
      <c r="L73" s="54">
        <v>541193365</v>
      </c>
      <c r="M73" s="40"/>
      <c r="N73" s="40">
        <v>75259780</v>
      </c>
      <c r="O73" s="129" t="s">
        <v>177</v>
      </c>
      <c r="P73" s="54">
        <v>49642128</v>
      </c>
      <c r="Q73" s="41"/>
      <c r="R73" s="54">
        <v>10374946</v>
      </c>
      <c r="S73" s="41"/>
      <c r="T73" s="54">
        <v>4800180</v>
      </c>
      <c r="U73" s="41"/>
      <c r="V73" s="54">
        <v>5683574077</v>
      </c>
    </row>
    <row r="74" spans="1:22" x14ac:dyDescent="0.2">
      <c r="A74" s="24"/>
      <c r="B74" s="2"/>
      <c r="C74" s="2"/>
      <c r="D74" s="2"/>
      <c r="E74" s="2"/>
      <c r="F74" s="2"/>
      <c r="G74" s="2"/>
      <c r="H74" s="2"/>
      <c r="I74" s="2"/>
      <c r="J74" s="2"/>
      <c r="K74" s="2"/>
      <c r="L74" s="2"/>
      <c r="M74" s="40"/>
      <c r="N74" s="40"/>
      <c r="O74" s="40"/>
      <c r="P74" s="41"/>
      <c r="Q74" s="41"/>
      <c r="R74" s="41"/>
      <c r="S74" s="41"/>
      <c r="T74" s="41"/>
      <c r="U74" s="41"/>
      <c r="V74" s="42"/>
    </row>
    <row r="75" spans="1:22" s="7" customFormat="1" ht="12" x14ac:dyDescent="0.2">
      <c r="A75" s="55" t="s">
        <v>163</v>
      </c>
      <c r="B75" s="55"/>
      <c r="C75" s="55"/>
      <c r="D75" s="55"/>
      <c r="E75" s="55"/>
      <c r="F75" s="55"/>
      <c r="G75" s="55"/>
      <c r="H75" s="55"/>
      <c r="I75" s="55"/>
      <c r="J75" s="55"/>
      <c r="K75" s="55"/>
      <c r="L75" s="55"/>
      <c r="M75" s="135"/>
      <c r="N75" s="135"/>
      <c r="O75" s="135"/>
      <c r="P75" s="135"/>
      <c r="Q75" s="135"/>
      <c r="R75" s="135"/>
      <c r="S75" s="135"/>
      <c r="T75" s="135"/>
      <c r="U75" s="135"/>
      <c r="V75" s="55"/>
    </row>
    <row r="76" spans="1:22" s="7" customFormat="1" ht="12" x14ac:dyDescent="0.2">
      <c r="A76" s="55" t="s">
        <v>144</v>
      </c>
      <c r="B76" s="55"/>
      <c r="C76" s="55"/>
      <c r="D76" s="55"/>
      <c r="E76" s="55"/>
      <c r="F76" s="55"/>
      <c r="G76" s="55"/>
      <c r="H76" s="55"/>
      <c r="I76" s="55"/>
      <c r="J76" s="55"/>
      <c r="K76" s="55"/>
      <c r="L76" s="135"/>
      <c r="M76" s="135"/>
      <c r="N76" s="135"/>
      <c r="O76" s="135"/>
      <c r="P76" s="135"/>
      <c r="Q76" s="135"/>
      <c r="R76" s="135"/>
      <c r="S76" s="135"/>
      <c r="T76" s="135"/>
      <c r="U76" s="135"/>
      <c r="V76" s="55"/>
    </row>
    <row r="77" spans="1:22" s="7" customFormat="1" ht="12" x14ac:dyDescent="0.2">
      <c r="A77" s="55" t="s">
        <v>164</v>
      </c>
      <c r="B77" s="55"/>
      <c r="C77" s="55"/>
      <c r="D77" s="55"/>
      <c r="E77" s="55"/>
      <c r="F77" s="55"/>
      <c r="G77" s="55"/>
      <c r="H77" s="55"/>
      <c r="I77" s="55"/>
      <c r="J77" s="55"/>
      <c r="K77" s="55"/>
      <c r="L77" s="135"/>
      <c r="M77" s="135"/>
      <c r="N77" s="135"/>
      <c r="O77" s="135"/>
      <c r="P77" s="135"/>
      <c r="Q77" s="135"/>
      <c r="R77" s="135"/>
      <c r="S77" s="135"/>
      <c r="T77" s="135"/>
      <c r="U77" s="135"/>
      <c r="V77" s="55"/>
    </row>
    <row r="78" spans="1:22" s="7" customFormat="1" ht="12" x14ac:dyDescent="0.2">
      <c r="A78" s="55" t="s">
        <v>165</v>
      </c>
      <c r="B78" s="55"/>
      <c r="C78" s="55"/>
      <c r="D78" s="55"/>
      <c r="E78" s="55"/>
      <c r="F78" s="55"/>
      <c r="G78" s="55"/>
      <c r="H78" s="55"/>
      <c r="I78" s="55"/>
      <c r="J78" s="55"/>
      <c r="K78" s="55"/>
      <c r="L78" s="135"/>
      <c r="M78" s="135"/>
      <c r="N78" s="135"/>
      <c r="O78" s="135"/>
      <c r="P78" s="135"/>
      <c r="Q78" s="135"/>
      <c r="R78" s="135"/>
      <c r="S78" s="135"/>
      <c r="T78" s="135"/>
      <c r="U78" s="135"/>
      <c r="V78" s="55"/>
    </row>
    <row r="79" spans="1:22" s="7" customFormat="1" ht="12" x14ac:dyDescent="0.2">
      <c r="A79" s="55" t="s">
        <v>166</v>
      </c>
      <c r="B79" s="55"/>
      <c r="C79" s="55"/>
      <c r="D79" s="55"/>
      <c r="E79" s="55"/>
      <c r="F79" s="55"/>
      <c r="G79" s="55"/>
      <c r="H79" s="55"/>
      <c r="I79" s="55"/>
      <c r="J79" s="55"/>
      <c r="K79" s="55"/>
      <c r="L79" s="135"/>
      <c r="M79" s="135"/>
      <c r="N79" s="135"/>
      <c r="O79" s="135"/>
      <c r="P79" s="135"/>
      <c r="Q79" s="135"/>
      <c r="R79" s="135"/>
      <c r="S79" s="135"/>
      <c r="T79" s="135"/>
      <c r="U79" s="135"/>
      <c r="V79" s="55"/>
    </row>
    <row r="80" spans="1:22" x14ac:dyDescent="0.2">
      <c r="A80" s="55" t="s">
        <v>167</v>
      </c>
      <c r="B80" s="55"/>
      <c r="C80" s="55"/>
      <c r="D80" s="55"/>
      <c r="E80" s="55"/>
      <c r="F80" s="55"/>
      <c r="G80" s="55"/>
      <c r="H80" s="55"/>
      <c r="I80" s="55"/>
      <c r="J80" s="55"/>
      <c r="K80" s="55"/>
      <c r="L80" s="55"/>
      <c r="M80" s="55"/>
      <c r="N80" s="55"/>
      <c r="O80" s="55"/>
      <c r="P80" s="55"/>
      <c r="Q80" s="55"/>
      <c r="R80" s="55"/>
      <c r="S80" s="55"/>
      <c r="T80" s="55"/>
      <c r="U80" s="55"/>
      <c r="V80" s="55"/>
    </row>
    <row r="81" spans="1:22" x14ac:dyDescent="0.2">
      <c r="A81" s="55" t="s">
        <v>168</v>
      </c>
      <c r="B81" s="55"/>
      <c r="C81" s="55"/>
      <c r="D81" s="55"/>
      <c r="E81" s="55"/>
      <c r="F81" s="55"/>
      <c r="G81" s="55"/>
      <c r="H81" s="55"/>
      <c r="I81" s="55"/>
      <c r="J81" s="55"/>
      <c r="K81" s="55"/>
      <c r="L81" s="55"/>
      <c r="M81" s="55"/>
      <c r="N81" s="55"/>
      <c r="O81" s="55"/>
      <c r="P81" s="55"/>
      <c r="Q81" s="55"/>
      <c r="R81" s="55"/>
      <c r="S81" s="55"/>
      <c r="T81" s="55"/>
      <c r="U81" s="55"/>
      <c r="V81" s="55"/>
    </row>
    <row r="82" spans="1:22" x14ac:dyDescent="0.2">
      <c r="A82" s="55" t="s">
        <v>169</v>
      </c>
      <c r="B82" s="55"/>
      <c r="C82" s="55"/>
      <c r="D82" s="55"/>
      <c r="E82" s="55"/>
      <c r="F82" s="55"/>
      <c r="G82" s="55"/>
      <c r="H82" s="55"/>
      <c r="I82" s="55"/>
      <c r="J82" s="55"/>
      <c r="K82" s="55"/>
      <c r="L82" s="55"/>
      <c r="M82" s="55"/>
      <c r="N82" s="55"/>
      <c r="O82" s="55"/>
      <c r="P82" s="55"/>
      <c r="Q82" s="55"/>
      <c r="R82" s="55"/>
      <c r="S82" s="55"/>
      <c r="T82" s="55"/>
      <c r="U82" s="55"/>
      <c r="V82" s="55"/>
    </row>
    <row r="83" spans="1:22" x14ac:dyDescent="0.2">
      <c r="A83" s="55" t="s">
        <v>170</v>
      </c>
      <c r="B83" s="55"/>
      <c r="C83" s="55"/>
      <c r="D83" s="55"/>
      <c r="E83" s="55"/>
      <c r="F83" s="55"/>
      <c r="G83" s="55"/>
      <c r="H83" s="55"/>
      <c r="I83" s="55"/>
      <c r="J83" s="55"/>
      <c r="K83" s="55"/>
      <c r="L83" s="55"/>
      <c r="M83" s="55"/>
      <c r="N83" s="55"/>
      <c r="O83" s="55"/>
      <c r="P83" s="55"/>
      <c r="Q83" s="55"/>
      <c r="R83" s="55"/>
      <c r="S83" s="55"/>
      <c r="T83" s="55"/>
      <c r="U83" s="55"/>
      <c r="V83" s="55"/>
    </row>
    <row r="84" spans="1:22" x14ac:dyDescent="0.2">
      <c r="A84" s="55" t="s">
        <v>230</v>
      </c>
      <c r="B84" s="55"/>
      <c r="C84" s="55"/>
      <c r="D84" s="55"/>
      <c r="E84" s="55"/>
      <c r="F84" s="55"/>
      <c r="G84" s="55"/>
      <c r="H84" s="55"/>
      <c r="I84" s="55"/>
      <c r="J84" s="55"/>
      <c r="K84" s="55"/>
      <c r="L84" s="55"/>
      <c r="M84" s="55"/>
      <c r="N84" s="55"/>
      <c r="O84" s="55"/>
      <c r="P84" s="55"/>
      <c r="Q84" s="55"/>
      <c r="R84" s="55"/>
      <c r="S84" s="55"/>
      <c r="T84" s="55"/>
      <c r="U84" s="55"/>
      <c r="V84" s="55"/>
    </row>
    <row r="92" spans="1:22" x14ac:dyDescent="0.2">
      <c r="V92" s="119"/>
    </row>
  </sheetData>
  <mergeCells count="2">
    <mergeCell ref="A2:V2"/>
    <mergeCell ref="A1:V1"/>
  </mergeCells>
  <phoneticPr fontId="0" type="noConversion"/>
  <pageMargins left="0.25" right="0.25" top="1" bottom="1" header="0.5" footer="0.5"/>
  <pageSetup paperSize="5"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08"/>
  <sheetViews>
    <sheetView view="pageBreakPreview" topLeftCell="D1" zoomScale="75" zoomScaleNormal="75" workbookViewId="0">
      <selection activeCell="J39" sqref="J39"/>
    </sheetView>
  </sheetViews>
  <sheetFormatPr defaultRowHeight="12.75" x14ac:dyDescent="0.2"/>
  <cols>
    <col min="1" max="1" width="28.42578125" customWidth="1"/>
    <col min="2" max="2" width="15.85546875" customWidth="1"/>
    <col min="3" max="3" width="3.85546875" customWidth="1"/>
    <col min="4" max="4" width="17" customWidth="1"/>
    <col min="5" max="5" width="2.42578125" customWidth="1"/>
    <col min="6" max="6" width="18.140625" customWidth="1"/>
    <col min="7" max="7" width="2.42578125" customWidth="1"/>
    <col min="8" max="8" width="15.42578125" customWidth="1"/>
    <col min="9" max="9" width="3" customWidth="1"/>
    <col min="10" max="10" width="15" customWidth="1"/>
    <col min="11" max="11" width="2.42578125" customWidth="1"/>
    <col min="12" max="12" width="14.5703125" customWidth="1"/>
    <col min="13" max="13" width="2.140625" customWidth="1"/>
    <col min="14" max="14" width="15.42578125" customWidth="1"/>
    <col min="15" max="15" width="2.5703125" customWidth="1"/>
    <col min="16" max="16" width="14.140625" customWidth="1"/>
    <col min="17" max="17" width="1.85546875" bestFit="1" customWidth="1"/>
    <col min="18" max="18" width="17" customWidth="1"/>
    <col min="19" max="19" width="1.85546875" bestFit="1" customWidth="1"/>
    <col min="20" max="20" width="11.5703125" customWidth="1"/>
    <col min="21" max="21" width="2.42578125" bestFit="1" customWidth="1"/>
    <col min="22" max="22" width="16.7109375" customWidth="1"/>
    <col min="23" max="23" width="4.7109375" customWidth="1"/>
  </cols>
  <sheetData>
    <row r="1" spans="1:22" ht="18" x14ac:dyDescent="0.2">
      <c r="A1" s="482" t="s">
        <v>213</v>
      </c>
      <c r="B1" s="482"/>
      <c r="C1" s="482"/>
      <c r="D1" s="482"/>
      <c r="E1" s="482"/>
      <c r="F1" s="482"/>
      <c r="G1" s="482"/>
      <c r="H1" s="482"/>
      <c r="I1" s="482"/>
      <c r="J1" s="482"/>
      <c r="K1" s="482"/>
      <c r="L1" s="482"/>
      <c r="M1" s="482"/>
      <c r="N1" s="482"/>
      <c r="O1" s="482"/>
      <c r="P1" s="482"/>
      <c r="Q1" s="482"/>
      <c r="R1" s="482"/>
      <c r="S1" s="482"/>
      <c r="T1" s="482"/>
      <c r="U1" s="482"/>
      <c r="V1" s="482"/>
    </row>
    <row r="2" spans="1:22" ht="18" x14ac:dyDescent="0.2">
      <c r="A2" s="482" t="s">
        <v>264</v>
      </c>
      <c r="B2" s="482"/>
      <c r="C2" s="482"/>
      <c r="D2" s="482"/>
      <c r="E2" s="482"/>
      <c r="F2" s="482"/>
      <c r="G2" s="482"/>
      <c r="H2" s="482"/>
      <c r="I2" s="482"/>
      <c r="J2" s="482"/>
      <c r="K2" s="482"/>
      <c r="L2" s="482"/>
      <c r="M2" s="482"/>
      <c r="N2" s="482"/>
      <c r="O2" s="482"/>
      <c r="P2" s="482"/>
      <c r="Q2" s="482"/>
      <c r="R2" s="482"/>
      <c r="S2" s="482"/>
      <c r="T2" s="482"/>
      <c r="U2" s="482"/>
      <c r="V2" s="482"/>
    </row>
    <row r="3" spans="1:22" s="1" customFormat="1" ht="13.5" customHeight="1" x14ac:dyDescent="0.25">
      <c r="A3" s="478" t="s">
        <v>282</v>
      </c>
      <c r="B3" s="478"/>
      <c r="C3" s="478"/>
      <c r="D3" s="478"/>
      <c r="E3" s="478"/>
      <c r="F3" s="478"/>
      <c r="G3" s="478"/>
      <c r="H3" s="478"/>
      <c r="I3" s="478"/>
      <c r="J3" s="478"/>
      <c r="K3" s="478"/>
      <c r="L3" s="478"/>
      <c r="M3" s="478"/>
      <c r="N3" s="478"/>
      <c r="O3" s="478"/>
      <c r="P3" s="478"/>
      <c r="Q3" s="478"/>
      <c r="R3" s="478"/>
      <c r="S3" s="478"/>
      <c r="T3" s="478"/>
      <c r="U3" s="478"/>
      <c r="V3" s="58"/>
    </row>
    <row r="4" spans="1:22" s="1" customFormat="1" ht="13.5" customHeight="1" x14ac:dyDescent="0.25">
      <c r="A4" s="81"/>
      <c r="B4" s="17"/>
      <c r="C4" s="17"/>
      <c r="D4" s="17"/>
      <c r="E4" s="17"/>
      <c r="F4" s="17"/>
      <c r="G4" s="17"/>
      <c r="H4" s="17"/>
      <c r="I4" s="17"/>
      <c r="J4" s="17"/>
      <c r="K4" s="17"/>
      <c r="L4" s="17"/>
      <c r="M4" s="17"/>
      <c r="N4" s="17"/>
      <c r="O4" s="17"/>
      <c r="P4" s="17"/>
      <c r="Q4" s="17"/>
      <c r="R4" s="17"/>
      <c r="S4" s="17"/>
      <c r="T4" s="17"/>
      <c r="U4" s="17"/>
      <c r="V4" s="58"/>
    </row>
    <row r="5" spans="1:22" s="7" customFormat="1" ht="12" x14ac:dyDescent="0.2">
      <c r="A5" s="22"/>
      <c r="B5" s="144"/>
      <c r="C5" s="144"/>
      <c r="D5" s="22" t="s">
        <v>249</v>
      </c>
      <c r="E5" s="144"/>
      <c r="F5" s="6" t="s">
        <v>0</v>
      </c>
      <c r="G5" s="6"/>
      <c r="H5" s="6"/>
      <c r="I5" s="6"/>
      <c r="J5" s="6" t="s">
        <v>1</v>
      </c>
      <c r="K5" s="6"/>
      <c r="L5" s="127"/>
      <c r="M5" s="127"/>
      <c r="N5" s="127" t="s">
        <v>226</v>
      </c>
      <c r="O5" s="127"/>
      <c r="P5" s="127" t="s">
        <v>2</v>
      </c>
      <c r="Q5" s="127"/>
      <c r="R5" s="127" t="s">
        <v>151</v>
      </c>
      <c r="S5" s="127"/>
      <c r="T5" s="127" t="s">
        <v>8</v>
      </c>
      <c r="U5" s="127"/>
      <c r="V5" s="22" t="s">
        <v>152</v>
      </c>
    </row>
    <row r="6" spans="1:22" s="7" customFormat="1" ht="12" x14ac:dyDescent="0.2">
      <c r="A6" s="146"/>
      <c r="B6" s="78" t="s">
        <v>3</v>
      </c>
      <c r="C6" s="78"/>
      <c r="D6" s="6" t="s">
        <v>250</v>
      </c>
      <c r="E6" s="6"/>
      <c r="F6" s="22" t="s">
        <v>5</v>
      </c>
      <c r="G6" s="22"/>
      <c r="H6" s="6" t="s">
        <v>1</v>
      </c>
      <c r="I6" s="6"/>
      <c r="J6" s="6" t="s">
        <v>6</v>
      </c>
      <c r="K6" s="6"/>
      <c r="L6" s="127" t="s">
        <v>1</v>
      </c>
      <c r="M6" s="127"/>
      <c r="N6" s="127" t="s">
        <v>227</v>
      </c>
      <c r="O6" s="127"/>
      <c r="P6" s="127" t="s">
        <v>153</v>
      </c>
      <c r="Q6" s="127"/>
      <c r="R6" s="127" t="s">
        <v>153</v>
      </c>
      <c r="S6" s="127"/>
      <c r="T6" s="127" t="s">
        <v>252</v>
      </c>
      <c r="U6" s="127"/>
      <c r="V6" s="78" t="s">
        <v>154</v>
      </c>
    </row>
    <row r="7" spans="1:22" s="7" customFormat="1" ht="12" x14ac:dyDescent="0.2">
      <c r="A7" s="11" t="s">
        <v>73</v>
      </c>
      <c r="B7" s="145" t="s">
        <v>10</v>
      </c>
      <c r="C7" s="145"/>
      <c r="D7" s="145" t="s">
        <v>251</v>
      </c>
      <c r="E7" s="145"/>
      <c r="F7" s="145" t="s">
        <v>11</v>
      </c>
      <c r="G7" s="145"/>
      <c r="H7" s="11" t="s">
        <v>12</v>
      </c>
      <c r="I7" s="11"/>
      <c r="J7" s="11" t="s">
        <v>13</v>
      </c>
      <c r="K7" s="11"/>
      <c r="L7" s="128" t="s">
        <v>14</v>
      </c>
      <c r="M7" s="128"/>
      <c r="N7" s="128" t="s">
        <v>225</v>
      </c>
      <c r="O7" s="128"/>
      <c r="P7" s="128" t="s">
        <v>15</v>
      </c>
      <c r="Q7" s="128"/>
      <c r="R7" s="128" t="s">
        <v>155</v>
      </c>
      <c r="S7" s="128"/>
      <c r="T7" s="128" t="s">
        <v>253</v>
      </c>
      <c r="U7" s="128"/>
      <c r="V7" s="145" t="s">
        <v>156</v>
      </c>
    </row>
    <row r="8" spans="1:22" x14ac:dyDescent="0.2">
      <c r="A8" s="8"/>
      <c r="B8" s="8"/>
      <c r="C8" s="8"/>
      <c r="D8" s="8"/>
      <c r="E8" s="8"/>
      <c r="F8" s="8"/>
      <c r="G8" s="8"/>
      <c r="H8" s="8"/>
      <c r="I8" s="8"/>
      <c r="J8" s="8"/>
      <c r="K8" s="8"/>
      <c r="L8" s="8"/>
      <c r="M8" s="8"/>
      <c r="N8" s="8"/>
      <c r="O8" s="8"/>
      <c r="P8" s="8"/>
      <c r="Q8" s="8"/>
      <c r="R8" s="8"/>
      <c r="S8" s="8"/>
      <c r="T8" s="8"/>
      <c r="U8" s="8"/>
      <c r="V8" s="2"/>
    </row>
    <row r="9" spans="1:22" x14ac:dyDescent="0.2">
      <c r="A9" s="24" t="s">
        <v>74</v>
      </c>
      <c r="B9" s="27">
        <v>12824139</v>
      </c>
      <c r="C9" s="24"/>
      <c r="D9" s="25">
        <v>4908405</v>
      </c>
      <c r="E9" s="25"/>
      <c r="F9" s="25">
        <v>1341753</v>
      </c>
      <c r="G9" s="25"/>
      <c r="H9" s="54">
        <v>4953216</v>
      </c>
      <c r="I9" s="26"/>
      <c r="J9" s="26">
        <v>0</v>
      </c>
      <c r="K9" s="26"/>
      <c r="L9" s="31">
        <v>36595877</v>
      </c>
      <c r="M9" s="27"/>
      <c r="N9" s="42">
        <v>4839880</v>
      </c>
      <c r="O9" s="121"/>
      <c r="P9" s="56">
        <v>457908</v>
      </c>
      <c r="Q9" s="56"/>
      <c r="R9" s="56">
        <v>119765</v>
      </c>
      <c r="S9" s="56"/>
      <c r="T9" s="25">
        <v>113952</v>
      </c>
      <c r="U9" s="25"/>
      <c r="V9" s="31">
        <v>66154895</v>
      </c>
    </row>
    <row r="10" spans="1:22" x14ac:dyDescent="0.2">
      <c r="A10" s="24" t="s">
        <v>75</v>
      </c>
      <c r="B10" s="27">
        <v>7367490</v>
      </c>
      <c r="C10" s="28" t="s">
        <v>76</v>
      </c>
      <c r="D10" s="27">
        <v>731949</v>
      </c>
      <c r="E10" s="27"/>
      <c r="F10" s="27">
        <v>196516</v>
      </c>
      <c r="G10" s="27"/>
      <c r="H10" s="27">
        <v>20010992</v>
      </c>
      <c r="I10" s="27" t="s">
        <v>171</v>
      </c>
      <c r="J10" s="26">
        <v>0</v>
      </c>
      <c r="K10" s="26"/>
      <c r="L10" s="31">
        <v>21341285</v>
      </c>
      <c r="M10" s="7"/>
      <c r="N10" s="42">
        <v>957888</v>
      </c>
      <c r="O10" s="122"/>
      <c r="P10" s="31">
        <v>209116</v>
      </c>
      <c r="Q10" s="31"/>
      <c r="R10" s="31">
        <v>54694</v>
      </c>
      <c r="S10" s="31"/>
      <c r="T10" s="27">
        <v>72300</v>
      </c>
      <c r="U10" s="27"/>
      <c r="V10" s="31">
        <v>50942230</v>
      </c>
    </row>
    <row r="11" spans="1:22" x14ac:dyDescent="0.2">
      <c r="A11" s="24" t="s">
        <v>172</v>
      </c>
      <c r="B11" s="26">
        <v>0</v>
      </c>
      <c r="C11" s="26"/>
      <c r="D11" s="27">
        <v>104325</v>
      </c>
      <c r="E11" s="27"/>
      <c r="F11" s="27">
        <v>52816</v>
      </c>
      <c r="G11" s="27"/>
      <c r="H11" s="26">
        <v>0</v>
      </c>
      <c r="I11" s="27"/>
      <c r="J11" s="26">
        <v>0</v>
      </c>
      <c r="K11" s="26"/>
      <c r="L11" s="26">
        <v>0</v>
      </c>
      <c r="M11" s="27"/>
      <c r="N11" s="42">
        <v>0</v>
      </c>
      <c r="O11" s="26"/>
      <c r="P11" s="26">
        <v>0</v>
      </c>
      <c r="Q11" s="26"/>
      <c r="R11" s="26">
        <v>0</v>
      </c>
      <c r="S11" s="26"/>
      <c r="T11" s="27">
        <v>11040</v>
      </c>
      <c r="U11" s="27"/>
      <c r="V11" s="31">
        <v>168181</v>
      </c>
    </row>
    <row r="12" spans="1:22" x14ac:dyDescent="0.2">
      <c r="A12" s="24" t="s">
        <v>78</v>
      </c>
      <c r="B12" s="27">
        <v>32964484</v>
      </c>
      <c r="C12" s="27"/>
      <c r="D12" s="27">
        <v>2148770</v>
      </c>
      <c r="E12" s="27"/>
      <c r="F12" s="27">
        <v>1180931</v>
      </c>
      <c r="G12" s="27"/>
      <c r="H12" s="26">
        <v>9906431</v>
      </c>
      <c r="I12" s="82"/>
      <c r="J12" s="56">
        <v>1439247</v>
      </c>
      <c r="K12" s="56"/>
      <c r="L12" s="31">
        <v>12378936</v>
      </c>
      <c r="M12" s="27"/>
      <c r="N12" s="42">
        <v>997800</v>
      </c>
      <c r="O12" s="31"/>
      <c r="P12" s="31">
        <v>832799</v>
      </c>
      <c r="Q12" s="31"/>
      <c r="R12" s="31">
        <v>172881</v>
      </c>
      <c r="S12" s="31"/>
      <c r="T12" s="27">
        <v>86430</v>
      </c>
      <c r="U12" s="27"/>
      <c r="V12" s="31">
        <v>62108709</v>
      </c>
    </row>
    <row r="13" spans="1:22" x14ac:dyDescent="0.2">
      <c r="A13" s="24" t="s">
        <v>79</v>
      </c>
      <c r="B13" s="27">
        <v>5042769</v>
      </c>
      <c r="C13" s="27"/>
      <c r="D13" s="27">
        <v>3924065</v>
      </c>
      <c r="E13" s="27"/>
      <c r="F13" s="27">
        <v>932236</v>
      </c>
      <c r="G13" s="27"/>
      <c r="H13" s="83">
        <v>2971930</v>
      </c>
      <c r="I13" s="27"/>
      <c r="J13" s="26">
        <v>0</v>
      </c>
      <c r="K13" s="26"/>
      <c r="L13" s="31">
        <v>5976550</v>
      </c>
      <c r="M13" s="27"/>
      <c r="N13" s="42">
        <v>3991200</v>
      </c>
      <c r="O13" s="31"/>
      <c r="P13" s="31">
        <v>209116</v>
      </c>
      <c r="Q13" s="31"/>
      <c r="R13" s="31">
        <v>54694</v>
      </c>
      <c r="S13" s="31"/>
      <c r="T13" s="27">
        <v>104135</v>
      </c>
      <c r="U13" s="27"/>
      <c r="V13" s="31">
        <v>23206695</v>
      </c>
    </row>
    <row r="14" spans="1:22" x14ac:dyDescent="0.2">
      <c r="A14" s="24" t="s">
        <v>80</v>
      </c>
      <c r="B14" s="27">
        <v>473783741</v>
      </c>
      <c r="C14" s="27"/>
      <c r="D14" s="27">
        <v>9577365</v>
      </c>
      <c r="E14" s="27"/>
      <c r="F14" s="27">
        <v>7346082</v>
      </c>
      <c r="G14" s="27"/>
      <c r="H14" s="27">
        <v>231760971</v>
      </c>
      <c r="I14" s="27"/>
      <c r="J14" s="31">
        <v>114341490</v>
      </c>
      <c r="K14" s="31"/>
      <c r="L14" s="31">
        <v>42662760</v>
      </c>
      <c r="M14" s="82"/>
      <c r="N14" s="42">
        <v>11027676</v>
      </c>
      <c r="O14" s="122"/>
      <c r="P14" s="31">
        <v>8913015</v>
      </c>
      <c r="Q14" s="31"/>
      <c r="R14" s="31">
        <v>1657612</v>
      </c>
      <c r="S14" s="31"/>
      <c r="T14" s="27">
        <v>160516</v>
      </c>
      <c r="U14" s="27"/>
      <c r="V14" s="31">
        <v>901231228</v>
      </c>
    </row>
    <row r="15" spans="1:22" x14ac:dyDescent="0.2">
      <c r="A15" s="24" t="s">
        <v>81</v>
      </c>
      <c r="B15" s="27">
        <v>37386123</v>
      </c>
      <c r="C15" s="27"/>
      <c r="D15" s="27">
        <v>2044385</v>
      </c>
      <c r="E15" s="27"/>
      <c r="F15" s="27">
        <v>912066</v>
      </c>
      <c r="G15" s="27"/>
      <c r="H15" s="27">
        <v>23973567</v>
      </c>
      <c r="I15" s="27"/>
      <c r="J15" s="31">
        <v>1495770</v>
      </c>
      <c r="K15" s="31"/>
      <c r="L15" s="84">
        <v>9903148</v>
      </c>
      <c r="M15" s="27"/>
      <c r="N15" s="42">
        <v>249835</v>
      </c>
      <c r="O15" s="31"/>
      <c r="P15" s="31">
        <v>680203</v>
      </c>
      <c r="Q15" s="31"/>
      <c r="R15" s="31">
        <v>154775</v>
      </c>
      <c r="S15" s="31"/>
      <c r="T15" s="27">
        <v>85389</v>
      </c>
      <c r="U15" s="27"/>
      <c r="V15" s="31">
        <v>76885261</v>
      </c>
    </row>
    <row r="16" spans="1:22" x14ac:dyDescent="0.2">
      <c r="A16" s="24" t="s">
        <v>82</v>
      </c>
      <c r="B16" s="27">
        <v>50377247</v>
      </c>
      <c r="C16" s="27"/>
      <c r="D16" s="27">
        <v>1854450</v>
      </c>
      <c r="E16" s="27"/>
      <c r="F16" s="27">
        <v>1047673</v>
      </c>
      <c r="G16" s="27"/>
      <c r="H16" s="85">
        <v>7925145</v>
      </c>
      <c r="I16" s="27"/>
      <c r="J16" s="31">
        <v>37684635</v>
      </c>
      <c r="K16" s="31"/>
      <c r="L16" s="31">
        <v>10645885</v>
      </c>
      <c r="M16" s="27"/>
      <c r="N16" s="42">
        <v>1768123</v>
      </c>
      <c r="O16" s="31"/>
      <c r="P16" s="31">
        <v>611144</v>
      </c>
      <c r="Q16" s="31"/>
      <c r="R16" s="31">
        <v>159844</v>
      </c>
      <c r="S16" s="31"/>
      <c r="T16" s="27">
        <v>83495</v>
      </c>
      <c r="U16" s="27"/>
      <c r="V16" s="31">
        <v>112157641</v>
      </c>
    </row>
    <row r="17" spans="1:22" x14ac:dyDescent="0.2">
      <c r="A17" s="24" t="s">
        <v>83</v>
      </c>
      <c r="B17" s="27">
        <v>6695745</v>
      </c>
      <c r="C17" s="27"/>
      <c r="D17" s="27">
        <v>462640</v>
      </c>
      <c r="E17" s="27"/>
      <c r="F17" s="27">
        <v>305530</v>
      </c>
      <c r="G17" s="27"/>
      <c r="H17" s="85">
        <v>4953216</v>
      </c>
      <c r="I17" s="27"/>
      <c r="J17" s="31">
        <v>800223</v>
      </c>
      <c r="K17" s="27"/>
      <c r="L17" s="84">
        <v>3466102</v>
      </c>
      <c r="M17" s="27"/>
      <c r="N17" s="42">
        <v>527500</v>
      </c>
      <c r="O17" s="84"/>
      <c r="P17" s="31">
        <v>209116</v>
      </c>
      <c r="Q17" s="31"/>
      <c r="R17" s="31">
        <v>54694</v>
      </c>
      <c r="S17" s="31"/>
      <c r="T17" s="27">
        <v>69614</v>
      </c>
      <c r="U17" s="27"/>
      <c r="V17" s="31">
        <v>17544380</v>
      </c>
    </row>
    <row r="18" spans="1:22" x14ac:dyDescent="0.2">
      <c r="A18" s="24" t="s">
        <v>84</v>
      </c>
      <c r="B18" s="27">
        <v>26720935</v>
      </c>
      <c r="C18" s="27"/>
      <c r="D18" s="26">
        <v>0</v>
      </c>
      <c r="E18" s="26"/>
      <c r="F18" s="27">
        <v>303134</v>
      </c>
      <c r="G18" s="27"/>
      <c r="H18" s="26">
        <v>0</v>
      </c>
      <c r="I18" s="26"/>
      <c r="J18" s="86">
        <v>48455476</v>
      </c>
      <c r="K18" s="87"/>
      <c r="L18" s="84">
        <v>4803027</v>
      </c>
      <c r="M18" s="27"/>
      <c r="N18" s="42">
        <v>997800</v>
      </c>
      <c r="O18" s="31"/>
      <c r="P18" s="31">
        <v>281927</v>
      </c>
      <c r="Q18" s="31"/>
      <c r="R18" s="31">
        <v>54694</v>
      </c>
      <c r="S18" s="31"/>
      <c r="T18" s="26">
        <v>0</v>
      </c>
      <c r="U18" s="26"/>
      <c r="V18" s="31">
        <v>81616993</v>
      </c>
    </row>
    <row r="19" spans="1:22" x14ac:dyDescent="0.2">
      <c r="A19" s="24" t="s">
        <v>85</v>
      </c>
      <c r="B19" s="27">
        <v>143206699</v>
      </c>
      <c r="C19" s="27"/>
      <c r="D19" s="27">
        <v>6156753</v>
      </c>
      <c r="E19" s="27"/>
      <c r="F19" s="27">
        <v>4951449</v>
      </c>
      <c r="G19" s="27"/>
      <c r="H19" s="27">
        <v>17831577</v>
      </c>
      <c r="I19" s="27"/>
      <c r="J19" s="31">
        <v>14946701</v>
      </c>
      <c r="K19" s="31"/>
      <c r="L19" s="84">
        <v>15349848</v>
      </c>
      <c r="M19" s="27"/>
      <c r="N19" s="42">
        <v>5924280</v>
      </c>
      <c r="O19" s="121"/>
      <c r="P19" s="31">
        <v>2850720</v>
      </c>
      <c r="Q19" s="31"/>
      <c r="R19" s="31">
        <v>662471</v>
      </c>
      <c r="S19" s="31"/>
      <c r="T19" s="27">
        <v>126402</v>
      </c>
      <c r="U19" s="27"/>
      <c r="V19" s="31">
        <v>212006900</v>
      </c>
    </row>
    <row r="20" spans="1:22" x14ac:dyDescent="0.2">
      <c r="A20" s="24" t="s">
        <v>86</v>
      </c>
      <c r="B20" s="27">
        <v>50415913</v>
      </c>
      <c r="C20" s="27"/>
      <c r="D20" s="27">
        <v>7176610</v>
      </c>
      <c r="E20" s="27"/>
      <c r="F20" s="27">
        <v>1745026</v>
      </c>
      <c r="G20" s="27"/>
      <c r="H20" s="85">
        <v>24766080</v>
      </c>
      <c r="I20" s="27"/>
      <c r="J20" s="31">
        <v>21119647</v>
      </c>
      <c r="K20" s="27"/>
      <c r="L20" s="31">
        <v>8170099</v>
      </c>
      <c r="M20" s="27"/>
      <c r="N20" s="42">
        <v>648900</v>
      </c>
      <c r="O20" s="31"/>
      <c r="P20" s="31">
        <v>1009163</v>
      </c>
      <c r="Q20" s="31"/>
      <c r="R20" s="31">
        <v>212240</v>
      </c>
      <c r="S20" s="31"/>
      <c r="T20" s="27">
        <v>136573</v>
      </c>
      <c r="U20" s="27"/>
      <c r="V20" s="31">
        <v>115400251</v>
      </c>
    </row>
    <row r="21" spans="1:22" x14ac:dyDescent="0.2">
      <c r="A21" s="24" t="s">
        <v>173</v>
      </c>
      <c r="B21" s="26">
        <v>0</v>
      </c>
      <c r="C21" s="26"/>
      <c r="D21" s="27">
        <v>296991</v>
      </c>
      <c r="E21" s="27"/>
      <c r="F21" s="27">
        <v>134366</v>
      </c>
      <c r="G21" s="27"/>
      <c r="H21" s="26">
        <v>0</v>
      </c>
      <c r="I21" s="27"/>
      <c r="J21" s="26">
        <v>0</v>
      </c>
      <c r="K21" s="26"/>
      <c r="L21" s="26">
        <v>0</v>
      </c>
      <c r="M21" s="27"/>
      <c r="N21" s="42">
        <v>0</v>
      </c>
      <c r="O21" s="26"/>
      <c r="P21" s="26">
        <v>0</v>
      </c>
      <c r="Q21" s="26"/>
      <c r="R21" s="26">
        <v>0</v>
      </c>
      <c r="S21" s="26"/>
      <c r="T21" s="27">
        <v>12962</v>
      </c>
      <c r="U21" s="27"/>
      <c r="V21" s="31">
        <v>444319</v>
      </c>
    </row>
    <row r="22" spans="1:22" x14ac:dyDescent="0.2">
      <c r="A22" s="24" t="s">
        <v>88</v>
      </c>
      <c r="B22" s="27">
        <v>22802749</v>
      </c>
      <c r="C22" s="27"/>
      <c r="D22" s="27">
        <v>805465</v>
      </c>
      <c r="E22" s="27"/>
      <c r="F22" s="27">
        <v>393408</v>
      </c>
      <c r="G22" s="27"/>
      <c r="H22" s="27">
        <v>7627952</v>
      </c>
      <c r="I22" s="27" t="s">
        <v>171</v>
      </c>
      <c r="J22" s="31">
        <v>926871</v>
      </c>
      <c r="K22" s="31"/>
      <c r="L22" s="84">
        <v>5941889</v>
      </c>
      <c r="M22" s="27"/>
      <c r="N22" s="42">
        <v>0</v>
      </c>
      <c r="O22" s="84"/>
      <c r="P22" s="31">
        <v>209116</v>
      </c>
      <c r="Q22" s="31"/>
      <c r="R22" s="31">
        <v>54694</v>
      </c>
      <c r="S22" s="31"/>
      <c r="T22" s="27">
        <v>73033</v>
      </c>
      <c r="U22" s="27"/>
      <c r="V22" s="31">
        <v>38835177</v>
      </c>
    </row>
    <row r="23" spans="1:22" x14ac:dyDescent="0.2">
      <c r="A23" s="24" t="s">
        <v>89</v>
      </c>
      <c r="B23" s="27">
        <v>3014169</v>
      </c>
      <c r="C23" s="27"/>
      <c r="D23" s="27">
        <v>1625002</v>
      </c>
      <c r="E23" s="27"/>
      <c r="F23" s="27">
        <v>403008</v>
      </c>
      <c r="G23" s="27"/>
      <c r="H23" s="26">
        <v>0</v>
      </c>
      <c r="I23" s="27"/>
      <c r="J23" s="26">
        <v>0</v>
      </c>
      <c r="K23" s="26"/>
      <c r="L23" s="84">
        <v>3466102</v>
      </c>
      <c r="M23" s="27"/>
      <c r="N23" s="42">
        <v>0</v>
      </c>
      <c r="O23" s="84"/>
      <c r="P23" s="31">
        <v>209116</v>
      </c>
      <c r="Q23" s="31"/>
      <c r="R23" s="31">
        <v>54694</v>
      </c>
      <c r="S23" s="31"/>
      <c r="T23" s="27">
        <v>81206</v>
      </c>
      <c r="U23" s="27"/>
      <c r="V23" s="31">
        <v>8853297</v>
      </c>
    </row>
    <row r="24" spans="1:22" x14ac:dyDescent="0.2">
      <c r="A24" s="24" t="s">
        <v>90</v>
      </c>
      <c r="B24" s="27">
        <v>198313457</v>
      </c>
      <c r="C24" s="27"/>
      <c r="D24" s="27">
        <v>6584138</v>
      </c>
      <c r="E24" s="27"/>
      <c r="F24" s="27">
        <v>3194583</v>
      </c>
      <c r="G24" s="27"/>
      <c r="H24" s="27">
        <v>49532158</v>
      </c>
      <c r="I24" s="27"/>
      <c r="J24" s="88">
        <v>119004248</v>
      </c>
      <c r="K24" s="87"/>
      <c r="L24" s="31">
        <v>6189468</v>
      </c>
      <c r="M24" s="27"/>
      <c r="N24" s="42">
        <v>3699699</v>
      </c>
      <c r="O24" s="31"/>
      <c r="P24" s="31">
        <v>3054794</v>
      </c>
      <c r="Q24" s="31"/>
      <c r="R24" s="31">
        <v>551886</v>
      </c>
      <c r="S24" s="31"/>
      <c r="T24" s="27">
        <v>130665</v>
      </c>
      <c r="U24" s="27"/>
      <c r="V24" s="31">
        <v>390255096</v>
      </c>
    </row>
    <row r="25" spans="1:22" x14ac:dyDescent="0.2">
      <c r="A25" s="24" t="s">
        <v>91</v>
      </c>
      <c r="B25" s="27">
        <v>31791136</v>
      </c>
      <c r="C25" s="27"/>
      <c r="D25" s="27">
        <v>6360128</v>
      </c>
      <c r="E25" s="27"/>
      <c r="F25" s="27">
        <v>1667808</v>
      </c>
      <c r="G25" s="27"/>
      <c r="H25" s="26">
        <v>4953216</v>
      </c>
      <c r="I25" s="27"/>
      <c r="J25" s="86">
        <v>8587379</v>
      </c>
      <c r="K25" s="31"/>
      <c r="L25" s="31">
        <v>11289589</v>
      </c>
      <c r="M25" s="27"/>
      <c r="N25" s="42">
        <v>1243719</v>
      </c>
      <c r="O25" s="31"/>
      <c r="P25" s="31">
        <v>741608</v>
      </c>
      <c r="Q25" s="31"/>
      <c r="R25" s="31">
        <v>175269</v>
      </c>
      <c r="S25" s="31"/>
      <c r="T25" s="27">
        <v>128430</v>
      </c>
      <c r="U25" s="27"/>
      <c r="V25" s="31">
        <v>66938282</v>
      </c>
    </row>
    <row r="26" spans="1:22" x14ac:dyDescent="0.2">
      <c r="A26" s="24" t="s">
        <v>92</v>
      </c>
      <c r="B26" s="27">
        <v>8497060</v>
      </c>
      <c r="C26" s="27"/>
      <c r="D26" s="27">
        <v>4090897</v>
      </c>
      <c r="E26" s="27"/>
      <c r="F26" s="27">
        <v>1003498</v>
      </c>
      <c r="G26" s="27"/>
      <c r="H26" s="26">
        <v>0</v>
      </c>
      <c r="I26" s="27"/>
      <c r="J26" s="26">
        <v>0</v>
      </c>
      <c r="K26" s="26"/>
      <c r="L26" s="31">
        <v>11885760</v>
      </c>
      <c r="M26" s="27"/>
      <c r="N26" s="42">
        <v>1596480</v>
      </c>
      <c r="O26" s="31"/>
      <c r="P26" s="31">
        <v>234596</v>
      </c>
      <c r="Q26" s="31"/>
      <c r="R26" s="31">
        <v>61358</v>
      </c>
      <c r="S26" s="31"/>
      <c r="T26" s="27">
        <v>105799</v>
      </c>
      <c r="U26" s="27"/>
      <c r="V26" s="31">
        <v>27475448</v>
      </c>
    </row>
    <row r="27" spans="1:22" x14ac:dyDescent="0.2">
      <c r="A27" s="24" t="s">
        <v>93</v>
      </c>
      <c r="B27" s="27">
        <v>7802189</v>
      </c>
      <c r="C27" s="27"/>
      <c r="D27" s="27">
        <v>3254179</v>
      </c>
      <c r="E27" s="27"/>
      <c r="F27" s="27">
        <v>838458</v>
      </c>
      <c r="G27" s="27"/>
      <c r="H27" s="85">
        <v>990644</v>
      </c>
      <c r="I27" s="27"/>
      <c r="J27" s="26">
        <v>0</v>
      </c>
      <c r="K27" s="26"/>
      <c r="L27" s="31">
        <v>9754603</v>
      </c>
      <c r="M27" s="27"/>
      <c r="N27" s="42">
        <v>997800</v>
      </c>
      <c r="O27" s="31"/>
      <c r="P27" s="31">
        <v>271200</v>
      </c>
      <c r="Q27" s="31"/>
      <c r="R27" s="31">
        <v>66302</v>
      </c>
      <c r="S27" s="31"/>
      <c r="T27" s="27">
        <v>97454</v>
      </c>
      <c r="U27" s="27"/>
      <c r="V27" s="31">
        <v>24072829</v>
      </c>
    </row>
    <row r="28" spans="1:22" x14ac:dyDescent="0.2">
      <c r="A28" s="24" t="s">
        <v>94</v>
      </c>
      <c r="B28" s="27">
        <v>16970857</v>
      </c>
      <c r="C28" s="27"/>
      <c r="D28" s="27">
        <v>5371940</v>
      </c>
      <c r="E28" s="27"/>
      <c r="F28" s="27">
        <v>1285158</v>
      </c>
      <c r="G28" s="27"/>
      <c r="H28" s="26">
        <v>0</v>
      </c>
      <c r="I28" s="27"/>
      <c r="J28" s="26">
        <v>0</v>
      </c>
      <c r="K28" s="26"/>
      <c r="L28" s="31">
        <v>15245899</v>
      </c>
      <c r="M28" s="27"/>
      <c r="N28" s="42">
        <v>1097400</v>
      </c>
      <c r="O28" s="31"/>
      <c r="P28" s="31">
        <v>324845</v>
      </c>
      <c r="Q28" s="31"/>
      <c r="R28" s="31">
        <v>83112</v>
      </c>
      <c r="S28" s="31"/>
      <c r="T28" s="27">
        <v>118575</v>
      </c>
      <c r="U28" s="27"/>
      <c r="V28" s="31">
        <v>40497786</v>
      </c>
    </row>
    <row r="29" spans="1:22" x14ac:dyDescent="0.2">
      <c r="A29" s="24" t="s">
        <v>95</v>
      </c>
      <c r="B29" s="27">
        <v>27188765</v>
      </c>
      <c r="C29" s="27"/>
      <c r="D29" s="27">
        <v>4442983</v>
      </c>
      <c r="E29" s="27"/>
      <c r="F29" s="27">
        <v>1289372</v>
      </c>
      <c r="G29" s="27"/>
      <c r="H29" s="26">
        <v>0</v>
      </c>
      <c r="I29" s="27"/>
      <c r="J29" s="27">
        <v>2824580</v>
      </c>
      <c r="K29" s="27"/>
      <c r="L29" s="31">
        <v>5941890</v>
      </c>
      <c r="M29" s="27"/>
      <c r="N29" s="42">
        <v>0</v>
      </c>
      <c r="O29" s="31"/>
      <c r="P29" s="31">
        <v>561350</v>
      </c>
      <c r="Q29" s="31"/>
      <c r="R29" s="31">
        <v>145024</v>
      </c>
      <c r="S29" s="31"/>
      <c r="T29" s="27">
        <v>109310</v>
      </c>
      <c r="U29" s="27"/>
      <c r="V29" s="31">
        <v>42503274</v>
      </c>
    </row>
    <row r="30" spans="1:22" x14ac:dyDescent="0.2">
      <c r="A30" s="24" t="s">
        <v>96</v>
      </c>
      <c r="B30" s="27">
        <v>2162245</v>
      </c>
      <c r="C30" s="27"/>
      <c r="D30" s="27">
        <v>2143913</v>
      </c>
      <c r="E30" s="27"/>
      <c r="F30" s="27">
        <v>508257</v>
      </c>
      <c r="G30" s="27"/>
      <c r="H30" s="26">
        <v>2971930</v>
      </c>
      <c r="I30" s="27"/>
      <c r="J30" s="26">
        <v>0</v>
      </c>
      <c r="K30" s="26"/>
      <c r="L30" s="31">
        <v>5446731</v>
      </c>
      <c r="M30" s="27"/>
      <c r="N30" s="42">
        <v>1396920</v>
      </c>
      <c r="O30" s="31"/>
      <c r="P30" s="31">
        <v>209116</v>
      </c>
      <c r="Q30" s="31"/>
      <c r="R30" s="31">
        <v>54694</v>
      </c>
      <c r="S30" s="31"/>
      <c r="T30" s="27">
        <v>86382</v>
      </c>
      <c r="U30" s="27"/>
      <c r="V30" s="31">
        <v>14980188</v>
      </c>
    </row>
    <row r="31" spans="1:22" x14ac:dyDescent="0.2">
      <c r="A31" s="24" t="s">
        <v>97</v>
      </c>
      <c r="B31" s="27">
        <v>73419025</v>
      </c>
      <c r="C31" s="27"/>
      <c r="D31" s="27">
        <v>2676572</v>
      </c>
      <c r="E31" s="27"/>
      <c r="F31" s="27">
        <v>1295552</v>
      </c>
      <c r="G31" s="27"/>
      <c r="H31" s="27">
        <v>20308185</v>
      </c>
      <c r="I31" s="27"/>
      <c r="J31" s="31">
        <v>24900136</v>
      </c>
      <c r="K31" s="45"/>
      <c r="L31" s="84">
        <v>7922518</v>
      </c>
      <c r="M31" s="27"/>
      <c r="N31" s="42">
        <v>2394720</v>
      </c>
      <c r="O31" s="31"/>
      <c r="P31" s="31">
        <v>1213729</v>
      </c>
      <c r="Q31" s="31"/>
      <c r="R31" s="31">
        <v>233121</v>
      </c>
      <c r="S31" s="31"/>
      <c r="T31" s="27">
        <v>91694</v>
      </c>
      <c r="U31" s="27"/>
      <c r="V31" s="31">
        <v>134455252</v>
      </c>
    </row>
    <row r="32" spans="1:22" x14ac:dyDescent="0.2">
      <c r="A32" s="24" t="s">
        <v>98</v>
      </c>
      <c r="B32" s="27">
        <v>113921306</v>
      </c>
      <c r="C32" s="27"/>
      <c r="D32" s="27">
        <v>2868472</v>
      </c>
      <c r="E32" s="27"/>
      <c r="F32" s="27">
        <v>1873732</v>
      </c>
      <c r="G32" s="27"/>
      <c r="H32" s="27">
        <v>28728654</v>
      </c>
      <c r="I32" s="27"/>
      <c r="J32" s="86">
        <v>66280739</v>
      </c>
      <c r="K32" s="31"/>
      <c r="L32" s="31">
        <v>8640498</v>
      </c>
      <c r="M32" s="27"/>
      <c r="N32" s="42">
        <v>1850250</v>
      </c>
      <c r="O32" s="121"/>
      <c r="P32" s="31">
        <v>1480370</v>
      </c>
      <c r="Q32" s="31"/>
      <c r="R32" s="31">
        <v>307905</v>
      </c>
      <c r="S32" s="31"/>
      <c r="T32" s="27">
        <v>93608</v>
      </c>
      <c r="U32" s="27"/>
      <c r="V32" s="31">
        <v>226045534</v>
      </c>
    </row>
    <row r="33" spans="1:22" x14ac:dyDescent="0.2">
      <c r="A33" s="24" t="s">
        <v>99</v>
      </c>
      <c r="B33" s="27">
        <v>60669321</v>
      </c>
      <c r="C33" s="27"/>
      <c r="D33" s="27">
        <v>7768311</v>
      </c>
      <c r="E33" s="27"/>
      <c r="F33" s="27">
        <v>2730678</v>
      </c>
      <c r="G33" s="27"/>
      <c r="H33" s="85">
        <v>495321</v>
      </c>
      <c r="I33" s="27"/>
      <c r="J33" s="31">
        <v>337140</v>
      </c>
      <c r="K33" s="31"/>
      <c r="L33" s="31">
        <v>19484444</v>
      </c>
      <c r="M33" s="27"/>
      <c r="N33" s="42">
        <v>1093740</v>
      </c>
      <c r="O33" s="31"/>
      <c r="P33" s="31">
        <v>1907119</v>
      </c>
      <c r="Q33" s="31"/>
      <c r="R33" s="31">
        <v>378339</v>
      </c>
      <c r="S33" s="31"/>
      <c r="T33" s="27">
        <v>142474</v>
      </c>
      <c r="U33" s="27"/>
      <c r="V33" s="31">
        <v>95006887</v>
      </c>
    </row>
    <row r="34" spans="1:22" x14ac:dyDescent="0.2">
      <c r="A34" s="24" t="s">
        <v>100</v>
      </c>
      <c r="B34" s="27">
        <v>35280777</v>
      </c>
      <c r="C34" s="27"/>
      <c r="D34" s="27">
        <v>4470214</v>
      </c>
      <c r="E34" s="27"/>
      <c r="F34" s="27">
        <v>1314065</v>
      </c>
      <c r="G34" s="27"/>
      <c r="H34" s="27">
        <v>54485374</v>
      </c>
      <c r="I34" s="27"/>
      <c r="J34" s="31">
        <v>3698909</v>
      </c>
      <c r="K34" s="27"/>
      <c r="L34" s="31">
        <v>16711563</v>
      </c>
      <c r="M34" s="27"/>
      <c r="N34" s="42">
        <v>0</v>
      </c>
      <c r="O34" s="31"/>
      <c r="P34" s="31">
        <v>774395</v>
      </c>
      <c r="Q34" s="31"/>
      <c r="R34" s="31">
        <v>154326</v>
      </c>
      <c r="S34" s="31"/>
      <c r="T34" s="27">
        <v>109582</v>
      </c>
      <c r="U34" s="27"/>
      <c r="V34" s="31">
        <v>116999205</v>
      </c>
    </row>
    <row r="35" spans="1:22" x14ac:dyDescent="0.2">
      <c r="A35" s="24" t="s">
        <v>101</v>
      </c>
      <c r="B35" s="27">
        <v>4504563</v>
      </c>
      <c r="C35" s="27"/>
      <c r="D35" s="27">
        <v>4362349</v>
      </c>
      <c r="E35" s="27"/>
      <c r="F35" s="27">
        <v>905187</v>
      </c>
      <c r="G35" s="27"/>
      <c r="H35" s="26">
        <v>0</v>
      </c>
      <c r="I35" s="27"/>
      <c r="J35" s="26">
        <v>0</v>
      </c>
      <c r="K35" s="26"/>
      <c r="L35" s="31">
        <v>10051697</v>
      </c>
      <c r="M35" s="27"/>
      <c r="N35" s="42">
        <v>0</v>
      </c>
      <c r="O35" s="31"/>
      <c r="P35" s="31">
        <v>209116</v>
      </c>
      <c r="Q35" s="31"/>
      <c r="R35" s="31">
        <v>54694</v>
      </c>
      <c r="S35" s="31"/>
      <c r="T35" s="27">
        <v>108506</v>
      </c>
      <c r="U35" s="27"/>
      <c r="V35" s="31">
        <v>20196112</v>
      </c>
    </row>
    <row r="36" spans="1:22" x14ac:dyDescent="0.2">
      <c r="A36" s="24" t="s">
        <v>102</v>
      </c>
      <c r="B36" s="27">
        <v>32522564</v>
      </c>
      <c r="C36" s="27"/>
      <c r="D36" s="27">
        <v>5206649</v>
      </c>
      <c r="E36" s="27"/>
      <c r="F36" s="27">
        <v>1691587</v>
      </c>
      <c r="G36" s="27"/>
      <c r="H36" s="27">
        <v>63896485</v>
      </c>
      <c r="I36" s="27"/>
      <c r="J36" s="31">
        <v>3453467</v>
      </c>
      <c r="K36" s="31"/>
      <c r="L36" s="31">
        <v>13616831</v>
      </c>
      <c r="M36" s="27"/>
      <c r="N36" s="42">
        <v>898020</v>
      </c>
      <c r="O36" s="31"/>
      <c r="P36" s="31">
        <v>856194</v>
      </c>
      <c r="Q36" s="31"/>
      <c r="R36" s="31">
        <v>181131</v>
      </c>
      <c r="S36" s="31"/>
      <c r="T36" s="27">
        <v>116927</v>
      </c>
      <c r="U36" s="27"/>
      <c r="V36" s="31">
        <v>122439855</v>
      </c>
    </row>
    <row r="37" spans="1:22" x14ac:dyDescent="0.2">
      <c r="A37" s="24" t="s">
        <v>103</v>
      </c>
      <c r="B37" s="27">
        <v>2280824</v>
      </c>
      <c r="C37" s="27"/>
      <c r="D37" s="27">
        <v>1316379</v>
      </c>
      <c r="E37" s="27"/>
      <c r="F37" s="27">
        <v>368311</v>
      </c>
      <c r="G37" s="27"/>
      <c r="H37" s="26">
        <v>0</v>
      </c>
      <c r="I37" s="27"/>
      <c r="J37" s="26">
        <v>0</v>
      </c>
      <c r="K37" s="26"/>
      <c r="L37" s="31">
        <v>6189467</v>
      </c>
      <c r="M37" s="27"/>
      <c r="N37" s="42">
        <v>0</v>
      </c>
      <c r="O37" s="31"/>
      <c r="P37" s="31">
        <v>209116</v>
      </c>
      <c r="Q37" s="31"/>
      <c r="R37" s="31">
        <v>54694</v>
      </c>
      <c r="S37" s="31"/>
      <c r="T37" s="27">
        <v>78128</v>
      </c>
      <c r="U37" s="27"/>
      <c r="V37" s="31">
        <v>10496919</v>
      </c>
    </row>
    <row r="38" spans="1:22" x14ac:dyDescent="0.2">
      <c r="A38" s="24" t="s">
        <v>104</v>
      </c>
      <c r="B38" s="27">
        <v>7716556</v>
      </c>
      <c r="C38" s="27"/>
      <c r="D38" s="27">
        <v>1986250</v>
      </c>
      <c r="E38" s="27"/>
      <c r="F38" s="27">
        <v>586015</v>
      </c>
      <c r="G38" s="27"/>
      <c r="H38" s="26">
        <v>0</v>
      </c>
      <c r="I38" s="27"/>
      <c r="J38" s="26">
        <v>0</v>
      </c>
      <c r="K38" s="26"/>
      <c r="L38" s="84">
        <v>3961259</v>
      </c>
      <c r="M38" s="27"/>
      <c r="N38" s="42">
        <v>131925</v>
      </c>
      <c r="O38" s="84"/>
      <c r="P38" s="31">
        <v>209116</v>
      </c>
      <c r="Q38" s="31"/>
      <c r="R38" s="31">
        <v>54694</v>
      </c>
      <c r="S38" s="31"/>
      <c r="T38" s="27">
        <v>84809</v>
      </c>
      <c r="U38" s="27"/>
      <c r="V38" s="31">
        <v>14730624</v>
      </c>
    </row>
    <row r="39" spans="1:22" x14ac:dyDescent="0.2">
      <c r="A39" s="24" t="s">
        <v>105</v>
      </c>
      <c r="B39" s="27">
        <v>19493518</v>
      </c>
      <c r="C39" s="27"/>
      <c r="D39" s="27">
        <v>648480</v>
      </c>
      <c r="E39" s="27"/>
      <c r="F39" s="27">
        <v>431507</v>
      </c>
      <c r="G39" s="27"/>
      <c r="H39" s="85">
        <v>1485965</v>
      </c>
      <c r="I39" s="27"/>
      <c r="J39" s="26">
        <v>0</v>
      </c>
      <c r="K39" s="26"/>
      <c r="L39" s="31">
        <v>11388622</v>
      </c>
      <c r="M39" s="27"/>
      <c r="N39" s="42">
        <v>997800</v>
      </c>
      <c r="O39" s="31"/>
      <c r="P39" s="31">
        <v>226742</v>
      </c>
      <c r="Q39" s="31"/>
      <c r="R39" s="31">
        <v>59304</v>
      </c>
      <c r="S39" s="31"/>
      <c r="T39" s="27">
        <v>71467</v>
      </c>
      <c r="U39" s="27"/>
      <c r="V39" s="31">
        <v>34803405</v>
      </c>
    </row>
    <row r="40" spans="1:22" x14ac:dyDescent="0.2">
      <c r="A40" s="24" t="s">
        <v>106</v>
      </c>
      <c r="B40" s="27">
        <v>3195678</v>
      </c>
      <c r="C40" s="27"/>
      <c r="D40" s="27">
        <v>1717006</v>
      </c>
      <c r="E40" s="27"/>
      <c r="F40" s="27">
        <v>406684</v>
      </c>
      <c r="G40" s="27"/>
      <c r="H40" s="26">
        <v>0</v>
      </c>
      <c r="I40" s="27"/>
      <c r="J40" s="26">
        <v>0</v>
      </c>
      <c r="K40" s="26"/>
      <c r="L40" s="26">
        <v>0</v>
      </c>
      <c r="M40" s="27"/>
      <c r="N40" s="42">
        <v>339252</v>
      </c>
      <c r="O40" s="31"/>
      <c r="P40" s="31">
        <v>209116</v>
      </c>
      <c r="Q40" s="31"/>
      <c r="R40" s="31">
        <v>54694</v>
      </c>
      <c r="S40" s="31"/>
      <c r="T40" s="27">
        <v>82124</v>
      </c>
      <c r="U40" s="27"/>
      <c r="V40" s="31">
        <v>6004554</v>
      </c>
    </row>
    <row r="41" spans="1:22" x14ac:dyDescent="0.2">
      <c r="A41" s="24" t="s">
        <v>107</v>
      </c>
      <c r="B41" s="27">
        <v>172746185</v>
      </c>
      <c r="C41" s="27"/>
      <c r="D41" s="27">
        <v>2454955</v>
      </c>
      <c r="E41" s="27"/>
      <c r="F41" s="27">
        <v>2253028</v>
      </c>
      <c r="G41" s="27"/>
      <c r="H41" s="27">
        <v>132745202</v>
      </c>
      <c r="I41" s="27"/>
      <c r="J41" s="86">
        <v>89314154</v>
      </c>
      <c r="K41" s="31"/>
      <c r="L41" s="31">
        <v>13369249</v>
      </c>
      <c r="M41" s="27"/>
      <c r="N41" s="42">
        <v>0</v>
      </c>
      <c r="O41" s="31"/>
      <c r="P41" s="31">
        <v>2591730</v>
      </c>
      <c r="Q41" s="31"/>
      <c r="R41" s="31">
        <v>431523</v>
      </c>
      <c r="S41" s="31"/>
      <c r="T41" s="27">
        <v>89484</v>
      </c>
      <c r="U41" s="27"/>
      <c r="V41" s="31">
        <v>415995510</v>
      </c>
    </row>
    <row r="42" spans="1:22" x14ac:dyDescent="0.2">
      <c r="A42" s="24" t="s">
        <v>108</v>
      </c>
      <c r="B42" s="27">
        <v>6465925</v>
      </c>
      <c r="C42" s="27"/>
      <c r="D42" s="27">
        <v>1929966</v>
      </c>
      <c r="E42" s="27"/>
      <c r="F42" s="27">
        <v>513285</v>
      </c>
      <c r="G42" s="27"/>
      <c r="H42" s="26">
        <v>1981286</v>
      </c>
      <c r="I42" s="27"/>
      <c r="J42" s="26">
        <v>0</v>
      </c>
      <c r="K42" s="26"/>
      <c r="L42" s="31">
        <v>14859675</v>
      </c>
      <c r="M42" s="27"/>
      <c r="N42" s="42">
        <v>2504478</v>
      </c>
      <c r="O42" s="31"/>
      <c r="P42" s="31">
        <v>209116</v>
      </c>
      <c r="Q42" s="31"/>
      <c r="R42" s="31">
        <v>54694</v>
      </c>
      <c r="S42" s="31"/>
      <c r="T42" s="27">
        <v>84248</v>
      </c>
      <c r="U42" s="27"/>
      <c r="V42" s="31">
        <v>28602673</v>
      </c>
    </row>
    <row r="43" spans="1:22" x14ac:dyDescent="0.2">
      <c r="A43" s="24" t="s">
        <v>109</v>
      </c>
      <c r="B43" s="27">
        <v>498811960</v>
      </c>
      <c r="C43" s="27"/>
      <c r="D43" s="27">
        <v>8641736</v>
      </c>
      <c r="E43" s="27"/>
      <c r="F43" s="27">
        <v>5243663</v>
      </c>
      <c r="G43" s="27"/>
      <c r="H43" s="27">
        <v>10401753</v>
      </c>
      <c r="I43" s="27"/>
      <c r="J43" s="31">
        <v>334354119</v>
      </c>
      <c r="K43" s="31"/>
      <c r="L43" s="31">
        <v>25857121</v>
      </c>
      <c r="M43" s="27"/>
      <c r="N43" s="42">
        <v>5736310</v>
      </c>
      <c r="O43" s="31"/>
      <c r="P43" s="31">
        <v>5262941</v>
      </c>
      <c r="Q43" s="31"/>
      <c r="R43" s="31">
        <v>918827</v>
      </c>
      <c r="S43" s="31"/>
      <c r="T43" s="27">
        <v>151185</v>
      </c>
      <c r="U43" s="27"/>
      <c r="V43" s="31">
        <v>895379615</v>
      </c>
    </row>
    <row r="44" spans="1:22" x14ac:dyDescent="0.2">
      <c r="A44" s="24" t="s">
        <v>110</v>
      </c>
      <c r="B44" s="27">
        <v>26909601</v>
      </c>
      <c r="C44" s="27"/>
      <c r="D44" s="27">
        <v>9180077</v>
      </c>
      <c r="E44" s="27"/>
      <c r="F44" s="27">
        <v>1986974</v>
      </c>
      <c r="G44" s="27"/>
      <c r="H44" s="26">
        <v>14859647</v>
      </c>
      <c r="I44" s="27"/>
      <c r="J44" s="26">
        <v>0</v>
      </c>
      <c r="K44" s="26"/>
      <c r="L44" s="84">
        <v>8417675</v>
      </c>
      <c r="M44" s="27"/>
      <c r="N44" s="42">
        <v>0</v>
      </c>
      <c r="O44" s="84"/>
      <c r="P44" s="31">
        <v>625372</v>
      </c>
      <c r="Q44" s="31"/>
      <c r="R44" s="31">
        <v>163565</v>
      </c>
      <c r="S44" s="31"/>
      <c r="T44" s="27">
        <v>156554</v>
      </c>
      <c r="U44" s="27"/>
      <c r="V44" s="31">
        <v>62299465</v>
      </c>
    </row>
    <row r="45" spans="1:22" x14ac:dyDescent="0.2">
      <c r="A45" s="24" t="s">
        <v>111</v>
      </c>
      <c r="B45" s="27">
        <v>2223367</v>
      </c>
      <c r="C45" s="27"/>
      <c r="D45" s="27">
        <v>973521</v>
      </c>
      <c r="E45" s="27"/>
      <c r="F45" s="27">
        <v>310931</v>
      </c>
      <c r="G45" s="27"/>
      <c r="H45" s="26">
        <v>0</v>
      </c>
      <c r="I45" s="27"/>
      <c r="J45" s="26">
        <v>0</v>
      </c>
      <c r="K45" s="26"/>
      <c r="L45" s="84">
        <v>2475787</v>
      </c>
      <c r="M45" s="27"/>
      <c r="N45" s="42">
        <v>79208</v>
      </c>
      <c r="O45" s="84"/>
      <c r="P45" s="31">
        <v>209116</v>
      </c>
      <c r="Q45" s="31"/>
      <c r="R45" s="31">
        <v>54694</v>
      </c>
      <c r="S45" s="31"/>
      <c r="T45" s="27">
        <v>74709</v>
      </c>
      <c r="U45" s="27"/>
      <c r="V45" s="31">
        <v>6401333</v>
      </c>
    </row>
    <row r="46" spans="1:22" x14ac:dyDescent="0.2">
      <c r="A46" s="24" t="s">
        <v>174</v>
      </c>
      <c r="B46" s="26">
        <v>0</v>
      </c>
      <c r="C46" s="26"/>
      <c r="D46" s="27">
        <v>96679</v>
      </c>
      <c r="E46" s="27"/>
      <c r="F46" s="27">
        <v>52572</v>
      </c>
      <c r="G46" s="27"/>
      <c r="H46" s="26">
        <v>0</v>
      </c>
      <c r="I46" s="27"/>
      <c r="J46" s="26">
        <v>0</v>
      </c>
      <c r="K46" s="26"/>
      <c r="L46" s="26">
        <v>0</v>
      </c>
      <c r="M46" s="27"/>
      <c r="N46" s="42">
        <v>0</v>
      </c>
      <c r="O46" s="26"/>
      <c r="P46" s="26">
        <v>0</v>
      </c>
      <c r="Q46" s="26"/>
      <c r="R46" s="26">
        <v>0</v>
      </c>
      <c r="S46" s="26"/>
      <c r="T46" s="27">
        <v>10964</v>
      </c>
      <c r="U46" s="27"/>
      <c r="V46" s="31">
        <v>160215</v>
      </c>
    </row>
    <row r="47" spans="1:22" x14ac:dyDescent="0.2">
      <c r="A47" s="24" t="s">
        <v>113</v>
      </c>
      <c r="B47" s="27">
        <v>84276055</v>
      </c>
      <c r="C47" s="27"/>
      <c r="D47" s="27">
        <v>9345956</v>
      </c>
      <c r="E47" s="27"/>
      <c r="F47" s="27">
        <v>3334681</v>
      </c>
      <c r="G47" s="27"/>
      <c r="H47" s="27">
        <v>5943858</v>
      </c>
      <c r="I47" s="27"/>
      <c r="J47" s="31">
        <v>16758504</v>
      </c>
      <c r="K47" s="31"/>
      <c r="L47" s="31">
        <v>19434921</v>
      </c>
      <c r="M47" s="27"/>
      <c r="N47" s="42">
        <v>1311231</v>
      </c>
      <c r="O47" s="31"/>
      <c r="P47" s="31">
        <v>1801618</v>
      </c>
      <c r="Q47" s="31"/>
      <c r="R47" s="31">
        <v>433309</v>
      </c>
      <c r="S47" s="31"/>
      <c r="T47" s="27">
        <v>158209</v>
      </c>
      <c r="U47" s="27"/>
      <c r="V47" s="31">
        <v>142798342</v>
      </c>
    </row>
    <row r="48" spans="1:22" x14ac:dyDescent="0.2">
      <c r="A48" s="24" t="s">
        <v>114</v>
      </c>
      <c r="B48" s="27">
        <v>10565123</v>
      </c>
      <c r="C48" s="27"/>
      <c r="D48" s="27">
        <v>3995300</v>
      </c>
      <c r="E48" s="27"/>
      <c r="F48" s="27">
        <v>1106654</v>
      </c>
      <c r="G48" s="27"/>
      <c r="H48" s="26">
        <v>0</v>
      </c>
      <c r="I48" s="27"/>
      <c r="J48" s="26">
        <v>0</v>
      </c>
      <c r="K48" s="26"/>
      <c r="L48" s="31">
        <v>8912833</v>
      </c>
      <c r="M48" s="27"/>
      <c r="N48" s="42">
        <v>4490100</v>
      </c>
      <c r="O48" s="31"/>
      <c r="P48" s="31">
        <v>337052</v>
      </c>
      <c r="Q48" s="31"/>
      <c r="R48" s="31">
        <v>88155</v>
      </c>
      <c r="S48" s="31"/>
      <c r="T48" s="27">
        <v>104846</v>
      </c>
      <c r="U48" s="27"/>
      <c r="V48" s="31">
        <v>29600063</v>
      </c>
    </row>
    <row r="49" spans="1:22" x14ac:dyDescent="0.2">
      <c r="A49" s="24" t="s">
        <v>115</v>
      </c>
      <c r="B49" s="27">
        <v>27015598</v>
      </c>
      <c r="C49" s="27"/>
      <c r="D49" s="27">
        <v>3172303</v>
      </c>
      <c r="E49" s="27"/>
      <c r="F49" s="27">
        <v>1027623</v>
      </c>
      <c r="G49" s="27"/>
      <c r="H49" s="27">
        <v>8420468</v>
      </c>
      <c r="I49" s="27"/>
      <c r="J49" s="31">
        <v>3483792</v>
      </c>
      <c r="K49" s="31"/>
      <c r="L49" s="31">
        <v>7476880</v>
      </c>
      <c r="M49" s="27"/>
      <c r="N49" s="42">
        <v>1991052</v>
      </c>
      <c r="O49" s="31"/>
      <c r="P49" s="31">
        <v>378602</v>
      </c>
      <c r="Q49" s="31"/>
      <c r="R49" s="31">
        <v>92433</v>
      </c>
      <c r="S49" s="31"/>
      <c r="T49" s="27">
        <v>96638</v>
      </c>
      <c r="U49" s="27"/>
      <c r="V49" s="31">
        <v>53155389</v>
      </c>
    </row>
    <row r="50" spans="1:22" x14ac:dyDescent="0.2">
      <c r="A50" s="24" t="s">
        <v>116</v>
      </c>
      <c r="B50" s="27">
        <v>135900688</v>
      </c>
      <c r="C50" s="27"/>
      <c r="D50" s="27">
        <v>10425512</v>
      </c>
      <c r="E50" s="27"/>
      <c r="F50" s="27">
        <v>4001593</v>
      </c>
      <c r="G50" s="27"/>
      <c r="H50" s="27">
        <v>29223972</v>
      </c>
      <c r="I50" s="27"/>
      <c r="J50" s="86">
        <v>100278339</v>
      </c>
      <c r="K50" s="86"/>
      <c r="L50" s="31">
        <v>24485537</v>
      </c>
      <c r="M50" s="27"/>
      <c r="N50" s="42">
        <v>5439700</v>
      </c>
      <c r="O50" s="31"/>
      <c r="P50" s="31">
        <v>2336651</v>
      </c>
      <c r="Q50" s="31"/>
      <c r="R50" s="31">
        <v>469143</v>
      </c>
      <c r="S50" s="31"/>
      <c r="T50" s="27">
        <v>168975</v>
      </c>
      <c r="U50" s="27"/>
      <c r="V50" s="31">
        <v>312730110</v>
      </c>
    </row>
    <row r="51" spans="1:22" x14ac:dyDescent="0.2">
      <c r="A51" s="24" t="s">
        <v>117</v>
      </c>
      <c r="B51" s="27">
        <v>48225340</v>
      </c>
      <c r="C51" s="27"/>
      <c r="D51" s="27">
        <v>3115471</v>
      </c>
      <c r="E51" s="27"/>
      <c r="F51" s="27">
        <v>973945</v>
      </c>
      <c r="G51" s="27"/>
      <c r="H51" s="85">
        <v>74298238</v>
      </c>
      <c r="I51" s="27"/>
      <c r="J51" s="31">
        <v>2042249</v>
      </c>
      <c r="K51" s="31"/>
      <c r="L51" s="26">
        <v>0</v>
      </c>
      <c r="M51" s="27"/>
      <c r="N51" s="42">
        <v>0</v>
      </c>
      <c r="O51" s="26"/>
      <c r="P51" s="31">
        <v>566656</v>
      </c>
      <c r="Q51" s="31"/>
      <c r="R51" s="31">
        <v>138335</v>
      </c>
      <c r="S51" s="31"/>
      <c r="T51" s="27">
        <v>96071</v>
      </c>
      <c r="U51" s="27"/>
      <c r="V51" s="31">
        <v>129456305</v>
      </c>
    </row>
    <row r="52" spans="1:22" x14ac:dyDescent="0.2">
      <c r="A52" s="24" t="s">
        <v>118</v>
      </c>
      <c r="B52" s="27">
        <v>9438118</v>
      </c>
      <c r="C52" s="27"/>
      <c r="D52" s="27">
        <v>399097</v>
      </c>
      <c r="E52" s="27"/>
      <c r="F52" s="27">
        <v>450473</v>
      </c>
      <c r="G52" s="27"/>
      <c r="H52" s="85">
        <v>495321</v>
      </c>
      <c r="I52" s="27"/>
      <c r="J52" s="31">
        <v>1589962</v>
      </c>
      <c r="K52" s="87"/>
      <c r="L52" s="84">
        <v>3961259</v>
      </c>
      <c r="M52" s="27"/>
      <c r="N52" s="42">
        <v>1097580</v>
      </c>
      <c r="O52" s="31"/>
      <c r="P52" s="31">
        <v>209116</v>
      </c>
      <c r="Q52" s="31"/>
      <c r="R52" s="31">
        <v>54694</v>
      </c>
      <c r="S52" s="31"/>
      <c r="T52" s="27">
        <v>68980</v>
      </c>
      <c r="U52" s="27"/>
      <c r="V52" s="31">
        <v>17764600</v>
      </c>
    </row>
    <row r="53" spans="1:22" x14ac:dyDescent="0.2">
      <c r="A53" s="24" t="s">
        <v>119</v>
      </c>
      <c r="B53" s="27">
        <v>10611045</v>
      </c>
      <c r="C53" s="27"/>
      <c r="D53" s="27">
        <v>4594674</v>
      </c>
      <c r="E53" s="27"/>
      <c r="F53" s="27">
        <v>1069122</v>
      </c>
      <c r="G53" s="27"/>
      <c r="H53" s="26">
        <v>0</v>
      </c>
      <c r="I53" s="27"/>
      <c r="J53" s="26">
        <v>0</v>
      </c>
      <c r="K53" s="26"/>
      <c r="L53" s="84">
        <v>6610351</v>
      </c>
      <c r="M53" s="27"/>
      <c r="N53" s="42">
        <v>0</v>
      </c>
      <c r="O53" s="84"/>
      <c r="P53" s="31">
        <v>355069</v>
      </c>
      <c r="Q53" s="31"/>
      <c r="R53" s="31">
        <v>92868</v>
      </c>
      <c r="S53" s="31"/>
      <c r="T53" s="27">
        <v>110823</v>
      </c>
      <c r="U53" s="27"/>
      <c r="V53" s="31">
        <v>23443952</v>
      </c>
    </row>
    <row r="54" spans="1:22" x14ac:dyDescent="0.2">
      <c r="A54" s="24" t="s">
        <v>120</v>
      </c>
      <c r="B54" s="27">
        <v>1603871</v>
      </c>
      <c r="C54" s="27"/>
      <c r="D54" s="27">
        <v>1186647</v>
      </c>
      <c r="E54" s="27"/>
      <c r="F54" s="27">
        <v>337161</v>
      </c>
      <c r="G54" s="27"/>
      <c r="H54" s="26">
        <v>0</v>
      </c>
      <c r="I54" s="27"/>
      <c r="J54" s="26">
        <v>0</v>
      </c>
      <c r="K54" s="26"/>
      <c r="L54" s="26">
        <v>0</v>
      </c>
      <c r="M54" s="27"/>
      <c r="N54" s="42">
        <v>0</v>
      </c>
      <c r="O54" s="26"/>
      <c r="P54" s="31">
        <v>209116</v>
      </c>
      <c r="Q54" s="31"/>
      <c r="R54" s="31">
        <v>54694</v>
      </c>
      <c r="S54" s="31"/>
      <c r="T54" s="27">
        <v>76835</v>
      </c>
      <c r="U54" s="27"/>
      <c r="V54" s="31">
        <v>3468324</v>
      </c>
    </row>
    <row r="55" spans="1:22" x14ac:dyDescent="0.2">
      <c r="A55" s="24" t="s">
        <v>121</v>
      </c>
      <c r="B55" s="27">
        <v>21216715</v>
      </c>
      <c r="C55" s="27"/>
      <c r="D55" s="27">
        <v>5931199</v>
      </c>
      <c r="E55" s="27"/>
      <c r="F55" s="27">
        <v>1587436</v>
      </c>
      <c r="G55" s="27"/>
      <c r="H55" s="27">
        <v>11887718</v>
      </c>
      <c r="I55" s="27"/>
      <c r="J55" s="31">
        <v>250065</v>
      </c>
      <c r="K55" s="31"/>
      <c r="L55" s="31">
        <v>5941889</v>
      </c>
      <c r="M55" s="27"/>
      <c r="N55" s="42">
        <v>2470600</v>
      </c>
      <c r="O55" s="31"/>
      <c r="P55" s="31">
        <v>551991</v>
      </c>
      <c r="Q55" s="31"/>
      <c r="R55" s="31">
        <v>144372</v>
      </c>
      <c r="S55" s="31"/>
      <c r="T55" s="27">
        <v>124153</v>
      </c>
      <c r="U55" s="27"/>
      <c r="V55" s="31">
        <v>50106138</v>
      </c>
    </row>
    <row r="56" spans="1:22" x14ac:dyDescent="0.2">
      <c r="A56" s="24" t="s">
        <v>122</v>
      </c>
      <c r="B56" s="27">
        <v>155446145</v>
      </c>
      <c r="C56" s="27"/>
      <c r="D56" s="27">
        <v>12522412</v>
      </c>
      <c r="E56" s="27"/>
      <c r="F56" s="27">
        <v>4133366</v>
      </c>
      <c r="G56" s="27"/>
      <c r="H56" s="27">
        <v>85450131</v>
      </c>
      <c r="I56" s="27"/>
      <c r="J56" s="31">
        <v>6972957</v>
      </c>
      <c r="K56" s="31"/>
      <c r="L56" s="31">
        <v>21192738</v>
      </c>
      <c r="M56" s="27"/>
      <c r="N56" s="42">
        <v>3568790</v>
      </c>
      <c r="O56" s="31"/>
      <c r="P56" s="31">
        <v>3552299</v>
      </c>
      <c r="Q56" s="31"/>
      <c r="R56" s="31">
        <v>740230</v>
      </c>
      <c r="S56" s="31"/>
      <c r="T56" s="27">
        <v>189890</v>
      </c>
      <c r="U56" s="27"/>
      <c r="V56" s="31">
        <v>293768958</v>
      </c>
    </row>
    <row r="57" spans="1:22" x14ac:dyDescent="0.2">
      <c r="A57" s="24" t="s">
        <v>123</v>
      </c>
      <c r="B57" s="27">
        <v>18998246</v>
      </c>
      <c r="C57" s="27"/>
      <c r="D57" s="27">
        <v>899544</v>
      </c>
      <c r="E57" s="27"/>
      <c r="F57" s="27">
        <v>477138</v>
      </c>
      <c r="G57" s="27"/>
      <c r="H57" s="85">
        <v>1981286</v>
      </c>
      <c r="I57" s="27"/>
      <c r="J57" s="26">
        <v>0</v>
      </c>
      <c r="K57" s="26"/>
      <c r="L57" s="84">
        <v>9903148</v>
      </c>
      <c r="M57" s="27"/>
      <c r="N57" s="42">
        <v>0</v>
      </c>
      <c r="O57" s="84"/>
      <c r="P57" s="31">
        <v>328394</v>
      </c>
      <c r="Q57" s="31"/>
      <c r="R57" s="31">
        <v>85891</v>
      </c>
      <c r="S57" s="31"/>
      <c r="T57" s="27">
        <v>73971</v>
      </c>
      <c r="U57" s="27"/>
      <c r="V57" s="31">
        <v>32747618</v>
      </c>
    </row>
    <row r="58" spans="1:22" x14ac:dyDescent="0.2">
      <c r="A58" s="24" t="s">
        <v>124</v>
      </c>
      <c r="B58" s="27">
        <v>806059</v>
      </c>
      <c r="C58" s="27"/>
      <c r="D58" s="27">
        <v>1060965</v>
      </c>
      <c r="E58" s="27"/>
      <c r="F58" s="27">
        <v>275698</v>
      </c>
      <c r="G58" s="27"/>
      <c r="H58" s="85">
        <v>1981286</v>
      </c>
      <c r="I58" s="27"/>
      <c r="J58" s="26">
        <v>0</v>
      </c>
      <c r="K58" s="26"/>
      <c r="L58" s="31">
        <v>9407990</v>
      </c>
      <c r="M58" s="27"/>
      <c r="N58" s="42">
        <v>1496700</v>
      </c>
      <c r="O58" s="31"/>
      <c r="P58" s="31">
        <v>209116</v>
      </c>
      <c r="Q58" s="31"/>
      <c r="R58" s="31">
        <v>54694</v>
      </c>
      <c r="S58" s="31"/>
      <c r="T58" s="27">
        <v>75581</v>
      </c>
      <c r="U58" s="27"/>
      <c r="V58" s="31">
        <v>15368089</v>
      </c>
    </row>
    <row r="59" spans="1:22" x14ac:dyDescent="0.2">
      <c r="A59" s="24" t="s">
        <v>175</v>
      </c>
      <c r="B59" s="26">
        <v>0</v>
      </c>
      <c r="C59" s="26"/>
      <c r="D59" s="27">
        <v>227081</v>
      </c>
      <c r="E59" s="27"/>
      <c r="F59" s="27">
        <v>136892</v>
      </c>
      <c r="G59" s="27"/>
      <c r="H59" s="26">
        <v>0</v>
      </c>
      <c r="I59" s="27"/>
      <c r="J59" s="26">
        <v>0</v>
      </c>
      <c r="K59" s="26"/>
      <c r="L59" s="26">
        <v>0</v>
      </c>
      <c r="M59" s="27"/>
      <c r="N59" s="42">
        <v>0</v>
      </c>
      <c r="O59" s="26"/>
      <c r="P59" s="26">
        <v>0</v>
      </c>
      <c r="Q59" s="26"/>
      <c r="R59" s="26">
        <v>0</v>
      </c>
      <c r="S59" s="26"/>
      <c r="T59" s="27">
        <v>12265</v>
      </c>
      <c r="U59" s="27"/>
      <c r="V59" s="31">
        <v>376238</v>
      </c>
    </row>
    <row r="60" spans="1:22" x14ac:dyDescent="0.2">
      <c r="A60" s="24" t="s">
        <v>126</v>
      </c>
      <c r="B60" s="31">
        <v>60526339</v>
      </c>
      <c r="C60" s="27"/>
      <c r="D60" s="27">
        <v>5258583</v>
      </c>
      <c r="E60" s="27"/>
      <c r="F60" s="27">
        <v>1652110</v>
      </c>
      <c r="G60" s="27"/>
      <c r="H60" s="26">
        <v>52504088</v>
      </c>
      <c r="I60" s="27"/>
      <c r="J60" s="31">
        <v>5245133</v>
      </c>
      <c r="K60" s="31"/>
      <c r="L60" s="31">
        <v>15314229</v>
      </c>
      <c r="M60" s="27"/>
      <c r="N60" s="42">
        <v>5989000</v>
      </c>
      <c r="O60" s="31"/>
      <c r="P60" s="31">
        <v>1168443</v>
      </c>
      <c r="Q60" s="31"/>
      <c r="R60" s="31">
        <v>249281</v>
      </c>
      <c r="S60" s="31"/>
      <c r="T60" s="27">
        <v>117445</v>
      </c>
      <c r="U60" s="27"/>
      <c r="V60" s="31">
        <v>148024651</v>
      </c>
    </row>
    <row r="61" spans="1:22" x14ac:dyDescent="0.2">
      <c r="A61" s="24" t="s">
        <v>127</v>
      </c>
      <c r="B61" s="31">
        <v>80902237</v>
      </c>
      <c r="C61" s="27"/>
      <c r="D61" s="27">
        <v>3684623</v>
      </c>
      <c r="E61" s="27"/>
      <c r="F61" s="27">
        <v>1479903</v>
      </c>
      <c r="G61" s="27"/>
      <c r="H61" s="27">
        <v>58447946</v>
      </c>
      <c r="I61" s="27"/>
      <c r="J61" s="31">
        <v>17162880</v>
      </c>
      <c r="K61" s="31"/>
      <c r="L61" s="31">
        <v>15290462</v>
      </c>
      <c r="M61" s="27"/>
      <c r="N61" s="42">
        <v>4775600</v>
      </c>
      <c r="O61" s="31"/>
      <c r="P61" s="31">
        <v>931292</v>
      </c>
      <c r="Q61" s="31"/>
      <c r="R61" s="31">
        <v>209250</v>
      </c>
      <c r="S61" s="31"/>
      <c r="T61" s="27">
        <v>101747</v>
      </c>
      <c r="U61" s="27"/>
      <c r="V61" s="31">
        <v>182985940</v>
      </c>
    </row>
    <row r="62" spans="1:22" x14ac:dyDescent="0.2">
      <c r="A62" s="24" t="s">
        <v>128</v>
      </c>
      <c r="B62" s="31">
        <v>3886087</v>
      </c>
      <c r="C62" s="27"/>
      <c r="D62" s="27">
        <v>3132991</v>
      </c>
      <c r="E62" s="27"/>
      <c r="F62" s="27">
        <v>776535</v>
      </c>
      <c r="G62" s="27"/>
      <c r="H62" s="26">
        <v>0</v>
      </c>
      <c r="I62" s="27"/>
      <c r="J62" s="26">
        <v>0</v>
      </c>
      <c r="K62" s="26"/>
      <c r="L62" s="84">
        <v>1980630</v>
      </c>
      <c r="M62" s="27"/>
      <c r="N62" s="42">
        <v>0</v>
      </c>
      <c r="O62" s="84"/>
      <c r="P62" s="31">
        <v>209116</v>
      </c>
      <c r="Q62" s="31"/>
      <c r="R62" s="31">
        <v>54694</v>
      </c>
      <c r="S62" s="31"/>
      <c r="T62" s="27">
        <v>96246</v>
      </c>
      <c r="U62" s="27"/>
      <c r="V62" s="31">
        <v>10136299</v>
      </c>
    </row>
    <row r="63" spans="1:22" x14ac:dyDescent="0.2">
      <c r="A63" s="24" t="s">
        <v>129</v>
      </c>
      <c r="B63" s="31">
        <v>34954300</v>
      </c>
      <c r="C63" s="27"/>
      <c r="D63" s="27">
        <v>5413442</v>
      </c>
      <c r="E63" s="27"/>
      <c r="F63" s="27">
        <v>1511269</v>
      </c>
      <c r="G63" s="27"/>
      <c r="H63" s="85">
        <v>3962572</v>
      </c>
      <c r="I63" s="27"/>
      <c r="J63" s="31">
        <v>691930</v>
      </c>
      <c r="K63" s="31"/>
      <c r="L63" s="84">
        <v>13864407</v>
      </c>
      <c r="M63" s="27"/>
      <c r="N63" s="42">
        <v>4689660</v>
      </c>
      <c r="O63" s="31"/>
      <c r="P63" s="31">
        <v>652027</v>
      </c>
      <c r="Q63" s="31"/>
      <c r="R63" s="31">
        <v>160431</v>
      </c>
      <c r="S63" s="31"/>
      <c r="T63" s="27">
        <v>118989</v>
      </c>
      <c r="U63" s="27"/>
      <c r="V63" s="31">
        <v>66019027</v>
      </c>
    </row>
    <row r="64" spans="1:22" x14ac:dyDescent="0.2">
      <c r="A64" s="24" t="s">
        <v>130</v>
      </c>
      <c r="B64" s="39">
        <v>1113728</v>
      </c>
      <c r="C64" s="36"/>
      <c r="D64" s="36">
        <v>757131</v>
      </c>
      <c r="E64" s="36"/>
      <c r="F64" s="36">
        <v>231908</v>
      </c>
      <c r="G64" s="36"/>
      <c r="H64" s="38">
        <v>0</v>
      </c>
      <c r="I64" s="36"/>
      <c r="J64" s="38">
        <v>0</v>
      </c>
      <c r="K64" s="38"/>
      <c r="L64" s="89">
        <v>911089</v>
      </c>
      <c r="M64" s="36"/>
      <c r="N64" s="39">
        <v>1496700</v>
      </c>
      <c r="O64" s="39"/>
      <c r="P64" s="39">
        <v>209116</v>
      </c>
      <c r="Q64" s="39"/>
      <c r="R64" s="39">
        <v>54694</v>
      </c>
      <c r="S64" s="39"/>
      <c r="T64" s="36">
        <v>72551</v>
      </c>
      <c r="U64" s="36"/>
      <c r="V64" s="39">
        <v>4846917</v>
      </c>
    </row>
    <row r="65" spans="1:22" s="7" customFormat="1" ht="12" x14ac:dyDescent="0.2">
      <c r="A65" s="2"/>
      <c r="B65" s="31"/>
      <c r="C65" s="31"/>
      <c r="D65" s="31"/>
      <c r="E65" s="31"/>
      <c r="F65" s="31"/>
      <c r="G65" s="31"/>
      <c r="H65" s="2"/>
      <c r="I65" s="44"/>
      <c r="J65" s="31"/>
      <c r="K65" s="31"/>
      <c r="L65" s="2"/>
      <c r="M65" s="44"/>
      <c r="N65" s="2"/>
      <c r="O65" s="2"/>
      <c r="P65" s="44"/>
      <c r="Q65" s="44"/>
      <c r="R65" s="44"/>
      <c r="S65" s="44"/>
      <c r="T65" s="44"/>
      <c r="U65" s="44"/>
      <c r="V65" s="2"/>
    </row>
    <row r="66" spans="1:22" s="7" customFormat="1" ht="12" x14ac:dyDescent="0.2">
      <c r="A66" s="43" t="s">
        <v>131</v>
      </c>
      <c r="B66" s="44">
        <v>2930974776</v>
      </c>
      <c r="C66" s="28" t="s">
        <v>134</v>
      </c>
      <c r="D66" s="44">
        <v>205485900</v>
      </c>
      <c r="E66" s="28" t="s">
        <v>136</v>
      </c>
      <c r="F66" s="44">
        <v>77560406</v>
      </c>
      <c r="G66" s="28" t="s">
        <v>137</v>
      </c>
      <c r="H66" s="44">
        <v>1079113781</v>
      </c>
      <c r="I66" s="28" t="s">
        <v>139</v>
      </c>
      <c r="J66" s="44">
        <v>1048440742</v>
      </c>
      <c r="K66" s="28" t="s">
        <v>140</v>
      </c>
      <c r="L66" s="44">
        <v>574090217</v>
      </c>
      <c r="M66" s="28" t="s">
        <v>176</v>
      </c>
      <c r="N66" s="44">
        <v>96805316</v>
      </c>
      <c r="O66" s="44"/>
      <c r="P66" s="44">
        <v>52278930</v>
      </c>
      <c r="Q66" s="28" t="s">
        <v>177</v>
      </c>
      <c r="R66" s="44">
        <v>10938770</v>
      </c>
      <c r="S66" s="28" t="s">
        <v>178</v>
      </c>
      <c r="T66" s="44">
        <v>5404340</v>
      </c>
      <c r="U66" s="28" t="s">
        <v>179</v>
      </c>
      <c r="V66" s="31">
        <v>6081093178</v>
      </c>
    </row>
    <row r="67" spans="1:22" s="7" customFormat="1" ht="12" x14ac:dyDescent="0.2">
      <c r="B67" s="45"/>
      <c r="C67" s="45"/>
      <c r="D67" s="31"/>
      <c r="E67" s="31"/>
      <c r="F67" s="31"/>
      <c r="G67" s="31"/>
      <c r="H67" s="2"/>
      <c r="I67" s="42"/>
      <c r="J67" s="31"/>
      <c r="K67" s="31"/>
      <c r="L67" s="26"/>
      <c r="N67" s="26"/>
      <c r="O67" s="26"/>
      <c r="V67" s="2"/>
    </row>
    <row r="68" spans="1:22" s="7" customFormat="1" ht="12" x14ac:dyDescent="0.2">
      <c r="A68" s="2" t="s">
        <v>132</v>
      </c>
      <c r="B68" s="39">
        <v>13706918</v>
      </c>
      <c r="C68" s="140" t="s">
        <v>135</v>
      </c>
      <c r="D68" s="39">
        <v>1025046</v>
      </c>
      <c r="E68" s="39"/>
      <c r="F68" s="38">
        <v>0</v>
      </c>
      <c r="G68" s="38"/>
      <c r="H68" s="39">
        <v>7942987</v>
      </c>
      <c r="I68" s="39"/>
      <c r="J68" s="39">
        <v>7920536</v>
      </c>
      <c r="K68" s="39"/>
      <c r="L68" s="46">
        <v>4334443</v>
      </c>
      <c r="M68" s="39"/>
      <c r="N68" s="46">
        <v>0</v>
      </c>
      <c r="O68" s="46"/>
      <c r="P68" s="38">
        <v>0</v>
      </c>
      <c r="Q68" s="38"/>
      <c r="R68" s="38">
        <v>0</v>
      </c>
      <c r="S68" s="38"/>
      <c r="T68" s="38">
        <v>0</v>
      </c>
      <c r="U68" s="38"/>
      <c r="V68" s="2">
        <v>34929930</v>
      </c>
    </row>
    <row r="69" spans="1:22" s="7" customFormat="1" ht="12" x14ac:dyDescent="0.2">
      <c r="B69" s="31"/>
      <c r="C69" s="31"/>
      <c r="D69" s="31"/>
      <c r="E69" s="31"/>
      <c r="F69" s="31"/>
      <c r="G69" s="31"/>
      <c r="H69" s="2"/>
      <c r="I69" s="2"/>
      <c r="J69" s="31"/>
      <c r="K69" s="31"/>
      <c r="L69" s="47"/>
      <c r="M69" s="31"/>
      <c r="N69" s="47"/>
      <c r="O69" s="47"/>
      <c r="P69" s="31"/>
      <c r="Q69" s="31"/>
      <c r="R69" s="31"/>
      <c r="S69" s="31"/>
      <c r="T69" s="31"/>
      <c r="U69" s="31"/>
      <c r="V69" s="2"/>
    </row>
    <row r="70" spans="1:22" s="7" customFormat="1" thickBot="1" x14ac:dyDescent="0.25">
      <c r="A70" s="22" t="s">
        <v>133</v>
      </c>
      <c r="B70" s="48">
        <v>2944681694</v>
      </c>
      <c r="C70" s="48"/>
      <c r="D70" s="48">
        <v>206510946</v>
      </c>
      <c r="E70" s="48"/>
      <c r="F70" s="48">
        <v>77560406</v>
      </c>
      <c r="G70" s="48"/>
      <c r="H70" s="48">
        <v>1087056768</v>
      </c>
      <c r="I70" s="48"/>
      <c r="J70" s="48">
        <v>1056361278</v>
      </c>
      <c r="K70" s="48"/>
      <c r="L70" s="48">
        <v>578424660</v>
      </c>
      <c r="M70" s="48"/>
      <c r="N70" s="124">
        <v>96805316</v>
      </c>
      <c r="O70" s="124"/>
      <c r="P70" s="48">
        <v>52278930</v>
      </c>
      <c r="Q70" s="48"/>
      <c r="R70" s="48">
        <v>10938770</v>
      </c>
      <c r="S70" s="48"/>
      <c r="T70" s="48">
        <v>5404340</v>
      </c>
      <c r="U70" s="48"/>
      <c r="V70" s="48">
        <v>6116023108</v>
      </c>
    </row>
    <row r="71" spans="1:22" s="7" customFormat="1" thickTop="1" x14ac:dyDescent="0.2">
      <c r="A71" s="2"/>
      <c r="B71" s="2"/>
      <c r="C71" s="2"/>
      <c r="D71" s="2"/>
      <c r="E71" s="2"/>
      <c r="F71" s="2"/>
      <c r="G71" s="2"/>
      <c r="H71" s="2"/>
      <c r="I71" s="26"/>
      <c r="J71" s="2"/>
      <c r="K71" s="2"/>
      <c r="L71" s="2"/>
      <c r="M71" s="2"/>
      <c r="N71" s="2"/>
      <c r="O71" s="2"/>
      <c r="P71" s="2"/>
      <c r="Q71" s="2"/>
      <c r="R71" s="2"/>
      <c r="S71" s="2"/>
      <c r="T71" s="2"/>
      <c r="U71" s="2"/>
      <c r="V71" s="2"/>
    </row>
    <row r="72" spans="1:22" s="7" customFormat="1" ht="12" x14ac:dyDescent="0.2">
      <c r="A72" s="2"/>
      <c r="B72" s="2"/>
      <c r="C72" s="2"/>
      <c r="D72" s="2"/>
      <c r="E72" s="2"/>
      <c r="F72" s="2"/>
      <c r="G72" s="2"/>
      <c r="H72" s="2"/>
      <c r="I72" s="26"/>
      <c r="J72" s="2"/>
      <c r="K72" s="2"/>
      <c r="L72" s="2"/>
      <c r="M72" s="2"/>
      <c r="N72" s="2"/>
      <c r="O72" s="2"/>
      <c r="P72" s="2"/>
      <c r="Q72" s="2"/>
      <c r="R72" s="2"/>
      <c r="S72" s="2"/>
      <c r="T72" s="2"/>
      <c r="U72" s="2"/>
      <c r="V72" s="2"/>
    </row>
    <row r="73" spans="1:22" s="7" customFormat="1" ht="12" x14ac:dyDescent="0.2">
      <c r="A73" s="2" t="s">
        <v>141</v>
      </c>
      <c r="B73" s="42"/>
      <c r="C73" s="40"/>
      <c r="D73" s="40"/>
      <c r="E73" s="40"/>
      <c r="F73" s="40"/>
      <c r="G73" s="40"/>
      <c r="H73" s="40"/>
      <c r="I73" s="40"/>
      <c r="J73" s="40"/>
      <c r="K73" s="40"/>
      <c r="L73" s="40"/>
      <c r="M73" s="42"/>
      <c r="N73" s="42"/>
      <c r="O73" s="42"/>
      <c r="P73" s="40"/>
      <c r="Q73" s="40"/>
      <c r="R73" s="40"/>
      <c r="S73" s="40"/>
      <c r="T73" s="40"/>
      <c r="U73" s="40"/>
      <c r="V73" s="42">
        <v>4689660</v>
      </c>
    </row>
    <row r="74" spans="1:22" s="7" customFormat="1" ht="12" x14ac:dyDescent="0.2">
      <c r="A74" s="2" t="s">
        <v>180</v>
      </c>
      <c r="B74" s="39"/>
      <c r="C74" s="38"/>
      <c r="D74" s="38"/>
      <c r="E74" s="38"/>
      <c r="F74" s="38"/>
      <c r="G74" s="38"/>
      <c r="H74" s="38"/>
      <c r="I74" s="38"/>
      <c r="J74" s="38"/>
      <c r="K74" s="38"/>
      <c r="L74" s="38"/>
      <c r="M74" s="39"/>
      <c r="N74" s="39"/>
      <c r="O74" s="39"/>
      <c r="P74" s="38"/>
      <c r="Q74" s="38"/>
      <c r="R74" s="38"/>
      <c r="S74" s="38"/>
      <c r="T74" s="38"/>
      <c r="U74" s="38"/>
      <c r="V74" s="39">
        <v>59868000</v>
      </c>
    </row>
    <row r="75" spans="1:22" s="7" customFormat="1" ht="12" x14ac:dyDescent="0.2">
      <c r="A75" s="2"/>
      <c r="B75" s="2"/>
      <c r="C75" s="2"/>
      <c r="D75" s="2"/>
      <c r="E75" s="2"/>
      <c r="F75" s="2"/>
      <c r="G75" s="2"/>
      <c r="H75" s="26"/>
      <c r="J75" s="40"/>
      <c r="K75" s="40"/>
      <c r="L75" s="40"/>
      <c r="V75" s="2"/>
    </row>
    <row r="76" spans="1:22" s="7" customFormat="1" ht="12" x14ac:dyDescent="0.2">
      <c r="A76" s="2" t="s">
        <v>142</v>
      </c>
      <c r="B76" s="54">
        <v>2944681694</v>
      </c>
      <c r="C76" s="54"/>
      <c r="D76" s="54">
        <v>206510946</v>
      </c>
      <c r="E76" s="54"/>
      <c r="F76" s="54">
        <v>77560406</v>
      </c>
      <c r="G76" s="54"/>
      <c r="H76" s="54">
        <v>1087056768</v>
      </c>
      <c r="I76" s="2"/>
      <c r="J76" s="54">
        <v>1056361278</v>
      </c>
      <c r="K76" s="54"/>
      <c r="L76" s="54">
        <v>578424660</v>
      </c>
      <c r="M76" s="2"/>
      <c r="N76" s="118">
        <v>96805316</v>
      </c>
      <c r="O76" s="2"/>
      <c r="P76" s="2">
        <v>52278930</v>
      </c>
      <c r="Q76" s="2"/>
      <c r="R76" s="2">
        <v>10938770</v>
      </c>
      <c r="S76" s="2"/>
      <c r="T76" s="2">
        <v>5404340</v>
      </c>
      <c r="U76" s="2"/>
      <c r="V76" s="56">
        <v>6180580768</v>
      </c>
    </row>
    <row r="77" spans="1:22" s="7" customFormat="1" ht="12" x14ac:dyDescent="0.2">
      <c r="A77" s="2"/>
      <c r="B77" s="2"/>
      <c r="C77" s="2"/>
      <c r="D77" s="2"/>
      <c r="E77" s="2"/>
      <c r="F77" s="2"/>
      <c r="G77" s="2"/>
      <c r="H77" s="2"/>
      <c r="I77" s="2"/>
      <c r="J77" s="2"/>
      <c r="K77" s="2"/>
      <c r="L77" s="2"/>
      <c r="M77" s="2"/>
      <c r="N77" s="2"/>
      <c r="O77" s="2"/>
      <c r="P77" s="2"/>
      <c r="Q77" s="2"/>
      <c r="R77" s="2"/>
      <c r="S77" s="2"/>
      <c r="T77" s="2"/>
      <c r="U77" s="2"/>
      <c r="V77" s="2"/>
    </row>
    <row r="78" spans="1:22" s="7" customFormat="1" ht="12" x14ac:dyDescent="0.2">
      <c r="A78" s="55" t="s">
        <v>181</v>
      </c>
      <c r="B78" s="55"/>
      <c r="C78" s="55"/>
      <c r="D78" s="55"/>
      <c r="E78" s="55"/>
      <c r="F78" s="55"/>
      <c r="G78" s="55"/>
      <c r="H78" s="55"/>
      <c r="I78" s="55"/>
      <c r="J78" s="55"/>
      <c r="K78" s="55"/>
      <c r="L78" s="55"/>
      <c r="M78" s="55"/>
      <c r="N78" s="55"/>
      <c r="O78" s="55"/>
      <c r="P78" s="55"/>
      <c r="Q78" s="55"/>
      <c r="R78" s="55"/>
      <c r="S78" s="55"/>
      <c r="T78" s="55"/>
      <c r="U78" s="55"/>
      <c r="V78" s="55"/>
    </row>
    <row r="79" spans="1:22" s="7" customFormat="1" ht="12" x14ac:dyDescent="0.2">
      <c r="A79" s="55" t="s">
        <v>182</v>
      </c>
      <c r="B79" s="55"/>
      <c r="C79" s="55"/>
      <c r="D79" s="55"/>
      <c r="E79" s="55"/>
      <c r="F79" s="55"/>
      <c r="G79" s="55"/>
      <c r="H79" s="55"/>
      <c r="I79" s="55"/>
      <c r="J79" s="55"/>
      <c r="K79" s="55"/>
      <c r="L79" s="55"/>
      <c r="M79" s="55"/>
      <c r="N79" s="55"/>
      <c r="O79" s="55"/>
      <c r="P79" s="55"/>
      <c r="Q79" s="55"/>
      <c r="R79" s="55"/>
      <c r="S79" s="55"/>
      <c r="T79" s="55"/>
      <c r="U79" s="55"/>
      <c r="V79" s="55"/>
    </row>
    <row r="80" spans="1:22" x14ac:dyDescent="0.2">
      <c r="A80" s="55" t="s">
        <v>183</v>
      </c>
      <c r="B80" s="55"/>
      <c r="C80" s="55"/>
      <c r="D80" s="55"/>
      <c r="E80" s="55"/>
      <c r="F80" s="55"/>
      <c r="G80" s="55"/>
      <c r="H80" s="55"/>
      <c r="I80" s="55"/>
      <c r="J80" s="55"/>
      <c r="K80" s="55"/>
      <c r="L80" s="55"/>
      <c r="M80" s="55"/>
      <c r="N80" s="55"/>
      <c r="O80" s="55"/>
      <c r="P80" s="55"/>
      <c r="Q80" s="55"/>
      <c r="R80" s="55"/>
      <c r="S80" s="55"/>
      <c r="T80" s="55"/>
      <c r="U80" s="55"/>
      <c r="V80" s="55"/>
    </row>
    <row r="81" spans="1:22" x14ac:dyDescent="0.2">
      <c r="A81" s="55" t="s">
        <v>184</v>
      </c>
      <c r="B81" s="55"/>
      <c r="C81" s="55"/>
      <c r="D81" s="55"/>
      <c r="E81" s="55"/>
      <c r="F81" s="55"/>
      <c r="G81" s="55"/>
      <c r="H81" s="55"/>
      <c r="I81" s="55"/>
      <c r="J81" s="55"/>
      <c r="K81" s="55"/>
      <c r="L81" s="55"/>
      <c r="M81" s="55"/>
      <c r="N81" s="55"/>
      <c r="O81" s="55"/>
      <c r="P81" s="55"/>
      <c r="Q81" s="55"/>
      <c r="R81" s="55"/>
      <c r="S81" s="55"/>
      <c r="T81" s="55"/>
      <c r="U81" s="55"/>
      <c r="V81" s="55"/>
    </row>
    <row r="82" spans="1:22" x14ac:dyDescent="0.2">
      <c r="A82" s="55" t="s">
        <v>185</v>
      </c>
      <c r="B82" s="55"/>
      <c r="C82" s="55"/>
      <c r="D82" s="55"/>
      <c r="E82" s="55"/>
      <c r="F82" s="55"/>
      <c r="G82" s="55"/>
      <c r="H82" s="55"/>
      <c r="I82" s="55"/>
      <c r="J82" s="55"/>
      <c r="K82" s="55"/>
      <c r="L82" s="55"/>
      <c r="M82" s="55"/>
      <c r="N82" s="55"/>
      <c r="O82" s="55"/>
      <c r="P82" s="55"/>
      <c r="Q82" s="55"/>
      <c r="R82" s="55"/>
      <c r="S82" s="55"/>
      <c r="T82" s="55"/>
      <c r="U82" s="55"/>
      <c r="V82" s="55"/>
    </row>
    <row r="83" spans="1:22" x14ac:dyDescent="0.2">
      <c r="A83" s="55" t="s">
        <v>186</v>
      </c>
      <c r="B83" s="55"/>
      <c r="C83" s="55"/>
      <c r="D83" s="55"/>
      <c r="E83" s="55"/>
      <c r="F83" s="55"/>
      <c r="G83" s="55"/>
      <c r="H83" s="55"/>
      <c r="I83" s="55"/>
      <c r="J83" s="55"/>
      <c r="K83" s="55"/>
      <c r="L83" s="55"/>
      <c r="M83" s="55"/>
      <c r="N83" s="55"/>
      <c r="O83" s="55"/>
      <c r="P83" s="55"/>
      <c r="Q83" s="55"/>
      <c r="R83" s="55"/>
      <c r="S83" s="55"/>
      <c r="T83" s="55"/>
      <c r="U83" s="55"/>
      <c r="V83" s="55"/>
    </row>
    <row r="84" spans="1:22" x14ac:dyDescent="0.2">
      <c r="A84" s="55" t="s">
        <v>187</v>
      </c>
      <c r="B84" s="55"/>
      <c r="C84" s="55"/>
      <c r="D84" s="55"/>
      <c r="E84" s="55"/>
      <c r="F84" s="55"/>
      <c r="G84" s="55"/>
      <c r="H84" s="55"/>
      <c r="I84" s="55"/>
      <c r="J84" s="55"/>
      <c r="K84" s="55"/>
      <c r="L84" s="55"/>
      <c r="M84" s="55"/>
      <c r="N84" s="55"/>
      <c r="O84" s="55"/>
      <c r="P84" s="55"/>
      <c r="Q84" s="55"/>
      <c r="R84" s="55"/>
      <c r="S84" s="55"/>
      <c r="T84" s="55"/>
      <c r="U84" s="55"/>
      <c r="V84" s="55"/>
    </row>
    <row r="85" spans="1:22" x14ac:dyDescent="0.2">
      <c r="A85" s="55" t="s">
        <v>188</v>
      </c>
      <c r="B85" s="55"/>
      <c r="C85" s="55"/>
      <c r="D85" s="55"/>
      <c r="E85" s="55"/>
      <c r="F85" s="55"/>
      <c r="G85" s="55"/>
      <c r="H85" s="55"/>
      <c r="I85" s="55"/>
      <c r="J85" s="55"/>
      <c r="K85" s="55"/>
      <c r="L85" s="55"/>
      <c r="M85" s="55"/>
      <c r="N85" s="55"/>
      <c r="O85" s="55"/>
      <c r="P85" s="55"/>
      <c r="Q85" s="55"/>
      <c r="R85" s="55"/>
      <c r="S85" s="55"/>
      <c r="T85" s="55"/>
      <c r="U85" s="55"/>
      <c r="V85" s="55"/>
    </row>
    <row r="86" spans="1:22" x14ac:dyDescent="0.2">
      <c r="A86" s="55" t="s">
        <v>189</v>
      </c>
      <c r="B86" s="55"/>
      <c r="C86" s="55"/>
      <c r="D86" s="55"/>
      <c r="E86" s="55"/>
      <c r="F86" s="55"/>
      <c r="G86" s="55"/>
      <c r="H86" s="55"/>
      <c r="I86" s="55"/>
      <c r="J86" s="55"/>
      <c r="K86" s="55"/>
      <c r="L86" s="55"/>
      <c r="M86" s="55"/>
      <c r="N86" s="55"/>
      <c r="O86" s="55"/>
      <c r="P86" s="55"/>
      <c r="Q86" s="55"/>
      <c r="R86" s="55"/>
      <c r="S86" s="55"/>
      <c r="T86" s="55"/>
      <c r="U86" s="55"/>
      <c r="V86" s="55"/>
    </row>
    <row r="87" spans="1:22" x14ac:dyDescent="0.2">
      <c r="A87" s="55" t="s">
        <v>190</v>
      </c>
      <c r="B87" s="55"/>
      <c r="C87" s="55"/>
      <c r="D87" s="55"/>
      <c r="E87" s="55"/>
      <c r="F87" s="55"/>
      <c r="G87" s="55"/>
      <c r="H87" s="55"/>
      <c r="I87" s="55"/>
      <c r="J87" s="55"/>
      <c r="K87" s="55"/>
      <c r="L87" s="55"/>
      <c r="M87" s="55"/>
      <c r="N87" s="55"/>
      <c r="O87" s="55"/>
      <c r="P87" s="55"/>
      <c r="Q87" s="55"/>
      <c r="R87" s="55"/>
      <c r="S87" s="55"/>
      <c r="T87" s="55"/>
      <c r="U87" s="55"/>
      <c r="V87" s="55"/>
    </row>
    <row r="88" spans="1:22" x14ac:dyDescent="0.2">
      <c r="A88" s="55" t="s">
        <v>191</v>
      </c>
      <c r="B88" s="55"/>
      <c r="C88" s="55"/>
      <c r="D88" s="55"/>
      <c r="E88" s="55"/>
      <c r="F88" s="55"/>
      <c r="G88" s="55"/>
      <c r="H88" s="55"/>
      <c r="I88" s="55"/>
      <c r="J88" s="55"/>
      <c r="K88" s="55"/>
      <c r="L88" s="55"/>
      <c r="M88" s="55"/>
      <c r="N88" s="55"/>
      <c r="O88" s="55"/>
      <c r="P88" s="55"/>
      <c r="Q88" s="55"/>
      <c r="R88" s="55"/>
      <c r="S88" s="55"/>
      <c r="T88" s="55"/>
      <c r="U88" s="55"/>
      <c r="V88" s="55"/>
    </row>
    <row r="89" spans="1:22" x14ac:dyDescent="0.2">
      <c r="A89" s="55" t="s">
        <v>192</v>
      </c>
      <c r="B89" s="55"/>
      <c r="C89" s="55"/>
      <c r="D89" s="55"/>
      <c r="E89" s="55"/>
      <c r="F89" s="55"/>
      <c r="G89" s="55"/>
      <c r="H89" s="55"/>
      <c r="I89" s="55"/>
      <c r="J89" s="55"/>
      <c r="K89" s="55"/>
      <c r="L89" s="55"/>
      <c r="M89" s="55"/>
      <c r="N89" s="55"/>
      <c r="O89" s="55"/>
      <c r="P89" s="55"/>
      <c r="Q89" s="55"/>
      <c r="R89" s="55"/>
      <c r="S89" s="55"/>
      <c r="T89" s="55"/>
      <c r="U89" s="55"/>
      <c r="V89" s="55"/>
    </row>
    <row r="90" spans="1:22" x14ac:dyDescent="0.2">
      <c r="A90" s="55" t="s">
        <v>193</v>
      </c>
      <c r="B90" s="55"/>
      <c r="C90" s="55"/>
      <c r="D90" s="55"/>
      <c r="E90" s="55"/>
      <c r="F90" s="55"/>
      <c r="G90" s="55"/>
      <c r="H90" s="55"/>
      <c r="I90" s="55"/>
      <c r="J90" s="55"/>
      <c r="K90" s="55"/>
      <c r="L90" s="55"/>
      <c r="M90" s="55"/>
      <c r="N90" s="55"/>
      <c r="O90" s="55"/>
      <c r="P90" s="55"/>
      <c r="Q90" s="55"/>
      <c r="R90" s="55"/>
      <c r="S90" s="55"/>
      <c r="T90" s="55"/>
      <c r="U90" s="55"/>
      <c r="V90" s="55"/>
    </row>
    <row r="91" spans="1:22" x14ac:dyDescent="0.2">
      <c r="A91" s="23"/>
      <c r="B91" s="23"/>
      <c r="C91" s="23"/>
      <c r="D91" s="23"/>
      <c r="E91" s="23"/>
      <c r="F91" s="2"/>
      <c r="G91" s="2"/>
      <c r="H91" s="23"/>
      <c r="I91" s="23"/>
      <c r="J91" s="23"/>
      <c r="K91" s="23"/>
      <c r="L91" s="23"/>
      <c r="M91" s="23"/>
      <c r="N91" s="23"/>
      <c r="O91" s="23"/>
      <c r="P91" s="23"/>
      <c r="Q91" s="23"/>
      <c r="R91" s="23"/>
      <c r="S91" s="23"/>
      <c r="T91" s="23"/>
      <c r="U91" s="23"/>
      <c r="V91" s="23"/>
    </row>
    <row r="92" spans="1:22" x14ac:dyDescent="0.2">
      <c r="A92" s="23"/>
      <c r="B92" s="23"/>
      <c r="C92" s="23"/>
      <c r="D92" s="23"/>
      <c r="E92" s="23"/>
      <c r="F92" s="2"/>
      <c r="G92" s="2"/>
      <c r="H92" s="23"/>
      <c r="I92" s="23"/>
      <c r="J92" s="23"/>
      <c r="K92" s="23"/>
      <c r="L92" s="23"/>
      <c r="M92" s="23"/>
      <c r="N92" s="23"/>
      <c r="O92" s="23"/>
      <c r="P92" s="23"/>
      <c r="Q92" s="23"/>
      <c r="R92" s="23"/>
      <c r="S92" s="23"/>
      <c r="T92" s="23"/>
      <c r="U92" s="23"/>
      <c r="V92" s="23"/>
    </row>
    <row r="93" spans="1:22" x14ac:dyDescent="0.2">
      <c r="A93" s="23"/>
      <c r="B93" s="23"/>
      <c r="C93" s="23"/>
      <c r="D93" s="23"/>
      <c r="E93" s="23"/>
      <c r="F93" s="23"/>
      <c r="G93" s="23"/>
      <c r="H93" s="23"/>
      <c r="J93" s="23"/>
      <c r="K93" s="23"/>
      <c r="L93" s="23"/>
      <c r="M93" s="23"/>
      <c r="N93" s="23"/>
      <c r="O93" s="23"/>
      <c r="P93" s="23"/>
      <c r="Q93" s="23"/>
      <c r="R93" s="23"/>
      <c r="S93" s="23"/>
      <c r="T93" s="23"/>
      <c r="U93" s="23"/>
      <c r="V93" s="23"/>
    </row>
    <row r="94" spans="1:22" x14ac:dyDescent="0.2">
      <c r="A94" s="23"/>
      <c r="B94" s="23"/>
      <c r="C94" s="23"/>
      <c r="D94" s="23"/>
      <c r="E94" s="23"/>
      <c r="F94" s="23"/>
      <c r="G94" s="23"/>
      <c r="H94" s="23"/>
      <c r="J94" s="23"/>
      <c r="K94" s="23"/>
      <c r="L94" s="23"/>
      <c r="M94" s="23"/>
      <c r="N94" s="23"/>
      <c r="O94" s="23"/>
      <c r="P94" s="23"/>
      <c r="Q94" s="23"/>
      <c r="R94" s="23"/>
      <c r="S94" s="23"/>
      <c r="T94" s="23"/>
      <c r="U94" s="23"/>
      <c r="V94" s="23"/>
    </row>
    <row r="95" spans="1:22" x14ac:dyDescent="0.2">
      <c r="A95" s="23"/>
      <c r="B95" s="23"/>
      <c r="C95" s="23"/>
      <c r="D95" s="23"/>
      <c r="E95" s="23"/>
      <c r="F95" s="23"/>
      <c r="G95" s="23"/>
      <c r="H95" s="23"/>
      <c r="I95" s="23"/>
      <c r="J95" s="23"/>
      <c r="K95" s="23"/>
      <c r="L95" s="23"/>
      <c r="M95" s="23"/>
      <c r="N95" s="23"/>
      <c r="O95" s="23"/>
      <c r="P95" s="23"/>
      <c r="Q95" s="23"/>
      <c r="R95" s="23"/>
      <c r="S95" s="23"/>
      <c r="T95" s="23"/>
      <c r="U95" s="23"/>
      <c r="V95" s="23"/>
    </row>
    <row r="96" spans="1:22" x14ac:dyDescent="0.2">
      <c r="A96" s="23"/>
      <c r="B96" s="23"/>
      <c r="C96" s="23"/>
      <c r="D96" s="23"/>
      <c r="E96" s="23"/>
      <c r="F96" s="23"/>
      <c r="G96" s="23"/>
      <c r="H96" s="23"/>
      <c r="I96" s="23"/>
      <c r="J96" s="23"/>
      <c r="K96" s="23"/>
      <c r="L96" s="23"/>
      <c r="M96" s="23"/>
      <c r="N96" s="23"/>
      <c r="O96" s="23"/>
      <c r="P96" s="23"/>
      <c r="Q96" s="23"/>
      <c r="R96" s="23"/>
      <c r="S96" s="23"/>
      <c r="T96" s="23"/>
      <c r="U96" s="23"/>
      <c r="V96" s="23"/>
    </row>
    <row r="97" spans="1:22" x14ac:dyDescent="0.2">
      <c r="A97" s="23"/>
      <c r="B97" s="23"/>
      <c r="C97" s="23"/>
      <c r="D97" s="23"/>
      <c r="E97" s="23"/>
      <c r="F97" s="23"/>
      <c r="G97" s="23"/>
      <c r="H97" s="23"/>
      <c r="I97" s="23"/>
      <c r="J97" s="23"/>
      <c r="K97" s="23"/>
      <c r="L97" s="23"/>
      <c r="M97" s="23"/>
      <c r="N97" s="23"/>
      <c r="O97" s="23"/>
      <c r="P97" s="23"/>
      <c r="Q97" s="23"/>
      <c r="R97" s="23"/>
      <c r="S97" s="23"/>
      <c r="T97" s="23"/>
      <c r="U97" s="23"/>
      <c r="V97" s="125"/>
    </row>
    <row r="98" spans="1:22" x14ac:dyDescent="0.2">
      <c r="A98" s="23"/>
      <c r="B98" s="23"/>
      <c r="C98" s="23"/>
      <c r="D98" s="23"/>
      <c r="E98" s="23"/>
      <c r="F98" s="23"/>
      <c r="G98" s="23"/>
      <c r="H98" s="23"/>
      <c r="I98" s="23"/>
      <c r="J98" s="23"/>
      <c r="K98" s="23"/>
      <c r="L98" s="23"/>
      <c r="M98" s="23"/>
      <c r="N98" s="23"/>
      <c r="O98" s="23"/>
      <c r="P98" s="23"/>
      <c r="Q98" s="23"/>
      <c r="R98" s="23"/>
      <c r="S98" s="23"/>
      <c r="T98" s="23"/>
      <c r="U98" s="23"/>
      <c r="V98" s="23"/>
    </row>
    <row r="99" spans="1:22" x14ac:dyDescent="0.2">
      <c r="A99" s="23"/>
      <c r="B99" s="23"/>
      <c r="C99" s="23"/>
      <c r="D99" s="23"/>
      <c r="E99" s="23"/>
      <c r="F99" s="23"/>
      <c r="G99" s="23"/>
      <c r="H99" s="23"/>
      <c r="I99" s="23"/>
      <c r="J99" s="23"/>
      <c r="K99" s="23"/>
      <c r="L99" s="23"/>
      <c r="M99" s="23"/>
      <c r="N99" s="23"/>
      <c r="O99" s="23"/>
      <c r="P99" s="23"/>
      <c r="Q99" s="23"/>
      <c r="R99" s="23"/>
      <c r="S99" s="23"/>
      <c r="T99" s="23"/>
      <c r="U99" s="23"/>
      <c r="V99" s="23"/>
    </row>
    <row r="100" spans="1:22"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row>
    <row r="101" spans="1:22"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row>
    <row r="102" spans="1:22"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row>
    <row r="103" spans="1:22"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row>
    <row r="104" spans="1:22"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row>
    <row r="105" spans="1:22"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row>
    <row r="106" spans="1:22"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row>
    <row r="107" spans="1:22"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row>
    <row r="108" spans="1:22"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row>
  </sheetData>
  <mergeCells count="3">
    <mergeCell ref="A3:U3"/>
    <mergeCell ref="A1:V1"/>
    <mergeCell ref="A2:V2"/>
  </mergeCells>
  <phoneticPr fontId="0" type="noConversion"/>
  <pageMargins left="0.25" right="0.25" top="1" bottom="1" header="0.5" footer="0.5"/>
  <pageSetup paperSize="5"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106"/>
  <sheetViews>
    <sheetView view="pageBreakPreview" topLeftCell="B1" zoomScale="65" zoomScaleNormal="75" workbookViewId="0">
      <selection activeCell="J39" sqref="J39"/>
    </sheetView>
  </sheetViews>
  <sheetFormatPr defaultRowHeight="12.75" x14ac:dyDescent="0.2"/>
  <cols>
    <col min="1" max="1" width="28.42578125" style="92" customWidth="1"/>
    <col min="2" max="2" width="16.42578125" style="92" customWidth="1"/>
    <col min="3" max="3" width="3.85546875" style="92" customWidth="1"/>
    <col min="4" max="4" width="18.42578125" style="92" customWidth="1"/>
    <col min="5" max="5" width="2.42578125" style="92" bestFit="1" customWidth="1"/>
    <col min="6" max="6" width="18.140625" style="92" customWidth="1"/>
    <col min="7" max="7" width="2.42578125" style="92" bestFit="1" customWidth="1"/>
    <col min="8" max="8" width="14.28515625" style="92" customWidth="1"/>
    <col min="9" max="9" width="3" style="92" customWidth="1"/>
    <col min="10" max="10" width="17" style="92" customWidth="1"/>
    <col min="11" max="11" width="2.42578125" style="92" bestFit="1" customWidth="1"/>
    <col min="12" max="12" width="15.85546875" style="92" customWidth="1"/>
    <col min="13" max="13" width="2.140625" style="92" customWidth="1"/>
    <col min="14" max="14" width="15.28515625" style="92" customWidth="1"/>
    <col min="15" max="15" width="2.140625" style="92" customWidth="1"/>
    <col min="16" max="16" width="14.140625" style="92" customWidth="1"/>
    <col min="17" max="17" width="1.85546875" style="92" bestFit="1" customWidth="1"/>
    <col min="18" max="18" width="17" style="92" customWidth="1"/>
    <col min="19" max="19" width="1.85546875" style="92" bestFit="1" customWidth="1"/>
    <col min="20" max="20" width="11.5703125" style="92" customWidth="1"/>
    <col min="21" max="21" width="2.42578125" style="92" bestFit="1" customWidth="1"/>
    <col min="22" max="22" width="18.28515625" style="92" customWidth="1"/>
    <col min="23" max="16384" width="9.140625" style="92"/>
  </cols>
  <sheetData>
    <row r="1" spans="1:22" ht="18" x14ac:dyDescent="0.2">
      <c r="A1" s="482" t="s">
        <v>213</v>
      </c>
      <c r="B1" s="482"/>
      <c r="C1" s="482"/>
      <c r="D1" s="482"/>
      <c r="E1" s="482"/>
      <c r="F1" s="482"/>
      <c r="G1" s="482"/>
      <c r="H1" s="482"/>
      <c r="I1" s="482"/>
      <c r="J1" s="482"/>
      <c r="K1" s="482"/>
      <c r="L1" s="482"/>
      <c r="M1" s="482"/>
      <c r="N1" s="482"/>
      <c r="O1" s="482"/>
      <c r="P1" s="482"/>
      <c r="Q1" s="482"/>
      <c r="R1" s="482"/>
      <c r="S1" s="482"/>
      <c r="T1" s="482"/>
      <c r="U1" s="482"/>
      <c r="V1" s="482"/>
    </row>
    <row r="2" spans="1:22" ht="18" x14ac:dyDescent="0.2">
      <c r="A2" s="482" t="s">
        <v>265</v>
      </c>
      <c r="B2" s="482"/>
      <c r="C2" s="482"/>
      <c r="D2" s="482"/>
      <c r="E2" s="482"/>
      <c r="F2" s="482"/>
      <c r="G2" s="482"/>
      <c r="H2" s="482"/>
      <c r="I2" s="482"/>
      <c r="J2" s="482"/>
      <c r="K2" s="482"/>
      <c r="L2" s="482"/>
      <c r="M2" s="482"/>
      <c r="N2" s="482"/>
      <c r="O2" s="482"/>
      <c r="P2" s="482"/>
      <c r="Q2" s="482"/>
      <c r="R2" s="482"/>
      <c r="S2" s="482"/>
      <c r="T2" s="482"/>
      <c r="U2" s="482"/>
      <c r="V2" s="482"/>
    </row>
    <row r="3" spans="1:22" s="94" customFormat="1" ht="13.5" customHeight="1" x14ac:dyDescent="0.25">
      <c r="A3" s="81"/>
      <c r="B3" s="17"/>
      <c r="C3" s="17"/>
      <c r="D3" s="17"/>
      <c r="E3" s="17"/>
      <c r="F3" s="17"/>
      <c r="G3" s="17"/>
      <c r="H3" s="17"/>
      <c r="I3" s="17"/>
      <c r="J3" s="17"/>
      <c r="K3" s="17"/>
      <c r="L3" s="17"/>
      <c r="M3" s="17"/>
      <c r="N3" s="17"/>
      <c r="O3" s="17"/>
      <c r="P3" s="17"/>
      <c r="Q3" s="17"/>
      <c r="R3" s="17"/>
      <c r="S3" s="17"/>
      <c r="T3" s="17"/>
      <c r="U3" s="17"/>
      <c r="V3" s="93"/>
    </row>
    <row r="4" spans="1:22" s="96" customFormat="1" ht="12" x14ac:dyDescent="0.2">
      <c r="A4" s="22"/>
      <c r="B4" s="144"/>
      <c r="C4" s="144"/>
      <c r="D4" s="22" t="s">
        <v>249</v>
      </c>
      <c r="E4" s="144"/>
      <c r="F4" s="6" t="s">
        <v>0</v>
      </c>
      <c r="G4" s="6"/>
      <c r="H4" s="6"/>
      <c r="I4" s="6"/>
      <c r="J4" s="6" t="s">
        <v>1</v>
      </c>
      <c r="K4" s="6"/>
      <c r="L4" s="127"/>
      <c r="M4" s="127"/>
      <c r="N4" s="127" t="s">
        <v>226</v>
      </c>
      <c r="O4" s="127"/>
      <c r="P4" s="127" t="s">
        <v>2</v>
      </c>
      <c r="Q4" s="127"/>
      <c r="R4" s="127" t="s">
        <v>151</v>
      </c>
      <c r="S4" s="127"/>
      <c r="T4" s="127" t="s">
        <v>8</v>
      </c>
      <c r="U4" s="127"/>
      <c r="V4" s="22" t="s">
        <v>152</v>
      </c>
    </row>
    <row r="5" spans="1:22" s="96" customFormat="1" ht="12" x14ac:dyDescent="0.2">
      <c r="A5" s="146"/>
      <c r="B5" s="78" t="s">
        <v>3</v>
      </c>
      <c r="C5" s="78"/>
      <c r="D5" s="6" t="s">
        <v>250</v>
      </c>
      <c r="E5" s="6"/>
      <c r="F5" s="22" t="s">
        <v>5</v>
      </c>
      <c r="G5" s="22"/>
      <c r="H5" s="6" t="s">
        <v>1</v>
      </c>
      <c r="I5" s="6"/>
      <c r="J5" s="6" t="s">
        <v>6</v>
      </c>
      <c r="K5" s="6"/>
      <c r="L5" s="127" t="s">
        <v>1</v>
      </c>
      <c r="M5" s="127"/>
      <c r="N5" s="127" t="s">
        <v>227</v>
      </c>
      <c r="O5" s="127"/>
      <c r="P5" s="127" t="s">
        <v>153</v>
      </c>
      <c r="Q5" s="127"/>
      <c r="R5" s="127" t="s">
        <v>153</v>
      </c>
      <c r="S5" s="127"/>
      <c r="T5" s="127" t="s">
        <v>252</v>
      </c>
      <c r="U5" s="127"/>
      <c r="V5" s="78" t="s">
        <v>154</v>
      </c>
    </row>
    <row r="6" spans="1:22" s="96" customFormat="1" ht="12" x14ac:dyDescent="0.2">
      <c r="A6" s="11" t="s">
        <v>73</v>
      </c>
      <c r="B6" s="145" t="s">
        <v>10</v>
      </c>
      <c r="C6" s="145"/>
      <c r="D6" s="145" t="s">
        <v>251</v>
      </c>
      <c r="E6" s="145"/>
      <c r="F6" s="145" t="s">
        <v>11</v>
      </c>
      <c r="G6" s="145"/>
      <c r="H6" s="11" t="s">
        <v>12</v>
      </c>
      <c r="I6" s="11"/>
      <c r="J6" s="11" t="s">
        <v>13</v>
      </c>
      <c r="K6" s="11"/>
      <c r="L6" s="128" t="s">
        <v>14</v>
      </c>
      <c r="M6" s="128"/>
      <c r="N6" s="128" t="s">
        <v>225</v>
      </c>
      <c r="O6" s="128"/>
      <c r="P6" s="128" t="s">
        <v>15</v>
      </c>
      <c r="Q6" s="128"/>
      <c r="R6" s="128" t="s">
        <v>155</v>
      </c>
      <c r="S6" s="128"/>
      <c r="T6" s="128" t="s">
        <v>253</v>
      </c>
      <c r="U6" s="128"/>
      <c r="V6" s="145" t="s">
        <v>156</v>
      </c>
    </row>
    <row r="7" spans="1:22" x14ac:dyDescent="0.2">
      <c r="A7" s="97"/>
      <c r="B7" s="97"/>
      <c r="C7" s="97"/>
      <c r="D7" s="97"/>
      <c r="E7" s="97"/>
      <c r="F7" s="97"/>
      <c r="G7" s="97"/>
      <c r="H7" s="97"/>
      <c r="I7" s="97"/>
      <c r="J7" s="97"/>
      <c r="K7" s="97"/>
      <c r="L7" s="97"/>
      <c r="M7" s="97"/>
      <c r="N7" s="8"/>
      <c r="O7" s="97"/>
      <c r="P7" s="97"/>
      <c r="Q7" s="97"/>
      <c r="R7" s="97"/>
      <c r="S7" s="97"/>
      <c r="T7" s="97"/>
      <c r="U7" s="97"/>
      <c r="V7" s="95"/>
    </row>
    <row r="8" spans="1:22" x14ac:dyDescent="0.2">
      <c r="A8" s="98" t="s">
        <v>18</v>
      </c>
      <c r="B8" s="99">
        <v>13982128</v>
      </c>
      <c r="C8" s="98"/>
      <c r="D8" s="99">
        <v>5408217</v>
      </c>
      <c r="E8" s="100"/>
      <c r="F8" s="99">
        <v>1468570</v>
      </c>
      <c r="G8" s="100"/>
      <c r="H8" s="99">
        <v>1980026</v>
      </c>
      <c r="I8" s="26"/>
      <c r="J8" s="99">
        <v>0</v>
      </c>
      <c r="K8" s="26"/>
      <c r="L8" s="99">
        <v>16533485</v>
      </c>
      <c r="M8" s="99"/>
      <c r="N8" s="27">
        <v>3000000</v>
      </c>
      <c r="O8" s="99"/>
      <c r="P8" s="99">
        <v>487549</v>
      </c>
      <c r="Q8" s="101"/>
      <c r="R8" s="99">
        <v>128085</v>
      </c>
      <c r="S8" s="101"/>
      <c r="T8" s="99">
        <v>110761</v>
      </c>
      <c r="U8" s="100"/>
      <c r="V8" s="84">
        <v>43098821</v>
      </c>
    </row>
    <row r="9" spans="1:22" x14ac:dyDescent="0.2">
      <c r="A9" s="98" t="s">
        <v>17</v>
      </c>
      <c r="B9" s="99">
        <v>7576630</v>
      </c>
      <c r="C9" s="28" t="s">
        <v>76</v>
      </c>
      <c r="D9" s="99">
        <v>806482</v>
      </c>
      <c r="E9" s="99"/>
      <c r="F9" s="99">
        <v>203969</v>
      </c>
      <c r="G9" s="99"/>
      <c r="H9" s="99">
        <v>7571621</v>
      </c>
      <c r="I9" s="99" t="s">
        <v>194</v>
      </c>
      <c r="J9" s="99">
        <v>8974767</v>
      </c>
      <c r="K9" s="26"/>
      <c r="L9" s="99">
        <v>12820877</v>
      </c>
      <c r="M9" s="96"/>
      <c r="N9" s="27">
        <v>900000</v>
      </c>
      <c r="O9" s="96"/>
      <c r="P9" s="99">
        <v>222652</v>
      </c>
      <c r="Q9" s="84"/>
      <c r="R9" s="99">
        <v>58493</v>
      </c>
      <c r="S9" s="84"/>
      <c r="T9" s="99">
        <v>71824</v>
      </c>
      <c r="U9" s="99"/>
      <c r="V9" s="84">
        <v>39207315</v>
      </c>
    </row>
    <row r="10" spans="1:22" x14ac:dyDescent="0.2">
      <c r="A10" s="98" t="s">
        <v>20</v>
      </c>
      <c r="B10" s="99">
        <v>0</v>
      </c>
      <c r="C10" s="26"/>
      <c r="D10" s="99">
        <v>114949</v>
      </c>
      <c r="E10" s="99"/>
      <c r="F10" s="99">
        <v>53110</v>
      </c>
      <c r="G10" s="99"/>
      <c r="H10" s="99">
        <v>0</v>
      </c>
      <c r="I10" s="99"/>
      <c r="J10" s="99">
        <v>0</v>
      </c>
      <c r="K10" s="26"/>
      <c r="L10" s="99">
        <v>0</v>
      </c>
      <c r="M10" s="99"/>
      <c r="N10" s="27">
        <v>0</v>
      </c>
      <c r="O10" s="99"/>
      <c r="P10" s="99">
        <v>0</v>
      </c>
      <c r="Q10" s="26"/>
      <c r="R10" s="99">
        <v>0</v>
      </c>
      <c r="S10" s="26"/>
      <c r="T10" s="99">
        <v>10973</v>
      </c>
      <c r="U10" s="99"/>
      <c r="V10" s="84">
        <v>179032</v>
      </c>
    </row>
    <row r="11" spans="1:22" x14ac:dyDescent="0.2">
      <c r="A11" s="98" t="s">
        <v>21</v>
      </c>
      <c r="B11" s="99">
        <v>36469694</v>
      </c>
      <c r="C11" s="99"/>
      <c r="D11" s="99">
        <v>2367575</v>
      </c>
      <c r="E11" s="99"/>
      <c r="F11" s="99">
        <v>1290987</v>
      </c>
      <c r="G11" s="99"/>
      <c r="H11" s="99">
        <v>9900131</v>
      </c>
      <c r="I11" s="102"/>
      <c r="J11" s="99">
        <v>1607863</v>
      </c>
      <c r="K11" s="101"/>
      <c r="L11" s="99">
        <v>11261580</v>
      </c>
      <c r="M11" s="99"/>
      <c r="N11" s="27">
        <v>2700000</v>
      </c>
      <c r="O11" s="99"/>
      <c r="P11" s="99">
        <v>886707</v>
      </c>
      <c r="Q11" s="84"/>
      <c r="R11" s="99">
        <v>184891</v>
      </c>
      <c r="S11" s="84"/>
      <c r="T11" s="99">
        <v>85033</v>
      </c>
      <c r="U11" s="99"/>
      <c r="V11" s="84">
        <v>66754461</v>
      </c>
    </row>
    <row r="12" spans="1:22" x14ac:dyDescent="0.2">
      <c r="A12" s="98" t="s">
        <v>19</v>
      </c>
      <c r="B12" s="99">
        <v>5452586</v>
      </c>
      <c r="C12" s="99"/>
      <c r="D12" s="99">
        <v>4323645</v>
      </c>
      <c r="E12" s="99"/>
      <c r="F12" s="99">
        <v>1016370</v>
      </c>
      <c r="G12" s="99"/>
      <c r="H12" s="99">
        <v>1980026</v>
      </c>
      <c r="I12" s="99"/>
      <c r="J12" s="99">
        <v>0</v>
      </c>
      <c r="K12" s="26"/>
      <c r="L12" s="99">
        <v>4950145</v>
      </c>
      <c r="M12" s="99"/>
      <c r="N12" s="27">
        <v>500000</v>
      </c>
      <c r="O12" s="99"/>
      <c r="P12" s="99">
        <v>222652</v>
      </c>
      <c r="Q12" s="84"/>
      <c r="R12" s="99">
        <v>58493</v>
      </c>
      <c r="S12" s="84"/>
      <c r="T12" s="99">
        <v>101584</v>
      </c>
      <c r="U12" s="99"/>
      <c r="V12" s="84">
        <v>18605501</v>
      </c>
    </row>
    <row r="13" spans="1:22" x14ac:dyDescent="0.2">
      <c r="A13" s="98" t="s">
        <v>22</v>
      </c>
      <c r="B13" s="99">
        <v>532083753</v>
      </c>
      <c r="C13" s="99"/>
      <c r="D13" s="99">
        <v>10552607</v>
      </c>
      <c r="E13" s="99"/>
      <c r="F13" s="99">
        <v>8098711</v>
      </c>
      <c r="G13" s="99"/>
      <c r="H13" s="99">
        <v>162168778</v>
      </c>
      <c r="I13" s="99"/>
      <c r="J13" s="99">
        <v>125266567</v>
      </c>
      <c r="K13" s="84"/>
      <c r="L13" s="99">
        <v>47168949</v>
      </c>
      <c r="M13" s="102"/>
      <c r="N13" s="27">
        <v>10713500</v>
      </c>
      <c r="O13" s="102"/>
      <c r="P13" s="99">
        <v>9489958</v>
      </c>
      <c r="Q13" s="84"/>
      <c r="R13" s="99">
        <v>1772769</v>
      </c>
      <c r="S13" s="84"/>
      <c r="T13" s="99">
        <v>154289</v>
      </c>
      <c r="U13" s="99"/>
      <c r="V13" s="84">
        <v>907469881</v>
      </c>
    </row>
    <row r="14" spans="1:22" x14ac:dyDescent="0.2">
      <c r="A14" s="98" t="s">
        <v>23</v>
      </c>
      <c r="B14" s="99">
        <v>40725485</v>
      </c>
      <c r="C14" s="99"/>
      <c r="D14" s="99">
        <v>2252560</v>
      </c>
      <c r="E14" s="99"/>
      <c r="F14" s="99">
        <v>994098</v>
      </c>
      <c r="G14" s="99"/>
      <c r="H14" s="99">
        <v>54641290</v>
      </c>
      <c r="I14" s="99"/>
      <c r="J14" s="99">
        <v>1962656</v>
      </c>
      <c r="K14" s="84"/>
      <c r="L14" s="99">
        <v>7672725</v>
      </c>
      <c r="M14" s="99"/>
      <c r="N14" s="27">
        <v>514223</v>
      </c>
      <c r="O14" s="99"/>
      <c r="P14" s="99">
        <v>724233</v>
      </c>
      <c r="Q14" s="84"/>
      <c r="R14" s="99">
        <v>165526</v>
      </c>
      <c r="S14" s="84"/>
      <c r="T14" s="99">
        <v>84060</v>
      </c>
      <c r="U14" s="99"/>
      <c r="V14" s="84">
        <v>109736856</v>
      </c>
    </row>
    <row r="15" spans="1:22" x14ac:dyDescent="0.2">
      <c r="A15" s="98" t="s">
        <v>24</v>
      </c>
      <c r="B15" s="99">
        <v>48180787</v>
      </c>
      <c r="C15" s="99"/>
      <c r="D15" s="99">
        <v>2043284</v>
      </c>
      <c r="E15" s="99"/>
      <c r="F15" s="99">
        <v>1143839</v>
      </c>
      <c r="G15" s="99"/>
      <c r="H15" s="99">
        <v>4950065</v>
      </c>
      <c r="I15" s="99"/>
      <c r="J15" s="99">
        <v>39070586</v>
      </c>
      <c r="K15" s="84"/>
      <c r="L15" s="99">
        <v>16008769</v>
      </c>
      <c r="M15" s="99"/>
      <c r="N15" s="27">
        <v>3500000</v>
      </c>
      <c r="O15" s="99"/>
      <c r="P15" s="99">
        <v>650704</v>
      </c>
      <c r="Q15" s="84"/>
      <c r="R15" s="99">
        <v>170947</v>
      </c>
      <c r="S15" s="84"/>
      <c r="T15" s="99">
        <v>82289</v>
      </c>
      <c r="U15" s="99"/>
      <c r="V15" s="84">
        <v>115801270</v>
      </c>
    </row>
    <row r="16" spans="1:22" x14ac:dyDescent="0.2">
      <c r="A16" s="98" t="s">
        <v>26</v>
      </c>
      <c r="B16" s="99">
        <v>7240065</v>
      </c>
      <c r="C16" s="99"/>
      <c r="D16" s="99">
        <v>509750</v>
      </c>
      <c r="E16" s="99"/>
      <c r="F16" s="99">
        <v>324346</v>
      </c>
      <c r="G16" s="99"/>
      <c r="H16" s="99">
        <v>0</v>
      </c>
      <c r="I16" s="99"/>
      <c r="J16" s="99">
        <v>931285</v>
      </c>
      <c r="K16" s="99"/>
      <c r="L16" s="99">
        <v>7326215</v>
      </c>
      <c r="M16" s="99"/>
      <c r="N16" s="27">
        <v>750000</v>
      </c>
      <c r="O16" s="99"/>
      <c r="P16" s="99">
        <v>222652</v>
      </c>
      <c r="Q16" s="84"/>
      <c r="R16" s="99">
        <v>58493</v>
      </c>
      <c r="S16" s="84"/>
      <c r="T16" s="99">
        <v>69313</v>
      </c>
      <c r="U16" s="99"/>
      <c r="V16" s="84">
        <v>17432119</v>
      </c>
    </row>
    <row r="17" spans="1:22" x14ac:dyDescent="0.2">
      <c r="A17" s="98" t="s">
        <v>25</v>
      </c>
      <c r="B17" s="99">
        <v>64832984</v>
      </c>
      <c r="C17" s="99"/>
      <c r="D17" s="99">
        <v>0</v>
      </c>
      <c r="E17" s="26"/>
      <c r="F17" s="99">
        <v>321700</v>
      </c>
      <c r="G17" s="99"/>
      <c r="H17" s="99">
        <v>0</v>
      </c>
      <c r="I17" s="26"/>
      <c r="J17" s="99">
        <v>48787806</v>
      </c>
      <c r="K17" s="103"/>
      <c r="L17" s="99">
        <v>7771728</v>
      </c>
      <c r="M17" s="99"/>
      <c r="N17" s="27">
        <v>4125000</v>
      </c>
      <c r="O17" s="99"/>
      <c r="P17" s="99">
        <v>300176</v>
      </c>
      <c r="Q17" s="84"/>
      <c r="R17" s="99">
        <v>58493</v>
      </c>
      <c r="S17" s="84"/>
      <c r="T17" s="99">
        <v>0</v>
      </c>
      <c r="U17" s="26"/>
      <c r="V17" s="84">
        <v>126197887</v>
      </c>
    </row>
    <row r="18" spans="1:22" x14ac:dyDescent="0.2">
      <c r="A18" s="98" t="s">
        <v>27</v>
      </c>
      <c r="B18" s="99">
        <v>155275711</v>
      </c>
      <c r="C18" s="99"/>
      <c r="D18" s="99">
        <v>6783682</v>
      </c>
      <c r="E18" s="99"/>
      <c r="F18" s="99">
        <v>5454489</v>
      </c>
      <c r="G18" s="99"/>
      <c r="H18" s="99">
        <v>31680418</v>
      </c>
      <c r="I18" s="99"/>
      <c r="J18" s="99">
        <v>16840663</v>
      </c>
      <c r="K18" s="84"/>
      <c r="L18" s="99">
        <v>29082105</v>
      </c>
      <c r="M18" s="99"/>
      <c r="N18" s="27">
        <v>4969750</v>
      </c>
      <c r="O18" s="99"/>
      <c r="P18" s="99">
        <v>3035249</v>
      </c>
      <c r="Q18" s="84"/>
      <c r="R18" s="99">
        <v>708491</v>
      </c>
      <c r="S18" s="84"/>
      <c r="T18" s="99">
        <v>122399</v>
      </c>
      <c r="U18" s="99"/>
      <c r="V18" s="84">
        <v>253952957</v>
      </c>
    </row>
    <row r="19" spans="1:22" x14ac:dyDescent="0.2">
      <c r="A19" s="98" t="s">
        <v>28</v>
      </c>
      <c r="B19" s="99">
        <v>53927645</v>
      </c>
      <c r="C19" s="99"/>
      <c r="D19" s="99">
        <v>7907388</v>
      </c>
      <c r="E19" s="99"/>
      <c r="F19" s="99">
        <v>1913874</v>
      </c>
      <c r="G19" s="99"/>
      <c r="H19" s="99">
        <v>24750327</v>
      </c>
      <c r="I19" s="99"/>
      <c r="J19" s="99">
        <v>23114533</v>
      </c>
      <c r="K19" s="99"/>
      <c r="L19" s="99">
        <v>19404569</v>
      </c>
      <c r="M19" s="99"/>
      <c r="N19" s="27">
        <v>2600000</v>
      </c>
      <c r="O19" s="99"/>
      <c r="P19" s="99">
        <v>1074487</v>
      </c>
      <c r="Q19" s="84"/>
      <c r="R19" s="99">
        <v>226984</v>
      </c>
      <c r="S19" s="84"/>
      <c r="T19" s="99">
        <v>131907</v>
      </c>
      <c r="U19" s="99"/>
      <c r="V19" s="84">
        <v>135051714</v>
      </c>
    </row>
    <row r="20" spans="1:22" x14ac:dyDescent="0.2">
      <c r="A20" s="98" t="s">
        <v>29</v>
      </c>
      <c r="B20" s="99">
        <v>0</v>
      </c>
      <c r="C20" s="26"/>
      <c r="D20" s="99">
        <v>327233</v>
      </c>
      <c r="E20" s="99"/>
      <c r="F20" s="99">
        <v>135342</v>
      </c>
      <c r="G20" s="99"/>
      <c r="H20" s="99">
        <v>0</v>
      </c>
      <c r="I20" s="99"/>
      <c r="J20" s="99">
        <v>0</v>
      </c>
      <c r="K20" s="26"/>
      <c r="L20" s="99">
        <v>0</v>
      </c>
      <c r="M20" s="99"/>
      <c r="N20" s="27">
        <v>0</v>
      </c>
      <c r="O20" s="99"/>
      <c r="P20" s="99">
        <v>0</v>
      </c>
      <c r="Q20" s="26"/>
      <c r="R20" s="99">
        <v>0</v>
      </c>
      <c r="S20" s="26"/>
      <c r="T20" s="99">
        <v>12769</v>
      </c>
      <c r="U20" s="99"/>
      <c r="V20" s="84">
        <v>475344</v>
      </c>
    </row>
    <row r="21" spans="1:22" x14ac:dyDescent="0.2">
      <c r="A21" s="98" t="s">
        <v>30</v>
      </c>
      <c r="B21" s="99">
        <v>24581834</v>
      </c>
      <c r="C21" s="99"/>
      <c r="D21" s="99">
        <v>887484</v>
      </c>
      <c r="E21" s="99"/>
      <c r="F21" s="99">
        <v>421383</v>
      </c>
      <c r="G21" s="99"/>
      <c r="H21" s="99">
        <v>16976744</v>
      </c>
      <c r="I21" s="99" t="s">
        <v>194</v>
      </c>
      <c r="J21" s="99">
        <v>1094132</v>
      </c>
      <c r="K21" s="84"/>
      <c r="L21" s="99">
        <v>8662754</v>
      </c>
      <c r="M21" s="99"/>
      <c r="N21" s="27">
        <v>0</v>
      </c>
      <c r="O21" s="99"/>
      <c r="P21" s="99">
        <v>222652</v>
      </c>
      <c r="Q21" s="84"/>
      <c r="R21" s="99">
        <v>58493</v>
      </c>
      <c r="S21" s="84"/>
      <c r="T21" s="99">
        <v>72509</v>
      </c>
      <c r="U21" s="99"/>
      <c r="V21" s="84">
        <v>52977985</v>
      </c>
    </row>
    <row r="22" spans="1:22" x14ac:dyDescent="0.2">
      <c r="A22" s="98" t="s">
        <v>32</v>
      </c>
      <c r="B22" s="99">
        <v>3303509</v>
      </c>
      <c r="C22" s="99"/>
      <c r="D22" s="99">
        <v>1790472</v>
      </c>
      <c r="E22" s="99"/>
      <c r="F22" s="99">
        <v>431983</v>
      </c>
      <c r="G22" s="99"/>
      <c r="H22" s="99">
        <v>0</v>
      </c>
      <c r="I22" s="99"/>
      <c r="J22" s="99">
        <v>0</v>
      </c>
      <c r="K22" s="26"/>
      <c r="L22" s="99">
        <v>3465102</v>
      </c>
      <c r="M22" s="99"/>
      <c r="N22" s="27">
        <v>300000</v>
      </c>
      <c r="O22" s="99"/>
      <c r="P22" s="99">
        <v>222652</v>
      </c>
      <c r="Q22" s="84"/>
      <c r="R22" s="99">
        <v>58493</v>
      </c>
      <c r="S22" s="84"/>
      <c r="T22" s="99">
        <v>80150</v>
      </c>
      <c r="U22" s="99"/>
      <c r="V22" s="84">
        <v>9652361</v>
      </c>
    </row>
    <row r="23" spans="1:22" x14ac:dyDescent="0.2">
      <c r="A23" s="98" t="s">
        <v>33</v>
      </c>
      <c r="B23" s="99">
        <v>215917493</v>
      </c>
      <c r="C23" s="99"/>
      <c r="D23" s="99">
        <v>7254587</v>
      </c>
      <c r="E23" s="99"/>
      <c r="F23" s="99">
        <v>3514512</v>
      </c>
      <c r="G23" s="99"/>
      <c r="H23" s="99">
        <v>89843688</v>
      </c>
      <c r="I23" s="99"/>
      <c r="J23" s="99">
        <v>125263153</v>
      </c>
      <c r="K23" s="103"/>
      <c r="L23" s="99">
        <v>9335974</v>
      </c>
      <c r="M23" s="99"/>
      <c r="N23" s="27">
        <v>3411625</v>
      </c>
      <c r="O23" s="99"/>
      <c r="P23" s="99">
        <v>3252532</v>
      </c>
      <c r="Q23" s="84"/>
      <c r="R23" s="99">
        <v>590223</v>
      </c>
      <c r="S23" s="84"/>
      <c r="T23" s="99">
        <v>126383</v>
      </c>
      <c r="U23" s="99"/>
      <c r="V23" s="84">
        <v>458510170</v>
      </c>
    </row>
    <row r="24" spans="1:22" x14ac:dyDescent="0.2">
      <c r="A24" s="98" t="s">
        <v>34</v>
      </c>
      <c r="B24" s="99">
        <v>34433264</v>
      </c>
      <c r="C24" s="99"/>
      <c r="D24" s="99">
        <v>7007767</v>
      </c>
      <c r="E24" s="99"/>
      <c r="F24" s="99">
        <v>1828609</v>
      </c>
      <c r="G24" s="99"/>
      <c r="H24" s="99">
        <v>4950066</v>
      </c>
      <c r="I24" s="99"/>
      <c r="J24" s="99">
        <v>8429345</v>
      </c>
      <c r="K24" s="84"/>
      <c r="L24" s="99">
        <v>12598120</v>
      </c>
      <c r="M24" s="99"/>
      <c r="N24" s="27">
        <v>1106722</v>
      </c>
      <c r="O24" s="99"/>
      <c r="P24" s="99">
        <v>789613</v>
      </c>
      <c r="Q24" s="84"/>
      <c r="R24" s="99">
        <v>187444</v>
      </c>
      <c r="S24" s="84"/>
      <c r="T24" s="99">
        <v>124295</v>
      </c>
      <c r="U24" s="99"/>
      <c r="V24" s="84">
        <v>71455245</v>
      </c>
    </row>
    <row r="25" spans="1:22" x14ac:dyDescent="0.2">
      <c r="A25" s="98" t="s">
        <v>31</v>
      </c>
      <c r="B25" s="99">
        <v>10967960</v>
      </c>
      <c r="C25" s="99"/>
      <c r="D25" s="99">
        <v>4507465</v>
      </c>
      <c r="E25" s="99"/>
      <c r="F25" s="99">
        <v>1095060</v>
      </c>
      <c r="G25" s="99"/>
      <c r="H25" s="99">
        <v>2326530</v>
      </c>
      <c r="I25" s="99"/>
      <c r="J25" s="99">
        <v>0</v>
      </c>
      <c r="K25" s="26"/>
      <c r="L25" s="99">
        <v>9533979</v>
      </c>
      <c r="M25" s="99"/>
      <c r="N25" s="27">
        <v>1700000</v>
      </c>
      <c r="O25" s="99"/>
      <c r="P25" s="99">
        <v>249782</v>
      </c>
      <c r="Q25" s="84"/>
      <c r="R25" s="99">
        <v>65621</v>
      </c>
      <c r="S25" s="84"/>
      <c r="T25" s="99">
        <v>103139</v>
      </c>
      <c r="U25" s="99"/>
      <c r="V25" s="84">
        <v>30549536</v>
      </c>
    </row>
    <row r="26" spans="1:22" x14ac:dyDescent="0.2">
      <c r="A26" s="98" t="s">
        <v>35</v>
      </c>
      <c r="B26" s="99">
        <v>8484505</v>
      </c>
      <c r="C26" s="99"/>
      <c r="D26" s="99">
        <v>3585545</v>
      </c>
      <c r="E26" s="99"/>
      <c r="F26" s="99">
        <v>912819</v>
      </c>
      <c r="G26" s="99"/>
      <c r="H26" s="99">
        <v>0</v>
      </c>
      <c r="I26" s="99"/>
      <c r="J26" s="99">
        <v>0</v>
      </c>
      <c r="K26" s="26"/>
      <c r="L26" s="99">
        <v>6245103</v>
      </c>
      <c r="M26" s="99"/>
      <c r="N26" s="27">
        <v>3050000</v>
      </c>
      <c r="O26" s="99"/>
      <c r="P26" s="99">
        <v>288755</v>
      </c>
      <c r="Q26" s="84"/>
      <c r="R26" s="99">
        <v>70908</v>
      </c>
      <c r="S26" s="84"/>
      <c r="T26" s="99">
        <v>95338</v>
      </c>
      <c r="U26" s="99"/>
      <c r="V26" s="84">
        <v>22732973</v>
      </c>
    </row>
    <row r="27" spans="1:22" x14ac:dyDescent="0.2">
      <c r="A27" s="98" t="s">
        <v>36</v>
      </c>
      <c r="B27" s="99">
        <v>17660279</v>
      </c>
      <c r="C27" s="99"/>
      <c r="D27" s="99">
        <v>5918953</v>
      </c>
      <c r="E27" s="99"/>
      <c r="F27" s="99">
        <v>1406077</v>
      </c>
      <c r="G27" s="99"/>
      <c r="H27" s="99">
        <v>0</v>
      </c>
      <c r="I27" s="99"/>
      <c r="J27" s="99">
        <v>0</v>
      </c>
      <c r="K27" s="26"/>
      <c r="L27" s="99">
        <v>15311789</v>
      </c>
      <c r="M27" s="99"/>
      <c r="N27" s="27">
        <v>0</v>
      </c>
      <c r="O27" s="99"/>
      <c r="P27" s="99">
        <v>345873</v>
      </c>
      <c r="Q27" s="84"/>
      <c r="R27" s="99">
        <v>88885</v>
      </c>
      <c r="S27" s="84"/>
      <c r="T27" s="99">
        <v>115082</v>
      </c>
      <c r="U27" s="99"/>
      <c r="V27" s="84">
        <v>40846938</v>
      </c>
    </row>
    <row r="28" spans="1:22" x14ac:dyDescent="0.2">
      <c r="A28" s="98" t="s">
        <v>37</v>
      </c>
      <c r="B28" s="99">
        <v>29218130</v>
      </c>
      <c r="C28" s="99"/>
      <c r="D28" s="99">
        <v>4895402</v>
      </c>
      <c r="E28" s="99"/>
      <c r="F28" s="99">
        <v>1410730</v>
      </c>
      <c r="G28" s="99"/>
      <c r="H28" s="99">
        <v>16038212</v>
      </c>
      <c r="I28" s="99"/>
      <c r="J28" s="99">
        <v>2881274</v>
      </c>
      <c r="K28" s="99"/>
      <c r="L28" s="99">
        <v>15345452</v>
      </c>
      <c r="M28" s="99"/>
      <c r="N28" s="27">
        <v>1984492</v>
      </c>
      <c r="O28" s="99"/>
      <c r="P28" s="99">
        <v>597687</v>
      </c>
      <c r="Q28" s="84"/>
      <c r="R28" s="99">
        <v>155098</v>
      </c>
      <c r="S28" s="84"/>
      <c r="T28" s="99">
        <v>106422</v>
      </c>
      <c r="U28" s="99"/>
      <c r="V28" s="84">
        <v>72632899</v>
      </c>
    </row>
    <row r="29" spans="1:22" x14ac:dyDescent="0.2">
      <c r="A29" s="98" t="s">
        <v>40</v>
      </c>
      <c r="B29" s="99">
        <v>2369807</v>
      </c>
      <c r="C29" s="99"/>
      <c r="D29" s="99">
        <v>2362223</v>
      </c>
      <c r="E29" s="99"/>
      <c r="F29" s="99">
        <v>548202</v>
      </c>
      <c r="G29" s="99"/>
      <c r="H29" s="99">
        <v>0</v>
      </c>
      <c r="I29" s="99"/>
      <c r="J29" s="99">
        <v>0</v>
      </c>
      <c r="K29" s="26"/>
      <c r="L29" s="99">
        <v>3217594</v>
      </c>
      <c r="M29" s="99"/>
      <c r="N29" s="27">
        <v>0</v>
      </c>
      <c r="O29" s="99"/>
      <c r="P29" s="99">
        <v>222652</v>
      </c>
      <c r="Q29" s="84"/>
      <c r="R29" s="99">
        <v>58493</v>
      </c>
      <c r="S29" s="84"/>
      <c r="T29" s="99">
        <v>84988</v>
      </c>
      <c r="U29" s="99"/>
      <c r="V29" s="84">
        <v>8863959</v>
      </c>
    </row>
    <row r="30" spans="1:22" x14ac:dyDescent="0.2">
      <c r="A30" s="98" t="s">
        <v>39</v>
      </c>
      <c r="B30" s="99">
        <v>65059638</v>
      </c>
      <c r="C30" s="99"/>
      <c r="D30" s="99">
        <v>2949121</v>
      </c>
      <c r="E30" s="99"/>
      <c r="F30" s="99">
        <v>1417554</v>
      </c>
      <c r="G30" s="99"/>
      <c r="H30" s="99">
        <v>80686067</v>
      </c>
      <c r="I30" s="99"/>
      <c r="J30" s="99">
        <v>26748405</v>
      </c>
      <c r="K30" s="104"/>
      <c r="L30" s="99">
        <v>8415247</v>
      </c>
      <c r="M30" s="99"/>
      <c r="N30" s="27">
        <v>5000000</v>
      </c>
      <c r="O30" s="99"/>
      <c r="P30" s="99">
        <v>1292294</v>
      </c>
      <c r="Q30" s="84"/>
      <c r="R30" s="99">
        <v>249315</v>
      </c>
      <c r="S30" s="84"/>
      <c r="T30" s="99">
        <v>89953</v>
      </c>
      <c r="U30" s="99"/>
      <c r="V30" s="84">
        <v>191907594</v>
      </c>
    </row>
    <row r="31" spans="1:22" x14ac:dyDescent="0.2">
      <c r="A31" s="98" t="s">
        <v>38</v>
      </c>
      <c r="B31" s="99">
        <v>123036903</v>
      </c>
      <c r="C31" s="99"/>
      <c r="D31" s="99">
        <v>3160562</v>
      </c>
      <c r="E31" s="99"/>
      <c r="F31" s="99">
        <v>2055994</v>
      </c>
      <c r="G31" s="99"/>
      <c r="H31" s="99">
        <v>11020078</v>
      </c>
      <c r="I31" s="99"/>
      <c r="J31" s="99">
        <v>71701594</v>
      </c>
      <c r="K31" s="84"/>
      <c r="L31" s="99">
        <v>12969383</v>
      </c>
      <c r="M31" s="99"/>
      <c r="N31" s="27">
        <v>3068033</v>
      </c>
      <c r="O31" s="99"/>
      <c r="P31" s="99">
        <v>1576195</v>
      </c>
      <c r="Q31" s="84"/>
      <c r="R31" s="99">
        <v>329294</v>
      </c>
      <c r="S31" s="84"/>
      <c r="T31" s="99">
        <v>91743</v>
      </c>
      <c r="U31" s="99"/>
      <c r="V31" s="84">
        <v>229009779</v>
      </c>
    </row>
    <row r="32" spans="1:22" x14ac:dyDescent="0.2">
      <c r="A32" s="98" t="s">
        <v>41</v>
      </c>
      <c r="B32" s="99">
        <v>67307125</v>
      </c>
      <c r="C32" s="99"/>
      <c r="D32" s="99">
        <v>8559342</v>
      </c>
      <c r="E32" s="99"/>
      <c r="F32" s="99">
        <v>3002256</v>
      </c>
      <c r="G32" s="99"/>
      <c r="H32" s="99">
        <v>742510</v>
      </c>
      <c r="I32" s="99"/>
      <c r="J32" s="99">
        <v>487176</v>
      </c>
      <c r="K32" s="84"/>
      <c r="L32" s="99">
        <v>26761475</v>
      </c>
      <c r="M32" s="99"/>
      <c r="N32" s="27">
        <v>3250890</v>
      </c>
      <c r="O32" s="99"/>
      <c r="P32" s="99">
        <v>2030568</v>
      </c>
      <c r="Q32" s="84"/>
      <c r="R32" s="99">
        <v>404621</v>
      </c>
      <c r="S32" s="84"/>
      <c r="T32" s="99">
        <v>137423</v>
      </c>
      <c r="U32" s="99"/>
      <c r="V32" s="84">
        <v>112683386</v>
      </c>
    </row>
    <row r="33" spans="1:22" x14ac:dyDescent="0.2">
      <c r="A33" s="98" t="s">
        <v>42</v>
      </c>
      <c r="B33" s="99">
        <v>39862088</v>
      </c>
      <c r="C33" s="99"/>
      <c r="D33" s="99">
        <v>4925407</v>
      </c>
      <c r="E33" s="99"/>
      <c r="F33" s="99">
        <v>1437996</v>
      </c>
      <c r="G33" s="99"/>
      <c r="H33" s="99">
        <v>59400785</v>
      </c>
      <c r="I33" s="99"/>
      <c r="J33" s="99">
        <v>5094649</v>
      </c>
      <c r="K33" s="99"/>
      <c r="L33" s="99">
        <v>20354999</v>
      </c>
      <c r="M33" s="99"/>
      <c r="N33" s="27">
        <v>1000000</v>
      </c>
      <c r="O33" s="99"/>
      <c r="P33" s="99">
        <v>824522</v>
      </c>
      <c r="Q33" s="84"/>
      <c r="R33" s="99">
        <v>165047</v>
      </c>
      <c r="S33" s="84"/>
      <c r="T33" s="99">
        <v>106675</v>
      </c>
      <c r="U33" s="99"/>
      <c r="V33" s="84">
        <v>133172168</v>
      </c>
    </row>
    <row r="34" spans="1:22" x14ac:dyDescent="0.2">
      <c r="A34" s="98" t="s">
        <v>44</v>
      </c>
      <c r="B34" s="99">
        <v>4882455</v>
      </c>
      <c r="C34" s="99"/>
      <c r="D34" s="99">
        <v>4806558</v>
      </c>
      <c r="E34" s="99"/>
      <c r="F34" s="99">
        <v>986502</v>
      </c>
      <c r="G34" s="99"/>
      <c r="H34" s="99">
        <v>0</v>
      </c>
      <c r="I34" s="99"/>
      <c r="J34" s="99">
        <v>0</v>
      </c>
      <c r="K34" s="26"/>
      <c r="L34" s="99">
        <v>10395305</v>
      </c>
      <c r="M34" s="99"/>
      <c r="N34" s="27">
        <v>0</v>
      </c>
      <c r="O34" s="99"/>
      <c r="P34" s="99">
        <v>222652</v>
      </c>
      <c r="Q34" s="84"/>
      <c r="R34" s="99">
        <v>58493</v>
      </c>
      <c r="S34" s="84"/>
      <c r="T34" s="99">
        <v>105670</v>
      </c>
      <c r="U34" s="99"/>
      <c r="V34" s="84">
        <v>21457635</v>
      </c>
    </row>
    <row r="35" spans="1:22" x14ac:dyDescent="0.2">
      <c r="A35" s="98" t="s">
        <v>43</v>
      </c>
      <c r="B35" s="99">
        <v>36118475</v>
      </c>
      <c r="C35" s="99"/>
      <c r="D35" s="99">
        <v>5736831</v>
      </c>
      <c r="E35" s="99"/>
      <c r="F35" s="99">
        <v>1854865</v>
      </c>
      <c r="G35" s="99"/>
      <c r="H35" s="99">
        <v>29205386</v>
      </c>
      <c r="I35" s="99"/>
      <c r="J35" s="99">
        <v>4265676</v>
      </c>
      <c r="K35" s="84"/>
      <c r="L35" s="99">
        <v>18068032</v>
      </c>
      <c r="M35" s="99"/>
      <c r="N35" s="27">
        <v>5298197</v>
      </c>
      <c r="O35" s="99"/>
      <c r="P35" s="99">
        <v>911616</v>
      </c>
      <c r="Q35" s="84"/>
      <c r="R35" s="99">
        <v>193714</v>
      </c>
      <c r="S35" s="84"/>
      <c r="T35" s="99">
        <v>113541</v>
      </c>
      <c r="U35" s="99"/>
      <c r="V35" s="84">
        <v>101766333</v>
      </c>
    </row>
    <row r="36" spans="1:22" x14ac:dyDescent="0.2">
      <c r="A36" s="98" t="s">
        <v>45</v>
      </c>
      <c r="B36" s="99">
        <v>2499768</v>
      </c>
      <c r="C36" s="99"/>
      <c r="D36" s="99">
        <v>1450423</v>
      </c>
      <c r="E36" s="99"/>
      <c r="F36" s="99">
        <v>393670</v>
      </c>
      <c r="G36" s="99"/>
      <c r="H36" s="99">
        <v>0</v>
      </c>
      <c r="I36" s="99"/>
      <c r="J36" s="99">
        <v>0</v>
      </c>
      <c r="K36" s="26"/>
      <c r="L36" s="99">
        <v>4108621</v>
      </c>
      <c r="M36" s="99"/>
      <c r="N36" s="27">
        <v>0</v>
      </c>
      <c r="O36" s="99"/>
      <c r="P36" s="99">
        <v>222652</v>
      </c>
      <c r="Q36" s="84"/>
      <c r="R36" s="99">
        <v>58493</v>
      </c>
      <c r="S36" s="84"/>
      <c r="T36" s="99">
        <v>77273</v>
      </c>
      <c r="U36" s="99"/>
      <c r="V36" s="84">
        <v>8810900</v>
      </c>
    </row>
    <row r="37" spans="1:22" x14ac:dyDescent="0.2">
      <c r="A37" s="98" t="s">
        <v>48</v>
      </c>
      <c r="B37" s="99">
        <v>8373704</v>
      </c>
      <c r="C37" s="99"/>
      <c r="D37" s="99">
        <v>2188506</v>
      </c>
      <c r="E37" s="99"/>
      <c r="F37" s="99">
        <v>634064</v>
      </c>
      <c r="G37" s="99"/>
      <c r="H37" s="99">
        <v>0</v>
      </c>
      <c r="I37" s="99"/>
      <c r="J37" s="99">
        <v>0</v>
      </c>
      <c r="K37" s="26"/>
      <c r="L37" s="99">
        <v>99003</v>
      </c>
      <c r="M37" s="99"/>
      <c r="N37" s="27">
        <v>0</v>
      </c>
      <c r="O37" s="99"/>
      <c r="P37" s="99">
        <v>222652</v>
      </c>
      <c r="Q37" s="84"/>
      <c r="R37" s="99">
        <v>58493</v>
      </c>
      <c r="S37" s="84"/>
      <c r="T37" s="99">
        <v>83518</v>
      </c>
      <c r="U37" s="99"/>
      <c r="V37" s="84">
        <v>11659940</v>
      </c>
    </row>
    <row r="38" spans="1:22" x14ac:dyDescent="0.2">
      <c r="A38" s="98" t="s">
        <v>52</v>
      </c>
      <c r="B38" s="99">
        <v>21008182</v>
      </c>
      <c r="C38" s="99"/>
      <c r="D38" s="99">
        <v>714514</v>
      </c>
      <c r="E38" s="99"/>
      <c r="F38" s="99">
        <v>463453</v>
      </c>
      <c r="G38" s="99"/>
      <c r="H38" s="99">
        <v>0</v>
      </c>
      <c r="I38" s="99"/>
      <c r="J38" s="99">
        <v>0</v>
      </c>
      <c r="K38" s="26"/>
      <c r="L38" s="99">
        <v>12127857</v>
      </c>
      <c r="M38" s="99"/>
      <c r="N38" s="27">
        <v>300000</v>
      </c>
      <c r="O38" s="99"/>
      <c r="P38" s="99">
        <v>241419</v>
      </c>
      <c r="Q38" s="84"/>
      <c r="R38" s="99">
        <v>63424</v>
      </c>
      <c r="S38" s="84"/>
      <c r="T38" s="99">
        <v>71046</v>
      </c>
      <c r="U38" s="99"/>
      <c r="V38" s="84">
        <v>34989895</v>
      </c>
    </row>
    <row r="39" spans="1:22" x14ac:dyDescent="0.2">
      <c r="A39" s="98" t="s">
        <v>49</v>
      </c>
      <c r="B39" s="99">
        <v>3479864</v>
      </c>
      <c r="C39" s="99"/>
      <c r="D39" s="99">
        <v>1891845</v>
      </c>
      <c r="E39" s="99"/>
      <c r="F39" s="99">
        <v>436043</v>
      </c>
      <c r="G39" s="99"/>
      <c r="H39" s="99">
        <v>2970039</v>
      </c>
      <c r="I39" s="99"/>
      <c r="J39" s="99">
        <v>0</v>
      </c>
      <c r="K39" s="26"/>
      <c r="L39" s="99">
        <v>2574075</v>
      </c>
      <c r="M39" s="99"/>
      <c r="N39" s="27">
        <v>149302</v>
      </c>
      <c r="O39" s="99"/>
      <c r="P39" s="99">
        <v>222652</v>
      </c>
      <c r="Q39" s="84"/>
      <c r="R39" s="99">
        <v>58493</v>
      </c>
      <c r="S39" s="84"/>
      <c r="T39" s="99">
        <v>81008</v>
      </c>
      <c r="U39" s="99"/>
      <c r="V39" s="84">
        <v>11863321</v>
      </c>
    </row>
    <row r="40" spans="1:22" x14ac:dyDescent="0.2">
      <c r="A40" s="98" t="s">
        <v>50</v>
      </c>
      <c r="B40" s="99">
        <v>204007314</v>
      </c>
      <c r="C40" s="99"/>
      <c r="D40" s="99">
        <v>2704938</v>
      </c>
      <c r="E40" s="99"/>
      <c r="F40" s="99">
        <v>2474824</v>
      </c>
      <c r="G40" s="99"/>
      <c r="H40" s="99">
        <v>159392107</v>
      </c>
      <c r="I40" s="99"/>
      <c r="J40" s="99">
        <v>99960024</v>
      </c>
      <c r="K40" s="84"/>
      <c r="L40" s="99">
        <v>5197653</v>
      </c>
      <c r="M40" s="99"/>
      <c r="N40" s="27">
        <v>3000000</v>
      </c>
      <c r="O40" s="99"/>
      <c r="P40" s="99">
        <v>2759494</v>
      </c>
      <c r="Q40" s="84"/>
      <c r="R40" s="99">
        <v>461499</v>
      </c>
      <c r="S40" s="84"/>
      <c r="T40" s="99">
        <v>87887</v>
      </c>
      <c r="U40" s="99"/>
      <c r="V40" s="84">
        <v>480045740</v>
      </c>
    </row>
    <row r="41" spans="1:22" x14ac:dyDescent="0.2">
      <c r="A41" s="98" t="s">
        <v>51</v>
      </c>
      <c r="B41" s="99">
        <v>7216668</v>
      </c>
      <c r="C41" s="99"/>
      <c r="D41" s="99">
        <v>2126491</v>
      </c>
      <c r="E41" s="99"/>
      <c r="F41" s="99">
        <v>553754</v>
      </c>
      <c r="G41" s="99"/>
      <c r="H41" s="99">
        <v>990013</v>
      </c>
      <c r="I41" s="99"/>
      <c r="J41" s="99">
        <v>0</v>
      </c>
      <c r="K41" s="26"/>
      <c r="L41" s="99">
        <v>10642814</v>
      </c>
      <c r="M41" s="99"/>
      <c r="N41" s="27">
        <v>2630000</v>
      </c>
      <c r="O41" s="99"/>
      <c r="P41" s="99">
        <v>222652</v>
      </c>
      <c r="Q41" s="84"/>
      <c r="R41" s="99">
        <v>58493</v>
      </c>
      <c r="S41" s="84"/>
      <c r="T41" s="99">
        <v>82993</v>
      </c>
      <c r="U41" s="99"/>
      <c r="V41" s="84">
        <v>24523878</v>
      </c>
    </row>
    <row r="42" spans="1:22" x14ac:dyDescent="0.2">
      <c r="A42" s="98" t="s">
        <v>53</v>
      </c>
      <c r="B42" s="99">
        <v>533743894</v>
      </c>
      <c r="C42" s="99"/>
      <c r="D42" s="99">
        <v>9521706</v>
      </c>
      <c r="E42" s="99"/>
      <c r="F42" s="99">
        <v>5777160</v>
      </c>
      <c r="G42" s="99"/>
      <c r="H42" s="99">
        <v>16577195</v>
      </c>
      <c r="I42" s="99"/>
      <c r="J42" s="99">
        <v>349553296</v>
      </c>
      <c r="K42" s="84"/>
      <c r="L42" s="99">
        <v>28323743</v>
      </c>
      <c r="M42" s="99"/>
      <c r="N42" s="27">
        <v>4133358</v>
      </c>
      <c r="O42" s="99"/>
      <c r="P42" s="99">
        <v>5603614</v>
      </c>
      <c r="Q42" s="84"/>
      <c r="R42" s="99">
        <v>982654</v>
      </c>
      <c r="S42" s="84"/>
      <c r="T42" s="99">
        <v>145566</v>
      </c>
      <c r="U42" s="99"/>
      <c r="V42" s="84">
        <v>954362186</v>
      </c>
    </row>
    <row r="43" spans="1:22" x14ac:dyDescent="0.2">
      <c r="A43" s="98" t="s">
        <v>46</v>
      </c>
      <c r="B43" s="99">
        <v>29391907</v>
      </c>
      <c r="C43" s="99"/>
      <c r="D43" s="99">
        <v>10114864</v>
      </c>
      <c r="E43" s="99"/>
      <c r="F43" s="99">
        <v>2181039</v>
      </c>
      <c r="G43" s="99"/>
      <c r="H43" s="99">
        <v>15840210</v>
      </c>
      <c r="I43" s="99"/>
      <c r="J43" s="99">
        <v>0</v>
      </c>
      <c r="K43" s="26"/>
      <c r="L43" s="99">
        <v>6930203</v>
      </c>
      <c r="M43" s="99"/>
      <c r="N43" s="27">
        <v>722000</v>
      </c>
      <c r="O43" s="99"/>
      <c r="P43" s="99">
        <v>665852</v>
      </c>
      <c r="Q43" s="84"/>
      <c r="R43" s="99">
        <v>174927</v>
      </c>
      <c r="S43" s="84"/>
      <c r="T43" s="99">
        <v>150585</v>
      </c>
      <c r="U43" s="99"/>
      <c r="V43" s="84">
        <v>66171587</v>
      </c>
    </row>
    <row r="44" spans="1:22" x14ac:dyDescent="0.2">
      <c r="A44" s="98" t="s">
        <v>47</v>
      </c>
      <c r="B44" s="99">
        <v>2436797</v>
      </c>
      <c r="C44" s="99"/>
      <c r="D44" s="99">
        <v>1072653</v>
      </c>
      <c r="E44" s="99"/>
      <c r="F44" s="99">
        <v>330309</v>
      </c>
      <c r="G44" s="99"/>
      <c r="H44" s="99">
        <v>0</v>
      </c>
      <c r="I44" s="99"/>
      <c r="J44" s="99">
        <v>0</v>
      </c>
      <c r="K44" s="26"/>
      <c r="L44" s="99">
        <v>3465102</v>
      </c>
      <c r="M44" s="99"/>
      <c r="N44" s="27">
        <v>213500</v>
      </c>
      <c r="O44" s="99"/>
      <c r="P44" s="99">
        <v>222652</v>
      </c>
      <c r="Q44" s="84"/>
      <c r="R44" s="99">
        <v>58493</v>
      </c>
      <c r="S44" s="84"/>
      <c r="T44" s="99">
        <v>74076</v>
      </c>
      <c r="U44" s="99"/>
      <c r="V44" s="84">
        <v>7873582</v>
      </c>
    </row>
    <row r="45" spans="1:22" x14ac:dyDescent="0.2">
      <c r="A45" s="98" t="s">
        <v>195</v>
      </c>
      <c r="B45" s="99">
        <v>0</v>
      </c>
      <c r="C45" s="26"/>
      <c r="D45" s="99">
        <v>106524</v>
      </c>
      <c r="E45" s="99"/>
      <c r="F45" s="99">
        <v>52840</v>
      </c>
      <c r="G45" s="99"/>
      <c r="H45" s="99">
        <v>0</v>
      </c>
      <c r="I45" s="99"/>
      <c r="J45" s="99">
        <v>0</v>
      </c>
      <c r="K45" s="26"/>
      <c r="L45" s="99">
        <v>0</v>
      </c>
      <c r="M45" s="99"/>
      <c r="N45" s="27">
        <v>0</v>
      </c>
      <c r="O45" s="99"/>
      <c r="P45" s="99">
        <v>0</v>
      </c>
      <c r="Q45" s="26"/>
      <c r="R45" s="99">
        <v>0</v>
      </c>
      <c r="S45" s="26"/>
      <c r="T45" s="99">
        <v>10901</v>
      </c>
      <c r="U45" s="99"/>
      <c r="V45" s="84">
        <v>170265</v>
      </c>
    </row>
    <row r="46" spans="1:22" x14ac:dyDescent="0.2">
      <c r="A46" s="98" t="s">
        <v>54</v>
      </c>
      <c r="B46" s="99">
        <v>92390104</v>
      </c>
      <c r="C46" s="99"/>
      <c r="D46" s="99">
        <v>10297635</v>
      </c>
      <c r="E46" s="99"/>
      <c r="F46" s="99">
        <v>3669212</v>
      </c>
      <c r="G46" s="99"/>
      <c r="H46" s="99">
        <v>6435085</v>
      </c>
      <c r="I46" s="99"/>
      <c r="J46" s="99">
        <v>17355872</v>
      </c>
      <c r="K46" s="84"/>
      <c r="L46" s="99">
        <v>13414893</v>
      </c>
      <c r="M46" s="99"/>
      <c r="N46" s="27">
        <v>4864475</v>
      </c>
      <c r="O46" s="99"/>
      <c r="P46" s="99">
        <v>1918238</v>
      </c>
      <c r="Q46" s="84"/>
      <c r="R46" s="99">
        <v>463409</v>
      </c>
      <c r="S46" s="84"/>
      <c r="T46" s="99">
        <v>152132</v>
      </c>
      <c r="U46" s="99"/>
      <c r="V46" s="84">
        <v>150961055</v>
      </c>
    </row>
    <row r="47" spans="1:22" x14ac:dyDescent="0.2">
      <c r="A47" s="98" t="s">
        <v>55</v>
      </c>
      <c r="B47" s="99">
        <v>11576094</v>
      </c>
      <c r="C47" s="99"/>
      <c r="D47" s="99">
        <v>4402133</v>
      </c>
      <c r="E47" s="99"/>
      <c r="F47" s="99">
        <v>1208967</v>
      </c>
      <c r="G47" s="99"/>
      <c r="H47" s="99">
        <v>0</v>
      </c>
      <c r="I47" s="99"/>
      <c r="J47" s="99">
        <v>0</v>
      </c>
      <c r="K47" s="26"/>
      <c r="L47" s="99">
        <v>6930203</v>
      </c>
      <c r="M47" s="99"/>
      <c r="N47" s="27">
        <v>5000000</v>
      </c>
      <c r="O47" s="99"/>
      <c r="P47" s="99">
        <v>358870</v>
      </c>
      <c r="Q47" s="84"/>
      <c r="R47" s="99">
        <v>94279</v>
      </c>
      <c r="S47" s="84"/>
      <c r="T47" s="99">
        <v>102248</v>
      </c>
      <c r="U47" s="99"/>
      <c r="V47" s="84">
        <v>29672794</v>
      </c>
    </row>
    <row r="48" spans="1:22" x14ac:dyDescent="0.2">
      <c r="A48" s="98" t="s">
        <v>56</v>
      </c>
      <c r="B48" s="99">
        <v>30250681</v>
      </c>
      <c r="C48" s="99"/>
      <c r="D48" s="99">
        <v>3495332</v>
      </c>
      <c r="E48" s="99"/>
      <c r="F48" s="99">
        <v>1121700</v>
      </c>
      <c r="G48" s="99"/>
      <c r="H48" s="99">
        <v>63855844</v>
      </c>
      <c r="I48" s="99"/>
      <c r="J48" s="99">
        <v>4167985</v>
      </c>
      <c r="K48" s="84"/>
      <c r="L48" s="99">
        <v>10425006</v>
      </c>
      <c r="M48" s="99"/>
      <c r="N48" s="27">
        <v>2850000</v>
      </c>
      <c r="O48" s="99"/>
      <c r="P48" s="99">
        <v>403109</v>
      </c>
      <c r="Q48" s="84"/>
      <c r="R48" s="99">
        <v>98854</v>
      </c>
      <c r="S48" s="84"/>
      <c r="T48" s="99">
        <v>94575</v>
      </c>
      <c r="U48" s="99"/>
      <c r="V48" s="84">
        <v>116763086</v>
      </c>
    </row>
    <row r="49" spans="1:22" x14ac:dyDescent="0.2">
      <c r="A49" s="98" t="s">
        <v>57</v>
      </c>
      <c r="B49" s="99">
        <v>150523125</v>
      </c>
      <c r="C49" s="99"/>
      <c r="D49" s="99">
        <v>11487119</v>
      </c>
      <c r="E49" s="99"/>
      <c r="F49" s="99">
        <v>4405634</v>
      </c>
      <c r="G49" s="99"/>
      <c r="H49" s="99">
        <v>34650459</v>
      </c>
      <c r="I49" s="99"/>
      <c r="J49" s="99">
        <v>95692115</v>
      </c>
      <c r="K49" s="105"/>
      <c r="L49" s="99">
        <v>26186270</v>
      </c>
      <c r="M49" s="99"/>
      <c r="N49" s="27">
        <v>13764300</v>
      </c>
      <c r="O49" s="99"/>
      <c r="P49" s="99">
        <v>2487903</v>
      </c>
      <c r="Q49" s="84"/>
      <c r="R49" s="99">
        <v>501733</v>
      </c>
      <c r="S49" s="84"/>
      <c r="T49" s="99">
        <v>162196</v>
      </c>
      <c r="U49" s="99"/>
      <c r="V49" s="84">
        <v>339860854</v>
      </c>
    </row>
    <row r="50" spans="1:22" x14ac:dyDescent="0.2">
      <c r="A50" s="98" t="s">
        <v>58</v>
      </c>
      <c r="B50" s="99">
        <v>45963025</v>
      </c>
      <c r="C50" s="99"/>
      <c r="D50" s="99">
        <v>3432713</v>
      </c>
      <c r="E50" s="99"/>
      <c r="F50" s="99">
        <v>1062427</v>
      </c>
      <c r="G50" s="99"/>
      <c r="H50" s="99">
        <v>39600523</v>
      </c>
      <c r="I50" s="99"/>
      <c r="J50" s="99">
        <v>2313155</v>
      </c>
      <c r="K50" s="84"/>
      <c r="L50" s="99">
        <v>0</v>
      </c>
      <c r="M50" s="99"/>
      <c r="N50" s="27">
        <v>0</v>
      </c>
      <c r="O50" s="99"/>
      <c r="P50" s="99">
        <v>603336</v>
      </c>
      <c r="Q50" s="84"/>
      <c r="R50" s="99">
        <v>147944</v>
      </c>
      <c r="S50" s="84"/>
      <c r="T50" s="99">
        <v>94045</v>
      </c>
      <c r="U50" s="99"/>
      <c r="V50" s="84">
        <v>93217168</v>
      </c>
    </row>
    <row r="51" spans="1:22" x14ac:dyDescent="0.2">
      <c r="A51" s="98" t="s">
        <v>59</v>
      </c>
      <c r="B51" s="99">
        <v>9762108</v>
      </c>
      <c r="C51" s="99"/>
      <c r="D51" s="99">
        <v>439736</v>
      </c>
      <c r="E51" s="99"/>
      <c r="F51" s="99">
        <v>484395</v>
      </c>
      <c r="G51" s="99"/>
      <c r="H51" s="99">
        <v>4950065</v>
      </c>
      <c r="I51" s="99"/>
      <c r="J51" s="99">
        <v>84705</v>
      </c>
      <c r="K51" s="103"/>
      <c r="L51" s="99">
        <v>5940175</v>
      </c>
      <c r="M51" s="99"/>
      <c r="N51" s="27">
        <v>2000000</v>
      </c>
      <c r="O51" s="99"/>
      <c r="P51" s="99">
        <v>222652</v>
      </c>
      <c r="Q51" s="84"/>
      <c r="R51" s="99">
        <v>58493</v>
      </c>
      <c r="S51" s="84"/>
      <c r="T51" s="99">
        <v>68721</v>
      </c>
      <c r="U51" s="99"/>
      <c r="V51" s="84">
        <v>24011050</v>
      </c>
    </row>
    <row r="52" spans="1:22" x14ac:dyDescent="0.2">
      <c r="A52" s="98" t="s">
        <v>60</v>
      </c>
      <c r="B52" s="99">
        <v>11772582</v>
      </c>
      <c r="C52" s="99"/>
      <c r="D52" s="99">
        <v>5062540</v>
      </c>
      <c r="E52" s="99"/>
      <c r="F52" s="99">
        <v>1167523</v>
      </c>
      <c r="G52" s="99"/>
      <c r="H52" s="99">
        <v>0</v>
      </c>
      <c r="I52" s="99"/>
      <c r="J52" s="99">
        <v>0</v>
      </c>
      <c r="K52" s="26"/>
      <c r="L52" s="99">
        <v>9900290</v>
      </c>
      <c r="M52" s="99"/>
      <c r="N52" s="27">
        <v>0</v>
      </c>
      <c r="O52" s="99"/>
      <c r="P52" s="99">
        <v>378053</v>
      </c>
      <c r="Q52" s="84"/>
      <c r="R52" s="99">
        <v>99319</v>
      </c>
      <c r="S52" s="84"/>
      <c r="T52" s="99">
        <v>107836</v>
      </c>
      <c r="U52" s="99"/>
      <c r="V52" s="84">
        <v>28488143</v>
      </c>
    </row>
    <row r="53" spans="1:22" x14ac:dyDescent="0.2">
      <c r="A53" s="98" t="s">
        <v>61</v>
      </c>
      <c r="B53" s="99">
        <v>1757831</v>
      </c>
      <c r="C53" s="99"/>
      <c r="D53" s="99">
        <v>1307480</v>
      </c>
      <c r="E53" s="99"/>
      <c r="F53" s="99">
        <v>359273</v>
      </c>
      <c r="G53" s="99"/>
      <c r="H53" s="99">
        <v>0</v>
      </c>
      <c r="I53" s="99"/>
      <c r="J53" s="99">
        <v>0</v>
      </c>
      <c r="K53" s="26"/>
      <c r="L53" s="99">
        <v>2440422</v>
      </c>
      <c r="M53" s="99"/>
      <c r="N53" s="27">
        <v>0</v>
      </c>
      <c r="O53" s="99"/>
      <c r="P53" s="99">
        <v>222652</v>
      </c>
      <c r="Q53" s="84"/>
      <c r="R53" s="99">
        <v>58493</v>
      </c>
      <c r="S53" s="84"/>
      <c r="T53" s="99">
        <v>76063</v>
      </c>
      <c r="U53" s="99"/>
      <c r="V53" s="84">
        <v>6222214</v>
      </c>
    </row>
    <row r="54" spans="1:22" x14ac:dyDescent="0.2">
      <c r="A54" s="98" t="s">
        <v>62</v>
      </c>
      <c r="B54" s="99">
        <v>23240268</v>
      </c>
      <c r="C54" s="99"/>
      <c r="D54" s="99">
        <v>6535161</v>
      </c>
      <c r="E54" s="99"/>
      <c r="F54" s="99">
        <v>1739859</v>
      </c>
      <c r="G54" s="99"/>
      <c r="H54" s="99">
        <v>22938603</v>
      </c>
      <c r="I54" s="99"/>
      <c r="J54" s="99">
        <v>329166</v>
      </c>
      <c r="K54" s="84"/>
      <c r="L54" s="99">
        <v>11622940</v>
      </c>
      <c r="M54" s="99"/>
      <c r="N54" s="27">
        <v>6000000</v>
      </c>
      <c r="O54" s="99"/>
      <c r="P54" s="99">
        <v>587721</v>
      </c>
      <c r="Q54" s="84"/>
      <c r="R54" s="99">
        <v>154401</v>
      </c>
      <c r="S54" s="84"/>
      <c r="T54" s="99">
        <v>120296</v>
      </c>
      <c r="U54" s="99"/>
      <c r="V54" s="84">
        <v>73268415</v>
      </c>
    </row>
    <row r="55" spans="1:22" x14ac:dyDescent="0.2">
      <c r="A55" s="98" t="s">
        <v>63</v>
      </c>
      <c r="B55" s="99">
        <v>168706511</v>
      </c>
      <c r="C55" s="99"/>
      <c r="D55" s="99">
        <v>13797540</v>
      </c>
      <c r="E55" s="99"/>
      <c r="F55" s="99">
        <v>4551140</v>
      </c>
      <c r="G55" s="99"/>
      <c r="H55" s="99">
        <v>81181073</v>
      </c>
      <c r="I55" s="99"/>
      <c r="J55" s="99">
        <v>7887580</v>
      </c>
      <c r="K55" s="84"/>
      <c r="L55" s="99">
        <v>19825336</v>
      </c>
      <c r="M55" s="99"/>
      <c r="N55" s="27">
        <v>2810000</v>
      </c>
      <c r="O55" s="99"/>
      <c r="P55" s="99">
        <v>3782241</v>
      </c>
      <c r="Q55" s="84"/>
      <c r="R55" s="99">
        <v>791651</v>
      </c>
      <c r="S55" s="84"/>
      <c r="T55" s="99">
        <v>181745</v>
      </c>
      <c r="U55" s="99"/>
      <c r="V55" s="84">
        <v>303514817</v>
      </c>
    </row>
    <row r="56" spans="1:22" x14ac:dyDescent="0.2">
      <c r="A56" s="98" t="s">
        <v>64</v>
      </c>
      <c r="B56" s="99">
        <v>22159227</v>
      </c>
      <c r="C56" s="99"/>
      <c r="D56" s="99">
        <v>991142</v>
      </c>
      <c r="E56" s="99"/>
      <c r="F56" s="99">
        <v>513840</v>
      </c>
      <c r="G56" s="99"/>
      <c r="H56" s="99">
        <v>16830222</v>
      </c>
      <c r="I56" s="99"/>
      <c r="J56" s="99">
        <v>0</v>
      </c>
      <c r="K56" s="26"/>
      <c r="L56" s="99">
        <v>4455131</v>
      </c>
      <c r="M56" s="99"/>
      <c r="N56" s="27">
        <v>0</v>
      </c>
      <c r="O56" s="99"/>
      <c r="P56" s="99">
        <v>349651</v>
      </c>
      <c r="Q56" s="84"/>
      <c r="R56" s="99">
        <v>91857</v>
      </c>
      <c r="S56" s="84"/>
      <c r="T56" s="99">
        <v>73386</v>
      </c>
      <c r="U56" s="99"/>
      <c r="V56" s="84">
        <v>45464456</v>
      </c>
    </row>
    <row r="57" spans="1:22" x14ac:dyDescent="0.2">
      <c r="A57" s="98" t="s">
        <v>67</v>
      </c>
      <c r="B57" s="99">
        <v>883435</v>
      </c>
      <c r="C57" s="99"/>
      <c r="D57" s="99">
        <v>1169000</v>
      </c>
      <c r="E57" s="99"/>
      <c r="F57" s="99">
        <v>291405</v>
      </c>
      <c r="G57" s="99"/>
      <c r="H57" s="99">
        <v>0</v>
      </c>
      <c r="I57" s="99"/>
      <c r="J57" s="99">
        <v>0</v>
      </c>
      <c r="K57" s="26"/>
      <c r="L57" s="99">
        <v>1980058</v>
      </c>
      <c r="M57" s="99"/>
      <c r="N57" s="27">
        <v>850000</v>
      </c>
      <c r="O57" s="99"/>
      <c r="P57" s="99">
        <v>222652</v>
      </c>
      <c r="Q57" s="84"/>
      <c r="R57" s="99">
        <v>58493</v>
      </c>
      <c r="S57" s="84"/>
      <c r="T57" s="99">
        <v>74891</v>
      </c>
      <c r="U57" s="99"/>
      <c r="V57" s="84">
        <v>5529934</v>
      </c>
    </row>
    <row r="58" spans="1:22" x14ac:dyDescent="0.2">
      <c r="A58" s="98" t="s">
        <v>66</v>
      </c>
      <c r="B58" s="99">
        <v>0</v>
      </c>
      <c r="C58" s="26"/>
      <c r="D58" s="99">
        <v>250204</v>
      </c>
      <c r="E58" s="99"/>
      <c r="F58" s="99">
        <v>138131</v>
      </c>
      <c r="G58" s="99"/>
      <c r="H58" s="99">
        <v>0</v>
      </c>
      <c r="I58" s="99"/>
      <c r="J58" s="99">
        <v>0</v>
      </c>
      <c r="K58" s="26"/>
      <c r="L58" s="99">
        <v>495015</v>
      </c>
      <c r="M58" s="99"/>
      <c r="N58" s="27">
        <v>0</v>
      </c>
      <c r="O58" s="99"/>
      <c r="P58" s="99">
        <v>0</v>
      </c>
      <c r="Q58" s="26"/>
      <c r="R58" s="99">
        <v>0</v>
      </c>
      <c r="S58" s="26"/>
      <c r="T58" s="99">
        <v>12117</v>
      </c>
      <c r="U58" s="99"/>
      <c r="V58" s="84">
        <v>895467</v>
      </c>
    </row>
    <row r="59" spans="1:22" x14ac:dyDescent="0.2">
      <c r="A59" s="98" t="s">
        <v>65</v>
      </c>
      <c r="B59" s="99">
        <v>49424125</v>
      </c>
      <c r="C59" s="99"/>
      <c r="D59" s="99">
        <v>5794053</v>
      </c>
      <c r="E59" s="99"/>
      <c r="F59" s="99">
        <v>1811275</v>
      </c>
      <c r="G59" s="99"/>
      <c r="H59" s="99">
        <v>27720366</v>
      </c>
      <c r="I59" s="99"/>
      <c r="J59" s="99">
        <v>15441327</v>
      </c>
      <c r="K59" s="84"/>
      <c r="L59" s="99">
        <v>11880349</v>
      </c>
      <c r="M59" s="99"/>
      <c r="N59" s="27">
        <v>1375000</v>
      </c>
      <c r="O59" s="99"/>
      <c r="P59" s="99">
        <v>1244077</v>
      </c>
      <c r="Q59" s="84"/>
      <c r="R59" s="99">
        <v>266598</v>
      </c>
      <c r="S59" s="84"/>
      <c r="T59" s="99">
        <v>114025</v>
      </c>
      <c r="U59" s="99"/>
      <c r="V59" s="84">
        <v>115071195</v>
      </c>
    </row>
    <row r="60" spans="1:22" x14ac:dyDescent="0.2">
      <c r="A60" s="98" t="s">
        <v>68</v>
      </c>
      <c r="B60" s="99">
        <v>88695414</v>
      </c>
      <c r="C60" s="99"/>
      <c r="D60" s="99">
        <v>4059820</v>
      </c>
      <c r="E60" s="99"/>
      <c r="F60" s="99">
        <v>1621119</v>
      </c>
      <c r="G60" s="99"/>
      <c r="H60" s="99">
        <v>19800262</v>
      </c>
      <c r="I60" s="99"/>
      <c r="J60" s="99">
        <v>19519362</v>
      </c>
      <c r="K60" s="84"/>
      <c r="L60" s="99">
        <v>30591897</v>
      </c>
      <c r="M60" s="99"/>
      <c r="N60" s="27">
        <v>6000000</v>
      </c>
      <c r="O60" s="99"/>
      <c r="P60" s="99">
        <v>991575</v>
      </c>
      <c r="Q60" s="84"/>
      <c r="R60" s="99">
        <v>223786</v>
      </c>
      <c r="S60" s="84"/>
      <c r="T60" s="99">
        <v>99351</v>
      </c>
      <c r="U60" s="99"/>
      <c r="V60" s="84">
        <v>171602586</v>
      </c>
    </row>
    <row r="61" spans="1:22" x14ac:dyDescent="0.2">
      <c r="A61" s="98" t="s">
        <v>70</v>
      </c>
      <c r="B61" s="99">
        <v>4259126</v>
      </c>
      <c r="C61" s="99"/>
      <c r="D61" s="99">
        <v>3452017</v>
      </c>
      <c r="E61" s="99"/>
      <c r="F61" s="99">
        <v>844441</v>
      </c>
      <c r="G61" s="99"/>
      <c r="H61" s="99">
        <v>0</v>
      </c>
      <c r="I61" s="99"/>
      <c r="J61" s="99">
        <v>0</v>
      </c>
      <c r="K61" s="26"/>
      <c r="L61" s="99">
        <v>6682696</v>
      </c>
      <c r="M61" s="99"/>
      <c r="N61" s="27">
        <v>800000</v>
      </c>
      <c r="O61" s="99"/>
      <c r="P61" s="99">
        <v>222652</v>
      </c>
      <c r="Q61" s="84"/>
      <c r="R61" s="99">
        <v>58493</v>
      </c>
      <c r="S61" s="84"/>
      <c r="T61" s="99">
        <v>94209</v>
      </c>
      <c r="U61" s="99"/>
      <c r="V61" s="84">
        <v>16413634</v>
      </c>
    </row>
    <row r="62" spans="1:22" x14ac:dyDescent="0.2">
      <c r="A62" s="98" t="s">
        <v>69</v>
      </c>
      <c r="B62" s="99">
        <v>38184465</v>
      </c>
      <c r="C62" s="99"/>
      <c r="D62" s="99">
        <v>5964681</v>
      </c>
      <c r="E62" s="99"/>
      <c r="F62" s="99">
        <v>1655754</v>
      </c>
      <c r="G62" s="99"/>
      <c r="H62" s="99">
        <v>1980026</v>
      </c>
      <c r="I62" s="99"/>
      <c r="J62" s="99">
        <v>756488</v>
      </c>
      <c r="K62" s="84"/>
      <c r="L62" s="99">
        <v>13860363</v>
      </c>
      <c r="M62" s="99"/>
      <c r="N62" s="27">
        <v>5200000</v>
      </c>
      <c r="O62" s="99"/>
      <c r="P62" s="99">
        <v>694234</v>
      </c>
      <c r="Q62" s="84"/>
      <c r="R62" s="99">
        <v>171576</v>
      </c>
      <c r="S62" s="84"/>
      <c r="T62" s="99">
        <v>115469</v>
      </c>
      <c r="U62" s="99"/>
      <c r="V62" s="84">
        <v>68583056</v>
      </c>
    </row>
    <row r="63" spans="1:22" x14ac:dyDescent="0.2">
      <c r="A63" s="98" t="s">
        <v>71</v>
      </c>
      <c r="B63" s="89">
        <v>1220639</v>
      </c>
      <c r="C63" s="106"/>
      <c r="D63" s="89">
        <v>834228</v>
      </c>
      <c r="E63" s="106"/>
      <c r="F63" s="89">
        <v>243051</v>
      </c>
      <c r="G63" s="106"/>
      <c r="H63" s="89">
        <v>0</v>
      </c>
      <c r="I63" s="106"/>
      <c r="J63" s="89">
        <v>0</v>
      </c>
      <c r="K63" s="38"/>
      <c r="L63" s="89">
        <v>2970088</v>
      </c>
      <c r="M63" s="106"/>
      <c r="N63" s="36">
        <v>0</v>
      </c>
      <c r="O63" s="106"/>
      <c r="P63" s="89">
        <v>222652</v>
      </c>
      <c r="Q63" s="89"/>
      <c r="R63" s="89">
        <v>58493</v>
      </c>
      <c r="S63" s="89"/>
      <c r="T63" s="89">
        <v>72059</v>
      </c>
      <c r="U63" s="106"/>
      <c r="V63" s="84">
        <v>5621210</v>
      </c>
    </row>
    <row r="64" spans="1:22" s="96" customFormat="1" ht="12" x14ac:dyDescent="0.2">
      <c r="A64" s="95"/>
      <c r="B64" s="84"/>
      <c r="C64" s="84"/>
      <c r="D64" s="84"/>
      <c r="E64" s="84"/>
      <c r="F64" s="84"/>
      <c r="G64" s="84"/>
      <c r="H64" s="95"/>
      <c r="I64" s="44"/>
      <c r="J64" s="84"/>
      <c r="K64" s="84"/>
      <c r="L64" s="95"/>
      <c r="M64" s="44"/>
      <c r="N64" s="27"/>
      <c r="O64" s="44"/>
      <c r="P64" s="44"/>
      <c r="Q64" s="44"/>
      <c r="R64" s="44"/>
      <c r="S64" s="44"/>
      <c r="T64" s="44"/>
      <c r="U64" s="44"/>
      <c r="V64" s="95"/>
    </row>
    <row r="65" spans="1:22" s="96" customFormat="1" ht="12" x14ac:dyDescent="0.2">
      <c r="A65" s="43" t="s">
        <v>196</v>
      </c>
      <c r="B65" s="44">
        <v>3211877791</v>
      </c>
      <c r="C65" s="28" t="s">
        <v>134</v>
      </c>
      <c r="D65" s="44">
        <v>226410089</v>
      </c>
      <c r="E65" s="28" t="s">
        <v>135</v>
      </c>
      <c r="F65" s="44">
        <v>84930249</v>
      </c>
      <c r="G65" s="28" t="s">
        <v>136</v>
      </c>
      <c r="H65" s="44">
        <v>1126524840</v>
      </c>
      <c r="I65" s="28" t="s">
        <v>138</v>
      </c>
      <c r="J65" s="44">
        <v>1125583205</v>
      </c>
      <c r="K65" s="28" t="s">
        <v>139</v>
      </c>
      <c r="L65" s="44">
        <v>613751658</v>
      </c>
      <c r="M65" s="28" t="s">
        <v>140</v>
      </c>
      <c r="N65" s="44">
        <v>126104367</v>
      </c>
      <c r="O65" s="28" t="s">
        <v>229</v>
      </c>
      <c r="P65" s="44">
        <v>55662971</v>
      </c>
      <c r="Q65" s="28" t="s">
        <v>176</v>
      </c>
      <c r="R65" s="44">
        <v>11698648</v>
      </c>
      <c r="S65" s="28" t="s">
        <v>177</v>
      </c>
      <c r="T65" s="44">
        <v>5270729</v>
      </c>
      <c r="U65" s="28" t="s">
        <v>178</v>
      </c>
      <c r="V65" s="84">
        <v>6587814547</v>
      </c>
    </row>
    <row r="66" spans="1:22" s="96" customFormat="1" ht="12" x14ac:dyDescent="0.2">
      <c r="B66" s="104"/>
      <c r="C66" s="104"/>
      <c r="D66" s="84"/>
      <c r="E66" s="84"/>
      <c r="F66" s="84"/>
      <c r="G66" s="84"/>
      <c r="H66" s="95"/>
      <c r="I66" s="107"/>
      <c r="J66" s="84"/>
      <c r="K66" s="84"/>
      <c r="L66" s="26"/>
      <c r="N66" s="27"/>
      <c r="V66" s="95"/>
    </row>
    <row r="67" spans="1:22" s="96" customFormat="1" ht="12" x14ac:dyDescent="0.2">
      <c r="A67" s="95" t="s">
        <v>197</v>
      </c>
      <c r="B67" s="89">
        <v>16104450</v>
      </c>
      <c r="C67" s="140"/>
      <c r="D67" s="89">
        <v>1122776</v>
      </c>
      <c r="E67" s="89"/>
      <c r="F67" s="38">
        <v>0</v>
      </c>
      <c r="G67" s="38"/>
      <c r="H67" s="89">
        <v>11364000</v>
      </c>
      <c r="I67" s="89"/>
      <c r="J67" s="89">
        <v>11364000</v>
      </c>
      <c r="K67" s="89"/>
      <c r="L67" s="46">
        <v>6182000</v>
      </c>
      <c r="M67" s="89"/>
      <c r="N67" s="38">
        <v>0</v>
      </c>
      <c r="O67" s="89"/>
      <c r="P67" s="38">
        <v>0</v>
      </c>
      <c r="Q67" s="38"/>
      <c r="R67" s="38">
        <v>0</v>
      </c>
      <c r="S67" s="38"/>
      <c r="T67" s="38">
        <v>0</v>
      </c>
      <c r="U67" s="38"/>
      <c r="V67" s="108">
        <v>46137226</v>
      </c>
    </row>
    <row r="68" spans="1:22" s="96" customFormat="1" ht="12" x14ac:dyDescent="0.2">
      <c r="B68" s="84"/>
      <c r="C68" s="84"/>
      <c r="D68" s="84"/>
      <c r="E68" s="84"/>
      <c r="F68" s="84"/>
      <c r="G68" s="84"/>
      <c r="H68" s="95"/>
      <c r="I68" s="95"/>
      <c r="J68" s="84"/>
      <c r="K68" s="84"/>
      <c r="L68" s="109"/>
      <c r="M68" s="84"/>
      <c r="N68" s="27"/>
      <c r="O68" s="84"/>
      <c r="P68" s="84"/>
      <c r="Q68" s="84"/>
      <c r="R68" s="84"/>
      <c r="S68" s="84"/>
      <c r="T68" s="84"/>
      <c r="U68" s="84"/>
      <c r="V68" s="95"/>
    </row>
    <row r="69" spans="1:22" s="96" customFormat="1" thickBot="1" x14ac:dyDescent="0.25">
      <c r="A69" s="22" t="s">
        <v>198</v>
      </c>
      <c r="B69" s="110">
        <v>3227982241</v>
      </c>
      <c r="C69" s="110"/>
      <c r="D69" s="110">
        <v>227532865</v>
      </c>
      <c r="E69" s="110"/>
      <c r="F69" s="110">
        <v>84930249</v>
      </c>
      <c r="G69" s="110"/>
      <c r="H69" s="110">
        <v>1137888840</v>
      </c>
      <c r="I69" s="110"/>
      <c r="J69" s="110">
        <v>1136947205</v>
      </c>
      <c r="K69" s="110"/>
      <c r="L69" s="110">
        <v>619933658</v>
      </c>
      <c r="M69" s="110"/>
      <c r="N69" s="120">
        <v>126104367</v>
      </c>
      <c r="O69" s="110" t="s">
        <v>229</v>
      </c>
      <c r="P69" s="110">
        <v>55662971</v>
      </c>
      <c r="Q69" s="110"/>
      <c r="R69" s="110">
        <v>11698648</v>
      </c>
      <c r="S69" s="110"/>
      <c r="T69" s="110">
        <v>5270729</v>
      </c>
      <c r="U69" s="110"/>
      <c r="V69" s="110">
        <v>6633951773</v>
      </c>
    </row>
    <row r="70" spans="1:22" s="96" customFormat="1" thickTop="1" x14ac:dyDescent="0.2">
      <c r="A70" s="95"/>
      <c r="B70" s="95"/>
      <c r="C70" s="95"/>
      <c r="D70" s="95"/>
      <c r="E70" s="95"/>
      <c r="F70" s="95"/>
      <c r="G70" s="95"/>
      <c r="H70" s="95"/>
      <c r="I70" s="26"/>
      <c r="J70" s="95"/>
      <c r="K70" s="95"/>
      <c r="L70" s="95"/>
      <c r="M70" s="95"/>
      <c r="N70" s="95"/>
      <c r="O70" s="95"/>
      <c r="P70" s="95"/>
      <c r="Q70" s="95"/>
      <c r="R70" s="95"/>
      <c r="S70" s="95"/>
      <c r="T70" s="95"/>
      <c r="U70" s="95"/>
      <c r="V70" s="95"/>
    </row>
    <row r="71" spans="1:22" s="96" customFormat="1" ht="12" x14ac:dyDescent="0.2">
      <c r="A71" s="95"/>
      <c r="B71" s="95"/>
      <c r="C71" s="95"/>
      <c r="D71" s="95"/>
      <c r="E71" s="95"/>
      <c r="F71" s="95"/>
      <c r="G71" s="95"/>
      <c r="H71" s="95"/>
      <c r="I71" s="26"/>
      <c r="J71" s="95"/>
      <c r="K71" s="95"/>
      <c r="L71" s="95"/>
      <c r="M71" s="95"/>
      <c r="N71" s="95"/>
      <c r="O71" s="95"/>
      <c r="P71" s="95"/>
      <c r="Q71" s="95"/>
      <c r="R71" s="95"/>
      <c r="S71" s="95"/>
      <c r="T71" s="95"/>
      <c r="U71" s="95"/>
      <c r="V71" s="95"/>
    </row>
    <row r="72" spans="1:22" s="96" customFormat="1" ht="12" x14ac:dyDescent="0.2">
      <c r="A72" s="95" t="s">
        <v>141</v>
      </c>
      <c r="B72" s="107"/>
      <c r="C72" s="40"/>
      <c r="D72" s="40"/>
      <c r="E72" s="40"/>
      <c r="F72" s="40"/>
      <c r="G72" s="40"/>
      <c r="H72" s="40"/>
      <c r="I72" s="40"/>
      <c r="J72" s="40"/>
      <c r="K72" s="40"/>
      <c r="L72" s="40"/>
      <c r="M72" s="107"/>
      <c r="N72" s="107"/>
      <c r="O72" s="107"/>
      <c r="P72" s="40"/>
      <c r="Q72" s="40"/>
      <c r="R72" s="40"/>
      <c r="S72" s="40"/>
      <c r="T72" s="40"/>
      <c r="U72" s="40"/>
      <c r="V72" s="107">
        <v>6950000</v>
      </c>
    </row>
    <row r="73" spans="1:22" s="96" customFormat="1" ht="12" x14ac:dyDescent="0.2">
      <c r="A73" s="95" t="s">
        <v>199</v>
      </c>
      <c r="B73" s="89"/>
      <c r="C73" s="38"/>
      <c r="D73" s="38"/>
      <c r="E73" s="38"/>
      <c r="F73" s="38"/>
      <c r="G73" s="38"/>
      <c r="H73" s="38"/>
      <c r="I73" s="38"/>
      <c r="J73" s="38"/>
      <c r="K73" s="38"/>
      <c r="L73" s="38"/>
      <c r="M73" s="89"/>
      <c r="N73" s="89"/>
      <c r="O73" s="89"/>
      <c r="P73" s="38"/>
      <c r="Q73" s="38"/>
      <c r="R73" s="38"/>
      <c r="S73" s="38"/>
      <c r="T73" s="38"/>
      <c r="U73" s="38"/>
      <c r="V73" s="89">
        <v>5000000</v>
      </c>
    </row>
    <row r="74" spans="1:22" s="96" customFormat="1" ht="12" x14ac:dyDescent="0.2">
      <c r="A74" s="95"/>
      <c r="B74" s="95"/>
      <c r="C74" s="95"/>
      <c r="D74" s="95"/>
      <c r="E74" s="95"/>
      <c r="F74" s="95"/>
      <c r="G74" s="95"/>
      <c r="H74" s="26"/>
      <c r="J74" s="40"/>
      <c r="K74" s="40"/>
      <c r="L74" s="40"/>
      <c r="V74" s="95"/>
    </row>
    <row r="75" spans="1:22" s="96" customFormat="1" ht="12" x14ac:dyDescent="0.2">
      <c r="A75" s="95" t="s">
        <v>200</v>
      </c>
      <c r="B75" s="54">
        <v>3227982241</v>
      </c>
      <c r="C75" s="54"/>
      <c r="D75" s="54">
        <v>227532865</v>
      </c>
      <c r="E75" s="54"/>
      <c r="F75" s="54">
        <v>84930249</v>
      </c>
      <c r="G75" s="54"/>
      <c r="H75" s="54">
        <v>1137888840</v>
      </c>
      <c r="I75" s="95"/>
      <c r="J75" s="54">
        <v>1136947205</v>
      </c>
      <c r="K75" s="54"/>
      <c r="L75" s="54">
        <v>619933658</v>
      </c>
      <c r="M75" s="95"/>
      <c r="N75" s="118">
        <v>126104367</v>
      </c>
      <c r="O75" s="95" t="s">
        <v>229</v>
      </c>
      <c r="P75" s="101">
        <v>55662971</v>
      </c>
      <c r="Q75" s="95"/>
      <c r="R75" s="101">
        <v>11698648</v>
      </c>
      <c r="S75" s="95"/>
      <c r="T75" s="101">
        <v>5270729</v>
      </c>
      <c r="U75" s="95"/>
      <c r="V75" s="84">
        <v>6645901773</v>
      </c>
    </row>
    <row r="76" spans="1:22" s="96" customFormat="1" ht="12" x14ac:dyDescent="0.2">
      <c r="A76" s="95"/>
      <c r="B76" s="95"/>
      <c r="C76" s="95"/>
      <c r="D76" s="95"/>
      <c r="E76" s="95"/>
      <c r="F76" s="95"/>
      <c r="G76" s="95"/>
      <c r="H76" s="95"/>
      <c r="I76" s="95"/>
      <c r="J76" s="95"/>
      <c r="K76" s="95"/>
      <c r="L76" s="95"/>
      <c r="M76" s="95"/>
      <c r="N76" s="95"/>
      <c r="O76" s="95"/>
      <c r="P76" s="95"/>
      <c r="Q76" s="95"/>
      <c r="R76" s="95"/>
      <c r="S76" s="95"/>
      <c r="T76" s="95"/>
      <c r="U76" s="95"/>
      <c r="V76" s="95"/>
    </row>
    <row r="77" spans="1:22" s="96" customFormat="1" ht="12" x14ac:dyDescent="0.2">
      <c r="A77" s="111" t="s">
        <v>201</v>
      </c>
      <c r="B77" s="130"/>
      <c r="C77" s="130"/>
      <c r="D77" s="130"/>
      <c r="E77" s="130"/>
      <c r="F77" s="130"/>
      <c r="G77" s="130"/>
      <c r="H77" s="130"/>
      <c r="I77" s="130"/>
      <c r="J77" s="130"/>
      <c r="K77" s="130"/>
      <c r="L77" s="130"/>
      <c r="M77" s="130"/>
      <c r="N77" s="130"/>
      <c r="O77" s="130"/>
      <c r="P77" s="130"/>
      <c r="Q77" s="130"/>
      <c r="R77" s="130"/>
      <c r="S77" s="130"/>
      <c r="T77" s="130"/>
      <c r="U77" s="130"/>
      <c r="V77" s="130"/>
    </row>
    <row r="78" spans="1:22" s="96" customFormat="1" ht="12" x14ac:dyDescent="0.2">
      <c r="A78" s="111" t="s">
        <v>202</v>
      </c>
      <c r="B78" s="130"/>
      <c r="C78" s="130"/>
      <c r="D78" s="130"/>
      <c r="E78" s="130"/>
      <c r="F78" s="130"/>
      <c r="G78" s="130"/>
      <c r="H78" s="130"/>
      <c r="I78" s="130"/>
      <c r="J78" s="130"/>
      <c r="K78" s="130"/>
      <c r="L78" s="130"/>
      <c r="M78" s="130"/>
      <c r="N78" s="130"/>
      <c r="O78" s="130"/>
      <c r="P78" s="130"/>
      <c r="Q78" s="130"/>
      <c r="R78" s="130"/>
      <c r="S78" s="130"/>
      <c r="T78" s="130"/>
      <c r="U78" s="130"/>
      <c r="V78" s="130"/>
    </row>
    <row r="79" spans="1:22" x14ac:dyDescent="0.2">
      <c r="A79" s="111" t="s">
        <v>203</v>
      </c>
      <c r="B79" s="130"/>
      <c r="C79" s="130"/>
      <c r="D79" s="130"/>
      <c r="E79" s="130"/>
      <c r="F79" s="130"/>
      <c r="G79" s="130"/>
      <c r="H79" s="130"/>
      <c r="I79" s="130"/>
      <c r="J79" s="130"/>
      <c r="K79" s="130"/>
      <c r="L79" s="130"/>
      <c r="M79" s="130"/>
      <c r="N79" s="130"/>
      <c r="O79" s="130"/>
      <c r="P79" s="130"/>
      <c r="Q79" s="130"/>
      <c r="R79" s="130"/>
      <c r="S79" s="130"/>
      <c r="T79" s="130"/>
      <c r="U79" s="130"/>
      <c r="V79" s="130"/>
    </row>
    <row r="80" spans="1:22" x14ac:dyDescent="0.2">
      <c r="A80" s="111" t="s">
        <v>204</v>
      </c>
      <c r="B80" s="130"/>
      <c r="C80" s="130"/>
      <c r="D80" s="130"/>
      <c r="E80" s="130"/>
      <c r="F80" s="130"/>
      <c r="G80" s="130"/>
      <c r="H80" s="130"/>
      <c r="I80" s="130"/>
      <c r="J80" s="130"/>
      <c r="K80" s="130"/>
      <c r="L80" s="130"/>
      <c r="M80" s="130"/>
      <c r="N80" s="130"/>
      <c r="O80" s="130"/>
      <c r="P80" s="130"/>
      <c r="Q80" s="130"/>
      <c r="R80" s="130"/>
      <c r="S80" s="130"/>
      <c r="T80" s="130"/>
      <c r="U80" s="130"/>
      <c r="V80" s="130"/>
    </row>
    <row r="81" spans="1:22" x14ac:dyDescent="0.2">
      <c r="A81" s="111" t="s">
        <v>205</v>
      </c>
      <c r="B81" s="130"/>
      <c r="C81" s="130"/>
      <c r="D81" s="130"/>
      <c r="E81" s="130"/>
      <c r="F81" s="130"/>
      <c r="G81" s="130"/>
      <c r="H81" s="130"/>
      <c r="I81" s="130"/>
      <c r="J81" s="130"/>
      <c r="K81" s="130"/>
      <c r="L81" s="130"/>
      <c r="M81" s="130"/>
      <c r="N81" s="130"/>
      <c r="O81" s="130"/>
      <c r="P81" s="130"/>
      <c r="Q81" s="130"/>
      <c r="R81" s="130"/>
      <c r="S81" s="130"/>
      <c r="T81" s="130"/>
      <c r="U81" s="130"/>
      <c r="V81" s="130"/>
    </row>
    <row r="82" spans="1:22" x14ac:dyDescent="0.2">
      <c r="A82" s="111" t="s">
        <v>206</v>
      </c>
      <c r="B82" s="130"/>
      <c r="C82" s="130"/>
      <c r="D82" s="130"/>
      <c r="E82" s="130"/>
      <c r="F82" s="130"/>
      <c r="G82" s="130"/>
      <c r="H82" s="130"/>
      <c r="I82" s="130"/>
      <c r="J82" s="130"/>
      <c r="K82" s="130"/>
      <c r="L82" s="130"/>
      <c r="M82" s="130"/>
      <c r="N82" s="130"/>
      <c r="O82" s="130"/>
      <c r="P82" s="130"/>
      <c r="Q82" s="130"/>
      <c r="R82" s="130"/>
      <c r="S82" s="130"/>
      <c r="T82" s="130"/>
      <c r="U82" s="130"/>
      <c r="V82" s="130"/>
    </row>
    <row r="83" spans="1:22" x14ac:dyDescent="0.2">
      <c r="A83" s="111" t="s">
        <v>207</v>
      </c>
      <c r="B83" s="130"/>
      <c r="C83" s="130"/>
      <c r="D83" s="130"/>
      <c r="E83" s="130"/>
      <c r="F83" s="130"/>
      <c r="G83" s="130"/>
      <c r="H83" s="130"/>
      <c r="I83" s="130"/>
      <c r="J83" s="130"/>
      <c r="K83" s="130"/>
      <c r="L83" s="130"/>
      <c r="M83" s="130"/>
      <c r="N83" s="130"/>
      <c r="O83" s="130"/>
      <c r="P83" s="130"/>
      <c r="Q83" s="130"/>
      <c r="R83" s="130"/>
      <c r="S83" s="130"/>
      <c r="T83" s="130"/>
      <c r="U83" s="130"/>
      <c r="V83" s="130"/>
    </row>
    <row r="84" spans="1:22" x14ac:dyDescent="0.2">
      <c r="A84" s="111" t="s">
        <v>208</v>
      </c>
      <c r="B84" s="130"/>
      <c r="C84" s="130"/>
      <c r="D84" s="130"/>
      <c r="E84" s="130"/>
      <c r="F84" s="130"/>
      <c r="G84" s="130"/>
      <c r="H84" s="130"/>
      <c r="I84" s="130"/>
      <c r="J84" s="130"/>
      <c r="K84" s="130"/>
      <c r="L84" s="130"/>
      <c r="M84" s="130"/>
      <c r="N84" s="130"/>
      <c r="O84" s="130"/>
      <c r="P84" s="130"/>
      <c r="Q84" s="130"/>
      <c r="R84" s="130"/>
      <c r="S84" s="130"/>
      <c r="T84" s="130"/>
      <c r="U84" s="130"/>
      <c r="V84" s="130"/>
    </row>
    <row r="85" spans="1:22" x14ac:dyDescent="0.2">
      <c r="A85" s="111" t="s">
        <v>209</v>
      </c>
      <c r="B85" s="130"/>
      <c r="C85" s="130"/>
      <c r="D85" s="130"/>
      <c r="E85" s="130"/>
      <c r="F85" s="130"/>
      <c r="G85" s="130"/>
      <c r="H85" s="130"/>
      <c r="I85" s="130"/>
      <c r="J85" s="130"/>
      <c r="K85" s="130"/>
      <c r="L85" s="130"/>
      <c r="M85" s="130"/>
      <c r="N85" s="130"/>
      <c r="O85" s="130"/>
      <c r="P85" s="130"/>
      <c r="Q85" s="130"/>
      <c r="R85" s="130"/>
      <c r="S85" s="130"/>
      <c r="T85" s="130"/>
      <c r="U85" s="130"/>
      <c r="V85" s="130"/>
    </row>
    <row r="86" spans="1:22" x14ac:dyDescent="0.2">
      <c r="A86" s="111" t="s">
        <v>210</v>
      </c>
      <c r="B86" s="130"/>
      <c r="C86" s="130"/>
      <c r="D86" s="130"/>
      <c r="E86" s="130"/>
      <c r="F86" s="130"/>
      <c r="G86" s="130"/>
      <c r="H86" s="130"/>
      <c r="I86" s="130"/>
      <c r="J86" s="130"/>
      <c r="K86" s="130"/>
      <c r="L86" s="130"/>
      <c r="M86" s="130"/>
      <c r="N86" s="130"/>
      <c r="O86" s="130"/>
      <c r="P86" s="130"/>
      <c r="Q86" s="130"/>
      <c r="R86" s="130"/>
      <c r="S86" s="130"/>
      <c r="T86" s="130"/>
      <c r="U86" s="130"/>
      <c r="V86" s="130"/>
    </row>
    <row r="87" spans="1:22" x14ac:dyDescent="0.2">
      <c r="A87" s="111" t="s">
        <v>211</v>
      </c>
      <c r="B87" s="130"/>
      <c r="C87" s="130"/>
      <c r="D87" s="130"/>
      <c r="E87" s="130"/>
      <c r="F87" s="130"/>
      <c r="G87" s="130"/>
      <c r="H87" s="130"/>
      <c r="I87" s="130"/>
      <c r="J87" s="130"/>
      <c r="K87" s="130"/>
      <c r="L87" s="130"/>
      <c r="M87" s="130"/>
      <c r="N87" s="130"/>
      <c r="O87" s="130"/>
      <c r="P87" s="130"/>
      <c r="Q87" s="130"/>
      <c r="R87" s="130"/>
      <c r="S87" s="130"/>
      <c r="T87" s="130"/>
      <c r="U87" s="130"/>
      <c r="V87" s="130"/>
    </row>
    <row r="88" spans="1:22" x14ac:dyDescent="0.2">
      <c r="A88" s="111" t="s">
        <v>212</v>
      </c>
      <c r="B88" s="130"/>
      <c r="C88" s="130"/>
      <c r="D88" s="130"/>
      <c r="E88" s="130"/>
      <c r="F88" s="130"/>
      <c r="G88" s="130"/>
      <c r="H88" s="130"/>
      <c r="I88" s="130"/>
      <c r="J88" s="130"/>
      <c r="K88" s="130"/>
      <c r="L88" s="130"/>
      <c r="M88" s="130"/>
      <c r="N88" s="130"/>
      <c r="O88" s="130"/>
      <c r="P88" s="130"/>
      <c r="Q88" s="130"/>
      <c r="R88" s="130"/>
      <c r="S88" s="130"/>
      <c r="T88" s="130"/>
      <c r="U88" s="130"/>
      <c r="V88" s="130"/>
    </row>
    <row r="89" spans="1:22" x14ac:dyDescent="0.2">
      <c r="A89" s="130" t="s">
        <v>231</v>
      </c>
      <c r="B89" s="130"/>
      <c r="C89" s="130"/>
      <c r="D89" s="130"/>
      <c r="E89" s="130"/>
      <c r="F89" s="130"/>
      <c r="G89" s="130"/>
      <c r="H89" s="130"/>
      <c r="I89" s="130"/>
      <c r="J89" s="130"/>
      <c r="K89" s="130"/>
      <c r="L89" s="130"/>
      <c r="M89" s="130"/>
      <c r="N89" s="130"/>
      <c r="O89" s="130"/>
      <c r="P89" s="130"/>
      <c r="Q89" s="130"/>
      <c r="R89" s="130"/>
      <c r="S89" s="130"/>
      <c r="T89" s="130"/>
      <c r="U89" s="130"/>
      <c r="V89" s="130"/>
    </row>
    <row r="90" spans="1:22" x14ac:dyDescent="0.2">
      <c r="A90" s="91"/>
      <c r="B90" s="91"/>
      <c r="C90" s="91"/>
      <c r="D90" s="91"/>
      <c r="E90" s="91"/>
      <c r="F90" s="95"/>
      <c r="G90" s="95"/>
      <c r="H90" s="91"/>
      <c r="I90" s="91"/>
      <c r="J90" s="91"/>
      <c r="K90" s="91"/>
      <c r="L90" s="91"/>
      <c r="M90" s="91"/>
      <c r="N90" s="91"/>
      <c r="O90" s="91"/>
      <c r="P90" s="91"/>
      <c r="Q90" s="91"/>
      <c r="R90" s="91"/>
      <c r="S90" s="91"/>
      <c r="T90" s="91"/>
      <c r="U90" s="91"/>
      <c r="V90" s="91"/>
    </row>
    <row r="91" spans="1:22" x14ac:dyDescent="0.2">
      <c r="A91" s="91"/>
      <c r="B91" s="91"/>
      <c r="C91" s="91"/>
      <c r="D91" s="91"/>
      <c r="E91" s="91"/>
      <c r="F91" s="91"/>
      <c r="G91" s="91"/>
      <c r="H91" s="91"/>
      <c r="J91" s="91"/>
      <c r="K91" s="91"/>
      <c r="L91" s="91"/>
      <c r="M91" s="91"/>
      <c r="N91" s="91"/>
      <c r="O91" s="91"/>
      <c r="P91" s="91"/>
      <c r="Q91" s="91"/>
      <c r="R91" s="91"/>
      <c r="S91" s="91"/>
      <c r="T91" s="91"/>
      <c r="U91" s="91"/>
      <c r="V91" s="91"/>
    </row>
    <row r="92" spans="1:22" x14ac:dyDescent="0.2">
      <c r="A92" s="91"/>
      <c r="B92" s="91"/>
      <c r="C92" s="91"/>
      <c r="D92" s="91"/>
      <c r="E92" s="91"/>
      <c r="F92" s="91"/>
      <c r="G92" s="91"/>
      <c r="H92" s="91"/>
      <c r="J92" s="91"/>
      <c r="K92" s="91"/>
      <c r="L92" s="91"/>
      <c r="M92" s="91"/>
      <c r="N92" s="91"/>
      <c r="O92" s="91"/>
      <c r="P92" s="91"/>
      <c r="Q92" s="91"/>
      <c r="R92" s="91"/>
      <c r="S92" s="91"/>
      <c r="T92" s="91"/>
      <c r="U92" s="91"/>
      <c r="V92" s="91"/>
    </row>
    <row r="93" spans="1:22" x14ac:dyDescent="0.2">
      <c r="A93" s="91"/>
      <c r="B93" s="91"/>
      <c r="C93" s="91"/>
      <c r="D93" s="91"/>
      <c r="E93" s="91"/>
      <c r="F93" s="91"/>
      <c r="G93" s="91"/>
      <c r="H93" s="91"/>
      <c r="I93" s="91"/>
      <c r="J93" s="91"/>
      <c r="K93" s="91"/>
      <c r="L93" s="91"/>
      <c r="M93" s="91"/>
      <c r="N93" s="91"/>
      <c r="O93" s="91"/>
      <c r="P93" s="91"/>
      <c r="Q93" s="91"/>
      <c r="R93" s="91"/>
      <c r="S93" s="91"/>
      <c r="T93" s="91"/>
      <c r="U93" s="91"/>
      <c r="V93" s="91"/>
    </row>
    <row r="94" spans="1:22" x14ac:dyDescent="0.2">
      <c r="A94" s="91"/>
      <c r="B94" s="91"/>
      <c r="C94" s="91"/>
      <c r="D94" s="91"/>
      <c r="E94" s="91"/>
      <c r="F94" s="91"/>
      <c r="G94" s="91"/>
      <c r="H94" s="91"/>
      <c r="I94" s="91"/>
      <c r="J94" s="91"/>
      <c r="K94" s="91"/>
      <c r="L94" s="91"/>
      <c r="M94" s="91"/>
      <c r="N94" s="91"/>
      <c r="O94" s="91"/>
      <c r="P94" s="91"/>
      <c r="Q94" s="91"/>
      <c r="R94" s="91"/>
      <c r="S94" s="91"/>
      <c r="T94" s="91"/>
      <c r="U94" s="91"/>
      <c r="V94" s="91"/>
    </row>
    <row r="95" spans="1:22" x14ac:dyDescent="0.2">
      <c r="A95" s="91"/>
      <c r="B95" s="91"/>
      <c r="C95" s="91"/>
      <c r="D95" s="91"/>
      <c r="E95" s="91"/>
      <c r="F95" s="91"/>
      <c r="G95" s="91"/>
      <c r="H95" s="91"/>
      <c r="I95" s="91"/>
      <c r="J95" s="91"/>
      <c r="K95" s="91"/>
      <c r="L95" s="91"/>
      <c r="M95" s="91"/>
      <c r="N95" s="91"/>
      <c r="O95" s="91"/>
      <c r="P95" s="91"/>
      <c r="Q95" s="91"/>
      <c r="R95" s="91"/>
      <c r="S95" s="91"/>
      <c r="T95" s="91"/>
      <c r="U95" s="91"/>
      <c r="V95" s="126"/>
    </row>
    <row r="96" spans="1:22" x14ac:dyDescent="0.2">
      <c r="A96" s="91"/>
      <c r="B96" s="91"/>
      <c r="C96" s="91"/>
      <c r="D96" s="91"/>
      <c r="E96" s="91"/>
      <c r="F96" s="91"/>
      <c r="G96" s="91"/>
      <c r="H96" s="91"/>
      <c r="I96" s="91"/>
      <c r="J96" s="91"/>
      <c r="K96" s="91"/>
      <c r="L96" s="91"/>
      <c r="M96" s="91"/>
      <c r="N96" s="91"/>
      <c r="O96" s="91"/>
      <c r="P96" s="91"/>
      <c r="Q96" s="91"/>
      <c r="R96" s="91"/>
      <c r="S96" s="91"/>
      <c r="T96" s="91"/>
      <c r="U96" s="91"/>
      <c r="V96" s="91"/>
    </row>
    <row r="97" spans="1:22" x14ac:dyDescent="0.2">
      <c r="A97" s="91"/>
      <c r="B97" s="91"/>
      <c r="C97" s="91"/>
      <c r="D97" s="91"/>
      <c r="E97" s="91"/>
      <c r="F97" s="91"/>
      <c r="G97" s="91"/>
      <c r="H97" s="91"/>
      <c r="I97" s="91"/>
      <c r="J97" s="91"/>
      <c r="K97" s="91"/>
      <c r="L97" s="91"/>
      <c r="M97" s="91"/>
      <c r="N97" s="91"/>
      <c r="O97" s="91"/>
      <c r="P97" s="91"/>
      <c r="Q97" s="91"/>
      <c r="R97" s="91"/>
      <c r="S97" s="91"/>
      <c r="T97" s="91"/>
      <c r="U97" s="91"/>
      <c r="V97" s="91"/>
    </row>
    <row r="98" spans="1:22" x14ac:dyDescent="0.2">
      <c r="A98" s="91"/>
      <c r="B98" s="91"/>
      <c r="C98" s="91"/>
      <c r="D98" s="91"/>
      <c r="E98" s="91"/>
      <c r="F98" s="91"/>
      <c r="G98" s="91"/>
      <c r="H98" s="91"/>
      <c r="I98" s="91"/>
      <c r="J98" s="91"/>
      <c r="K98" s="91"/>
      <c r="L98" s="91"/>
      <c r="M98" s="91"/>
      <c r="N98" s="91"/>
      <c r="O98" s="91"/>
      <c r="P98" s="91"/>
      <c r="Q98" s="91"/>
      <c r="R98" s="91"/>
      <c r="S98" s="91"/>
      <c r="T98" s="91"/>
      <c r="U98" s="91"/>
      <c r="V98" s="91"/>
    </row>
    <row r="99" spans="1:22" x14ac:dyDescent="0.2">
      <c r="A99" s="91"/>
      <c r="B99" s="91"/>
      <c r="C99" s="91"/>
      <c r="D99" s="91"/>
      <c r="E99" s="91"/>
      <c r="F99" s="91"/>
      <c r="G99" s="91"/>
      <c r="H99" s="91"/>
      <c r="I99" s="91"/>
      <c r="J99" s="91"/>
      <c r="K99" s="91"/>
      <c r="L99" s="91"/>
      <c r="M99" s="91"/>
      <c r="N99" s="91"/>
      <c r="O99" s="91"/>
      <c r="P99" s="91"/>
      <c r="Q99" s="91"/>
      <c r="R99" s="91"/>
      <c r="S99" s="91"/>
      <c r="T99" s="91"/>
      <c r="U99" s="91"/>
      <c r="V99" s="91"/>
    </row>
    <row r="100" spans="1:22" x14ac:dyDescent="0.2">
      <c r="A100" s="91"/>
      <c r="B100" s="91"/>
      <c r="C100" s="91"/>
      <c r="D100" s="91"/>
      <c r="E100" s="91"/>
      <c r="F100" s="91"/>
      <c r="G100" s="91"/>
      <c r="H100" s="91"/>
      <c r="I100" s="91"/>
      <c r="J100" s="91"/>
      <c r="K100" s="91"/>
      <c r="L100" s="91"/>
      <c r="M100" s="91"/>
      <c r="N100" s="91"/>
      <c r="O100" s="91"/>
      <c r="P100" s="91"/>
      <c r="Q100" s="91"/>
      <c r="R100" s="91"/>
      <c r="S100" s="91"/>
      <c r="T100" s="91"/>
      <c r="U100" s="91"/>
      <c r="V100" s="91"/>
    </row>
    <row r="101" spans="1:22" x14ac:dyDescent="0.2">
      <c r="A101" s="91"/>
      <c r="B101" s="91"/>
      <c r="C101" s="91"/>
      <c r="D101" s="91"/>
      <c r="E101" s="91"/>
      <c r="F101" s="91"/>
      <c r="G101" s="91"/>
      <c r="H101" s="91"/>
      <c r="I101" s="91"/>
      <c r="J101" s="91"/>
      <c r="K101" s="91"/>
      <c r="L101" s="91"/>
      <c r="M101" s="91"/>
      <c r="N101" s="91"/>
      <c r="O101" s="91"/>
      <c r="P101" s="91"/>
      <c r="Q101" s="91"/>
      <c r="R101" s="91"/>
      <c r="S101" s="91"/>
      <c r="T101" s="91"/>
      <c r="U101" s="91"/>
      <c r="V101" s="91"/>
    </row>
    <row r="102" spans="1:22" x14ac:dyDescent="0.2">
      <c r="A102" s="91"/>
      <c r="B102" s="91"/>
      <c r="C102" s="91"/>
      <c r="D102" s="91"/>
      <c r="E102" s="91"/>
      <c r="F102" s="91"/>
      <c r="G102" s="91"/>
      <c r="H102" s="91"/>
      <c r="I102" s="91"/>
      <c r="J102" s="91"/>
      <c r="K102" s="91"/>
      <c r="L102" s="91"/>
      <c r="M102" s="91"/>
      <c r="N102" s="91"/>
      <c r="O102" s="91"/>
      <c r="P102" s="91"/>
      <c r="Q102" s="91"/>
      <c r="R102" s="91"/>
      <c r="S102" s="91"/>
      <c r="T102" s="91"/>
      <c r="U102" s="91"/>
      <c r="V102" s="91"/>
    </row>
    <row r="103" spans="1:22" x14ac:dyDescent="0.2">
      <c r="A103" s="91"/>
      <c r="B103" s="91"/>
      <c r="C103" s="91"/>
      <c r="D103" s="91"/>
      <c r="E103" s="91"/>
      <c r="F103" s="91"/>
      <c r="G103" s="91"/>
      <c r="H103" s="91"/>
      <c r="I103" s="91"/>
      <c r="J103" s="91"/>
      <c r="K103" s="91"/>
      <c r="L103" s="91"/>
      <c r="M103" s="91"/>
      <c r="N103" s="91"/>
      <c r="O103" s="91"/>
      <c r="P103" s="91"/>
      <c r="Q103" s="91"/>
      <c r="R103" s="91"/>
      <c r="S103" s="91"/>
      <c r="T103" s="91"/>
      <c r="U103" s="91"/>
      <c r="V103" s="91"/>
    </row>
    <row r="104" spans="1:22" x14ac:dyDescent="0.2">
      <c r="A104" s="91"/>
      <c r="B104" s="91"/>
      <c r="C104" s="91"/>
      <c r="D104" s="91"/>
      <c r="E104" s="91"/>
      <c r="F104" s="91"/>
      <c r="G104" s="91"/>
      <c r="H104" s="91"/>
      <c r="I104" s="91"/>
      <c r="J104" s="91"/>
      <c r="K104" s="91"/>
      <c r="L104" s="91"/>
      <c r="M104" s="91"/>
      <c r="N104" s="91"/>
      <c r="O104" s="91"/>
      <c r="P104" s="91"/>
      <c r="Q104" s="91"/>
      <c r="R104" s="91"/>
      <c r="S104" s="91"/>
      <c r="T104" s="91"/>
      <c r="U104" s="91"/>
      <c r="V104" s="91"/>
    </row>
    <row r="105" spans="1:22" x14ac:dyDescent="0.2">
      <c r="A105" s="91"/>
      <c r="B105" s="91"/>
      <c r="C105" s="91"/>
      <c r="D105" s="91"/>
      <c r="E105" s="91"/>
      <c r="F105" s="91"/>
      <c r="G105" s="91"/>
      <c r="H105" s="91"/>
      <c r="I105" s="91"/>
      <c r="J105" s="91"/>
      <c r="K105" s="91"/>
      <c r="L105" s="91"/>
      <c r="M105" s="91"/>
      <c r="N105" s="91"/>
      <c r="O105" s="91"/>
      <c r="P105" s="91"/>
      <c r="Q105" s="91"/>
      <c r="R105" s="91"/>
      <c r="S105" s="91"/>
      <c r="T105" s="91"/>
      <c r="U105" s="91"/>
      <c r="V105" s="91"/>
    </row>
    <row r="106" spans="1:22" x14ac:dyDescent="0.2">
      <c r="A106" s="91"/>
      <c r="B106" s="91"/>
      <c r="C106" s="91"/>
      <c r="D106" s="91"/>
      <c r="E106" s="91"/>
      <c r="F106" s="91"/>
      <c r="G106" s="91"/>
      <c r="H106" s="91"/>
      <c r="I106" s="91"/>
      <c r="J106" s="91"/>
      <c r="K106" s="91"/>
      <c r="L106" s="91"/>
      <c r="M106" s="91"/>
      <c r="N106" s="91"/>
      <c r="O106" s="91"/>
      <c r="P106" s="91"/>
      <c r="Q106" s="91"/>
      <c r="R106" s="91"/>
      <c r="S106" s="91"/>
      <c r="T106" s="91"/>
      <c r="U106" s="91"/>
      <c r="V106" s="91"/>
    </row>
  </sheetData>
  <mergeCells count="2">
    <mergeCell ref="A1:V1"/>
    <mergeCell ref="A2:V2"/>
  </mergeCells>
  <phoneticPr fontId="0" type="noConversion"/>
  <pageMargins left="0.5" right="0.25" top="0.25" bottom="0.25" header="0.5" footer="0.5"/>
  <pageSetup paperSize="5"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1"/>
  <sheetViews>
    <sheetView view="pageBreakPreview" topLeftCell="H1" zoomScale="65" zoomScaleNormal="75" workbookViewId="0">
      <selection activeCell="J39" sqref="J39"/>
    </sheetView>
  </sheetViews>
  <sheetFormatPr defaultRowHeight="12.75" x14ac:dyDescent="0.2"/>
  <cols>
    <col min="1" max="1" width="28.42578125" customWidth="1"/>
    <col min="2" max="2" width="17.5703125" customWidth="1"/>
    <col min="3" max="3" width="2.28515625" customWidth="1"/>
    <col min="4" max="4" width="17.42578125" customWidth="1"/>
    <col min="5" max="5" width="2.28515625" customWidth="1"/>
    <col min="6" max="6" width="18.5703125" customWidth="1"/>
    <col min="7" max="7" width="2.5703125" customWidth="1"/>
    <col min="8" max="8" width="14.42578125" customWidth="1"/>
    <col min="9" max="9" width="2.7109375" customWidth="1"/>
    <col min="10" max="10" width="16.85546875" customWidth="1"/>
    <col min="11" max="11" width="2" customWidth="1"/>
    <col min="12" max="12" width="17.140625" customWidth="1"/>
    <col min="13" max="13" width="2.42578125" bestFit="1" customWidth="1"/>
    <col min="14" max="14" width="14.5703125" style="7" customWidth="1"/>
    <col min="15" max="15" width="2.85546875" customWidth="1"/>
    <col min="16" max="16" width="14.85546875" customWidth="1"/>
    <col min="17" max="17" width="2" bestFit="1" customWidth="1"/>
    <col min="18" max="18" width="17.28515625" customWidth="1"/>
    <col min="19" max="19" width="2.42578125" bestFit="1" customWidth="1"/>
    <col min="20" max="20" width="12.42578125" customWidth="1"/>
    <col min="21" max="21" width="1.85546875" bestFit="1" customWidth="1"/>
    <col min="22" max="22" width="18" customWidth="1"/>
    <col min="23" max="23" width="19.42578125" customWidth="1"/>
    <col min="24" max="24" width="21.7109375" customWidth="1"/>
    <col min="25" max="25" width="13.140625" bestFit="1" customWidth="1"/>
  </cols>
  <sheetData>
    <row r="1" spans="1:24" s="112" customFormat="1" ht="21.75" customHeight="1" x14ac:dyDescent="0.2">
      <c r="A1" s="482" t="s">
        <v>213</v>
      </c>
      <c r="B1" s="482"/>
      <c r="C1" s="482"/>
      <c r="D1" s="482"/>
      <c r="E1" s="482"/>
      <c r="F1" s="482"/>
      <c r="G1" s="482"/>
      <c r="H1" s="482"/>
      <c r="I1" s="482"/>
      <c r="J1" s="482"/>
      <c r="K1" s="482"/>
      <c r="L1" s="482"/>
      <c r="M1" s="482"/>
      <c r="N1" s="482"/>
      <c r="O1" s="482"/>
      <c r="P1" s="482"/>
      <c r="Q1" s="482"/>
      <c r="R1" s="482"/>
      <c r="S1" s="482"/>
      <c r="T1" s="482"/>
      <c r="U1" s="482"/>
      <c r="V1" s="482"/>
    </row>
    <row r="2" spans="1:24" s="114" customFormat="1" ht="24" customHeight="1" x14ac:dyDescent="0.2">
      <c r="A2" s="482" t="s">
        <v>266</v>
      </c>
      <c r="B2" s="482"/>
      <c r="C2" s="482"/>
      <c r="D2" s="482"/>
      <c r="E2" s="482"/>
      <c r="F2" s="482"/>
      <c r="G2" s="482"/>
      <c r="H2" s="482"/>
      <c r="I2" s="482"/>
      <c r="J2" s="482"/>
      <c r="K2" s="482"/>
      <c r="L2" s="482"/>
      <c r="M2" s="482"/>
      <c r="N2" s="482"/>
      <c r="O2" s="482"/>
      <c r="P2" s="482"/>
      <c r="Q2" s="482"/>
      <c r="R2" s="482"/>
      <c r="S2" s="482"/>
      <c r="T2" s="482"/>
      <c r="U2" s="482"/>
      <c r="V2" s="482"/>
    </row>
    <row r="3" spans="1:24" s="114" customFormat="1" ht="24" customHeight="1" x14ac:dyDescent="0.2">
      <c r="A3" s="482" t="s">
        <v>281</v>
      </c>
      <c r="B3" s="482"/>
      <c r="C3" s="482"/>
      <c r="D3" s="482"/>
      <c r="E3" s="482"/>
      <c r="F3" s="482"/>
      <c r="G3" s="482"/>
      <c r="H3" s="482"/>
      <c r="I3" s="482"/>
      <c r="J3" s="482"/>
      <c r="K3" s="482"/>
      <c r="L3" s="482"/>
      <c r="M3" s="482"/>
      <c r="N3" s="482"/>
      <c r="O3" s="482"/>
      <c r="P3" s="482"/>
      <c r="Q3" s="482"/>
      <c r="R3" s="482"/>
      <c r="S3" s="482"/>
      <c r="T3" s="482"/>
      <c r="U3" s="482"/>
      <c r="V3" s="482"/>
    </row>
    <row r="4" spans="1:24" s="114" customFormat="1" ht="24" customHeight="1" x14ac:dyDescent="0.2">
      <c r="A4" s="113"/>
      <c r="B4" s="113"/>
      <c r="C4" s="113"/>
      <c r="D4" s="113"/>
      <c r="E4" s="113"/>
      <c r="F4" s="113"/>
      <c r="G4" s="113"/>
      <c r="H4" s="113"/>
      <c r="I4" s="113"/>
      <c r="J4" s="113"/>
      <c r="K4" s="113"/>
      <c r="L4" s="113"/>
      <c r="M4" s="113"/>
      <c r="N4" s="131"/>
      <c r="O4" s="113"/>
      <c r="P4" s="113"/>
      <c r="Q4" s="113"/>
      <c r="R4" s="113"/>
      <c r="S4" s="113"/>
      <c r="T4" s="113"/>
      <c r="U4" s="113"/>
      <c r="V4" s="113"/>
    </row>
    <row r="5" spans="1:24" s="7" customFormat="1" ht="12" x14ac:dyDescent="0.2">
      <c r="A5" s="22"/>
      <c r="B5" s="144"/>
      <c r="C5" s="144"/>
      <c r="D5" s="22" t="s">
        <v>249</v>
      </c>
      <c r="E5" s="144"/>
      <c r="F5" s="6" t="s">
        <v>0</v>
      </c>
      <c r="G5" s="6"/>
      <c r="H5" s="6"/>
      <c r="I5" s="6"/>
      <c r="J5" s="6" t="s">
        <v>1</v>
      </c>
      <c r="K5" s="6"/>
      <c r="L5" s="127"/>
      <c r="M5" s="127"/>
      <c r="N5" s="127" t="s">
        <v>226</v>
      </c>
      <c r="O5" s="127"/>
      <c r="P5" s="127" t="s">
        <v>2</v>
      </c>
      <c r="Q5" s="127"/>
      <c r="R5" s="127" t="s">
        <v>151</v>
      </c>
      <c r="S5" s="127"/>
      <c r="T5" s="127" t="s">
        <v>8</v>
      </c>
      <c r="U5" s="127"/>
      <c r="V5" s="22" t="s">
        <v>152</v>
      </c>
    </row>
    <row r="6" spans="1:24" s="7" customFormat="1" ht="12" x14ac:dyDescent="0.2">
      <c r="A6" s="146"/>
      <c r="B6" s="78" t="s">
        <v>3</v>
      </c>
      <c r="C6" s="78"/>
      <c r="D6" s="6" t="s">
        <v>250</v>
      </c>
      <c r="E6" s="6"/>
      <c r="F6" s="22" t="s">
        <v>5</v>
      </c>
      <c r="G6" s="22"/>
      <c r="H6" s="6" t="s">
        <v>1</v>
      </c>
      <c r="I6" s="6"/>
      <c r="J6" s="6" t="s">
        <v>6</v>
      </c>
      <c r="K6" s="6"/>
      <c r="L6" s="127" t="s">
        <v>1</v>
      </c>
      <c r="M6" s="127"/>
      <c r="N6" s="127" t="s">
        <v>227</v>
      </c>
      <c r="O6" s="127"/>
      <c r="P6" s="127" t="s">
        <v>153</v>
      </c>
      <c r="Q6" s="127"/>
      <c r="R6" s="127" t="s">
        <v>153</v>
      </c>
      <c r="S6" s="127"/>
      <c r="T6" s="127" t="s">
        <v>252</v>
      </c>
      <c r="U6" s="127"/>
      <c r="V6" s="78" t="s">
        <v>154</v>
      </c>
    </row>
    <row r="7" spans="1:24" s="7" customFormat="1" ht="12" x14ac:dyDescent="0.2">
      <c r="A7" s="11" t="s">
        <v>73</v>
      </c>
      <c r="B7" s="145" t="s">
        <v>10</v>
      </c>
      <c r="C7" s="145"/>
      <c r="D7" s="145" t="s">
        <v>251</v>
      </c>
      <c r="E7" s="145"/>
      <c r="F7" s="145" t="s">
        <v>11</v>
      </c>
      <c r="G7" s="145"/>
      <c r="H7" s="11" t="s">
        <v>12</v>
      </c>
      <c r="I7" s="11"/>
      <c r="J7" s="11" t="s">
        <v>13</v>
      </c>
      <c r="K7" s="11"/>
      <c r="L7" s="128" t="s">
        <v>14</v>
      </c>
      <c r="M7" s="128"/>
      <c r="N7" s="128" t="s">
        <v>225</v>
      </c>
      <c r="O7" s="128"/>
      <c r="P7" s="128" t="s">
        <v>15</v>
      </c>
      <c r="Q7" s="128"/>
      <c r="R7" s="128" t="s">
        <v>155</v>
      </c>
      <c r="S7" s="128"/>
      <c r="T7" s="128" t="s">
        <v>253</v>
      </c>
      <c r="U7" s="128"/>
      <c r="V7" s="145" t="s">
        <v>156</v>
      </c>
    </row>
    <row r="8" spans="1:24" x14ac:dyDescent="0.2">
      <c r="A8" s="8"/>
      <c r="B8" s="8"/>
      <c r="C8" s="8"/>
      <c r="D8" s="8"/>
      <c r="E8" s="8"/>
      <c r="F8" s="8"/>
      <c r="G8" s="8"/>
      <c r="H8" s="8"/>
      <c r="I8" s="8"/>
      <c r="J8" s="8"/>
      <c r="K8" s="8"/>
      <c r="L8" s="8"/>
      <c r="M8" s="8"/>
      <c r="N8" s="8"/>
      <c r="O8" s="8"/>
      <c r="P8" s="8"/>
      <c r="Q8" s="8"/>
      <c r="R8" s="8"/>
      <c r="S8" s="8"/>
      <c r="T8" s="8"/>
      <c r="U8" s="8"/>
      <c r="V8" s="22"/>
    </row>
    <row r="9" spans="1:24" x14ac:dyDescent="0.2">
      <c r="A9" s="24" t="s">
        <v>18</v>
      </c>
      <c r="B9" s="115">
        <v>15064458</v>
      </c>
      <c r="C9" s="25"/>
      <c r="D9" s="115">
        <v>6680271</v>
      </c>
      <c r="E9" s="115"/>
      <c r="F9" s="115">
        <v>1574462</v>
      </c>
      <c r="G9" s="115"/>
      <c r="H9" s="115">
        <v>1967165</v>
      </c>
      <c r="I9" s="25"/>
      <c r="J9" s="115">
        <v>0</v>
      </c>
      <c r="K9" s="25"/>
      <c r="L9" s="27">
        <v>26756060</v>
      </c>
      <c r="M9" s="25"/>
      <c r="N9" s="121">
        <v>2972013</v>
      </c>
      <c r="O9" s="121"/>
      <c r="P9" s="115">
        <v>457533</v>
      </c>
      <c r="Q9" s="115"/>
      <c r="R9" s="115">
        <v>119631</v>
      </c>
      <c r="S9" s="115"/>
      <c r="T9" s="115">
        <v>117051</v>
      </c>
      <c r="U9" s="115"/>
      <c r="V9" s="31">
        <v>55708644</v>
      </c>
      <c r="W9" s="125"/>
      <c r="X9" s="125"/>
    </row>
    <row r="10" spans="1:24" x14ac:dyDescent="0.2">
      <c r="A10" s="24" t="s">
        <v>17</v>
      </c>
      <c r="B10" s="115">
        <v>8534119</v>
      </c>
      <c r="C10" s="28" t="s">
        <v>76</v>
      </c>
      <c r="D10" s="115">
        <v>931072</v>
      </c>
      <c r="E10" s="115"/>
      <c r="F10" s="115">
        <v>239634</v>
      </c>
      <c r="G10" s="115"/>
      <c r="H10" s="115">
        <v>5063482</v>
      </c>
      <c r="I10" s="27"/>
      <c r="J10" s="115">
        <v>2275498</v>
      </c>
      <c r="K10" s="27"/>
      <c r="L10" s="27">
        <v>16427433</v>
      </c>
      <c r="M10" s="27"/>
      <c r="N10" s="121">
        <v>1188804</v>
      </c>
      <c r="O10" s="121"/>
      <c r="P10" s="115">
        <v>241774</v>
      </c>
      <c r="Q10" s="115"/>
      <c r="R10" s="115">
        <v>63216</v>
      </c>
      <c r="S10" s="115"/>
      <c r="T10" s="115">
        <v>72255</v>
      </c>
      <c r="U10" s="115"/>
      <c r="V10" s="31">
        <v>35037287</v>
      </c>
      <c r="W10" s="125"/>
      <c r="X10" s="125"/>
    </row>
    <row r="11" spans="1:24" x14ac:dyDescent="0.2">
      <c r="A11" s="24" t="s">
        <v>214</v>
      </c>
      <c r="B11" s="115">
        <v>0</v>
      </c>
      <c r="C11" s="26"/>
      <c r="D11" s="115">
        <v>152728</v>
      </c>
      <c r="E11" s="115"/>
      <c r="F11" s="115">
        <v>60030</v>
      </c>
      <c r="G11" s="115"/>
      <c r="H11" s="115">
        <v>0</v>
      </c>
      <c r="I11" s="27"/>
      <c r="J11" s="115">
        <v>0</v>
      </c>
      <c r="K11" s="27"/>
      <c r="L11" s="27">
        <v>0</v>
      </c>
      <c r="M11" s="27"/>
      <c r="N11" s="27">
        <v>0</v>
      </c>
      <c r="O11" s="27"/>
      <c r="P11" s="115">
        <v>0</v>
      </c>
      <c r="Q11" s="115"/>
      <c r="R11" s="115">
        <v>0</v>
      </c>
      <c r="S11" s="115"/>
      <c r="T11" s="115">
        <v>11190</v>
      </c>
      <c r="U11" s="115"/>
      <c r="V11" s="31">
        <v>223948</v>
      </c>
      <c r="W11" s="125"/>
      <c r="X11" s="125"/>
    </row>
    <row r="12" spans="1:24" x14ac:dyDescent="0.2">
      <c r="A12" s="24" t="s">
        <v>21</v>
      </c>
      <c r="B12" s="115">
        <v>45217985</v>
      </c>
      <c r="C12" s="27"/>
      <c r="D12" s="115">
        <v>3258889</v>
      </c>
      <c r="E12" s="115"/>
      <c r="F12" s="115">
        <v>1643979</v>
      </c>
      <c r="G12" s="115"/>
      <c r="H12" s="115">
        <v>11802989</v>
      </c>
      <c r="I12" s="27"/>
      <c r="J12" s="115">
        <v>2576161</v>
      </c>
      <c r="K12" s="27"/>
      <c r="L12" s="27">
        <v>15527369</v>
      </c>
      <c r="M12" s="27"/>
      <c r="N12" s="121">
        <v>1832741</v>
      </c>
      <c r="O12" s="121"/>
      <c r="P12" s="115">
        <v>1208807</v>
      </c>
      <c r="Q12" s="115"/>
      <c r="R12" s="115">
        <v>240848</v>
      </c>
      <c r="S12" s="115"/>
      <c r="T12" s="115">
        <v>90392</v>
      </c>
      <c r="U12" s="115"/>
      <c r="V12" s="31">
        <v>83400160</v>
      </c>
      <c r="W12" s="125"/>
      <c r="X12" s="125"/>
    </row>
    <row r="13" spans="1:24" x14ac:dyDescent="0.2">
      <c r="A13" s="24" t="s">
        <v>19</v>
      </c>
      <c r="B13" s="115">
        <v>8134010</v>
      </c>
      <c r="C13" s="27"/>
      <c r="D13" s="115">
        <v>4832217</v>
      </c>
      <c r="E13" s="115"/>
      <c r="F13" s="115">
        <v>1024619</v>
      </c>
      <c r="G13" s="115"/>
      <c r="H13" s="115">
        <v>1672090</v>
      </c>
      <c r="I13" s="27"/>
      <c r="J13" s="115">
        <v>0</v>
      </c>
      <c r="K13" s="27"/>
      <c r="L13" s="27">
        <v>5164313</v>
      </c>
      <c r="M13" s="27"/>
      <c r="N13" s="27">
        <v>0</v>
      </c>
      <c r="O13" s="27"/>
      <c r="P13" s="115">
        <v>241774</v>
      </c>
      <c r="Q13" s="115"/>
      <c r="R13" s="115">
        <v>63216</v>
      </c>
      <c r="S13" s="115"/>
      <c r="T13" s="115">
        <v>102651</v>
      </c>
      <c r="U13" s="115"/>
      <c r="V13" s="31">
        <v>21234890</v>
      </c>
      <c r="W13" s="125"/>
      <c r="X13" s="125"/>
    </row>
    <row r="14" spans="1:24" x14ac:dyDescent="0.2">
      <c r="A14" s="24" t="s">
        <v>22</v>
      </c>
      <c r="B14" s="115">
        <v>583622808</v>
      </c>
      <c r="C14" s="27"/>
      <c r="D14" s="115">
        <v>10268763</v>
      </c>
      <c r="E14" s="115"/>
      <c r="F14" s="115">
        <v>9434569</v>
      </c>
      <c r="G14" s="115"/>
      <c r="H14" s="115">
        <v>223607618</v>
      </c>
      <c r="I14" s="27"/>
      <c r="J14" s="115">
        <v>146247070</v>
      </c>
      <c r="K14" s="27"/>
      <c r="L14" s="27">
        <v>43837637</v>
      </c>
      <c r="M14" s="27"/>
      <c r="N14" s="121">
        <v>8742670</v>
      </c>
      <c r="O14" s="121"/>
      <c r="P14" s="115">
        <v>9508814</v>
      </c>
      <c r="Q14" s="115"/>
      <c r="R14" s="115">
        <v>1850030</v>
      </c>
      <c r="S14" s="115"/>
      <c r="T14" s="115">
        <v>145012</v>
      </c>
      <c r="U14" s="115"/>
      <c r="V14" s="31">
        <v>1037264991</v>
      </c>
      <c r="W14" s="125"/>
      <c r="X14" s="125"/>
    </row>
    <row r="15" spans="1:24" x14ac:dyDescent="0.2">
      <c r="A15" s="24" t="s">
        <v>23</v>
      </c>
      <c r="B15" s="115">
        <v>45342412</v>
      </c>
      <c r="C15" s="27"/>
      <c r="D15" s="115">
        <v>2901181</v>
      </c>
      <c r="E15" s="115"/>
      <c r="F15" s="115">
        <v>1154002</v>
      </c>
      <c r="G15" s="115"/>
      <c r="H15" s="115">
        <v>68850768</v>
      </c>
      <c r="I15" s="27"/>
      <c r="J15" s="115">
        <v>2934066</v>
      </c>
      <c r="K15" s="27"/>
      <c r="L15" s="27">
        <v>11804144</v>
      </c>
      <c r="M15" s="27"/>
      <c r="N15" s="121">
        <v>792537</v>
      </c>
      <c r="O15" s="121"/>
      <c r="P15" s="115">
        <v>905848</v>
      </c>
      <c r="Q15" s="115"/>
      <c r="R15" s="115">
        <v>198006</v>
      </c>
      <c r="S15" s="115"/>
      <c r="T15" s="115">
        <v>87605</v>
      </c>
      <c r="U15" s="115"/>
      <c r="V15" s="31">
        <v>134970569</v>
      </c>
      <c r="W15" s="125"/>
      <c r="X15" s="125"/>
    </row>
    <row r="16" spans="1:24" x14ac:dyDescent="0.2">
      <c r="A16" s="24" t="s">
        <v>24</v>
      </c>
      <c r="B16" s="115">
        <v>42706494</v>
      </c>
      <c r="C16" s="27"/>
      <c r="D16" s="115">
        <v>1485046</v>
      </c>
      <c r="E16" s="115"/>
      <c r="F16" s="115">
        <v>1122819</v>
      </c>
      <c r="G16" s="115"/>
      <c r="H16" s="115">
        <v>16229110</v>
      </c>
      <c r="I16" s="27"/>
      <c r="J16" s="115">
        <v>40310522</v>
      </c>
      <c r="K16" s="27"/>
      <c r="L16" s="27">
        <v>16378251</v>
      </c>
      <c r="M16" s="27"/>
      <c r="N16" s="121">
        <v>3467348</v>
      </c>
      <c r="O16" s="121"/>
      <c r="P16" s="115">
        <v>671412</v>
      </c>
      <c r="Q16" s="115"/>
      <c r="R16" s="115">
        <v>175544</v>
      </c>
      <c r="S16" s="115"/>
      <c r="T16" s="115">
        <v>76571</v>
      </c>
      <c r="U16" s="115"/>
      <c r="V16" s="31">
        <v>122623117</v>
      </c>
      <c r="W16" s="125"/>
      <c r="X16" s="125"/>
    </row>
    <row r="17" spans="1:24" x14ac:dyDescent="0.2">
      <c r="A17" s="24" t="s">
        <v>26</v>
      </c>
      <c r="B17" s="115">
        <v>6392032</v>
      </c>
      <c r="C17" s="27"/>
      <c r="D17" s="115">
        <v>673302</v>
      </c>
      <c r="E17" s="115"/>
      <c r="F17" s="115">
        <v>351670</v>
      </c>
      <c r="G17" s="115"/>
      <c r="H17" s="115">
        <v>1967165</v>
      </c>
      <c r="I17" s="27"/>
      <c r="J17" s="115">
        <v>0</v>
      </c>
      <c r="K17" s="27"/>
      <c r="L17" s="27">
        <v>2951036</v>
      </c>
      <c r="M17" s="27"/>
      <c r="N17" s="121">
        <v>743003</v>
      </c>
      <c r="O17" s="121"/>
      <c r="P17" s="115">
        <v>241774</v>
      </c>
      <c r="Q17" s="115"/>
      <c r="R17" s="115">
        <v>63216</v>
      </c>
      <c r="S17" s="115"/>
      <c r="T17" s="115">
        <v>70246</v>
      </c>
      <c r="U17" s="115"/>
      <c r="V17" s="31">
        <v>13453444</v>
      </c>
      <c r="W17" s="125"/>
      <c r="X17" s="125"/>
    </row>
    <row r="18" spans="1:24" x14ac:dyDescent="0.2">
      <c r="A18" s="24" t="s">
        <v>25</v>
      </c>
      <c r="B18" s="115">
        <v>68309415</v>
      </c>
      <c r="C18" s="27"/>
      <c r="D18" s="115">
        <v>0</v>
      </c>
      <c r="E18" s="115"/>
      <c r="F18" s="115">
        <v>307973</v>
      </c>
      <c r="G18" s="115"/>
      <c r="H18" s="115">
        <v>0</v>
      </c>
      <c r="I18" s="27"/>
      <c r="J18" s="115">
        <v>52404061</v>
      </c>
      <c r="K18" s="27"/>
      <c r="L18" s="27">
        <v>6738198</v>
      </c>
      <c r="M18" s="27"/>
      <c r="N18" s="121">
        <v>3194914</v>
      </c>
      <c r="O18" s="121"/>
      <c r="P18" s="115">
        <v>241774</v>
      </c>
      <c r="Q18" s="115"/>
      <c r="R18" s="115">
        <v>63216</v>
      </c>
      <c r="S18" s="115"/>
      <c r="T18" s="115">
        <v>0</v>
      </c>
      <c r="U18" s="115"/>
      <c r="V18" s="31">
        <v>131259551</v>
      </c>
      <c r="W18" s="125"/>
      <c r="X18" s="125"/>
    </row>
    <row r="19" spans="1:24" x14ac:dyDescent="0.2">
      <c r="A19" s="24" t="s">
        <v>27</v>
      </c>
      <c r="B19" s="115">
        <v>163342909</v>
      </c>
      <c r="C19" s="27"/>
      <c r="D19" s="115">
        <v>6697284</v>
      </c>
      <c r="E19" s="115"/>
      <c r="F19" s="115">
        <v>6030405</v>
      </c>
      <c r="G19" s="115"/>
      <c r="H19" s="115">
        <v>28769785</v>
      </c>
      <c r="I19" s="27"/>
      <c r="J19" s="115">
        <v>19096161</v>
      </c>
      <c r="K19" s="27"/>
      <c r="L19" s="27">
        <v>36346925</v>
      </c>
      <c r="M19" s="27"/>
      <c r="N19" s="121">
        <v>3492115</v>
      </c>
      <c r="O19" s="121"/>
      <c r="P19" s="115">
        <v>3950008</v>
      </c>
      <c r="Q19" s="115"/>
      <c r="R19" s="115">
        <v>830122</v>
      </c>
      <c r="S19" s="115"/>
      <c r="T19" s="115">
        <v>117184</v>
      </c>
      <c r="U19" s="115"/>
      <c r="V19" s="31">
        <v>268672898</v>
      </c>
      <c r="W19" s="125"/>
      <c r="X19" s="125"/>
    </row>
    <row r="20" spans="1:24" x14ac:dyDescent="0.2">
      <c r="A20" s="24" t="s">
        <v>28</v>
      </c>
      <c r="B20" s="115">
        <v>62308871</v>
      </c>
      <c r="C20" s="27"/>
      <c r="D20" s="115">
        <v>8467558</v>
      </c>
      <c r="E20" s="115"/>
      <c r="F20" s="115">
        <v>2283038</v>
      </c>
      <c r="G20" s="115"/>
      <c r="H20" s="115">
        <v>15845512</v>
      </c>
      <c r="I20" s="27"/>
      <c r="J20" s="115">
        <v>24974158</v>
      </c>
      <c r="K20" s="27"/>
      <c r="L20" s="27">
        <v>16364477</v>
      </c>
      <c r="M20" s="27"/>
      <c r="N20" s="121">
        <v>1201684</v>
      </c>
      <c r="O20" s="121"/>
      <c r="P20" s="115">
        <v>1557952</v>
      </c>
      <c r="Q20" s="115"/>
      <c r="R20" s="115">
        <v>308759</v>
      </c>
      <c r="S20" s="115"/>
      <c r="T20" s="115">
        <v>130977</v>
      </c>
      <c r="U20" s="115"/>
      <c r="V20" s="31">
        <v>133442986</v>
      </c>
      <c r="W20" s="125"/>
      <c r="X20" s="125"/>
    </row>
    <row r="21" spans="1:24" x14ac:dyDescent="0.2">
      <c r="A21" s="24" t="s">
        <v>29</v>
      </c>
      <c r="B21" s="115">
        <v>0</v>
      </c>
      <c r="C21" s="26"/>
      <c r="D21" s="115">
        <v>412683</v>
      </c>
      <c r="E21" s="115"/>
      <c r="F21" s="115">
        <v>157040</v>
      </c>
      <c r="G21" s="115"/>
      <c r="H21" s="115">
        <v>0</v>
      </c>
      <c r="I21" s="27"/>
      <c r="J21" s="115">
        <v>0</v>
      </c>
      <c r="K21" s="27"/>
      <c r="L21" s="27">
        <v>0</v>
      </c>
      <c r="M21" s="27"/>
      <c r="N21" s="27">
        <v>0</v>
      </c>
      <c r="O21" s="27"/>
      <c r="P21" s="115">
        <v>0</v>
      </c>
      <c r="Q21" s="115"/>
      <c r="R21" s="115">
        <v>0</v>
      </c>
      <c r="S21" s="115"/>
      <c r="T21" s="115">
        <v>13216</v>
      </c>
      <c r="U21" s="115"/>
      <c r="V21" s="31">
        <v>582939</v>
      </c>
      <c r="W21" s="125"/>
      <c r="X21" s="125"/>
    </row>
    <row r="22" spans="1:24" x14ac:dyDescent="0.2">
      <c r="A22" s="24" t="s">
        <v>30</v>
      </c>
      <c r="B22" s="115">
        <v>27797177</v>
      </c>
      <c r="C22" s="27"/>
      <c r="D22" s="115">
        <v>1001351</v>
      </c>
      <c r="E22" s="115"/>
      <c r="F22" s="115">
        <v>474109</v>
      </c>
      <c r="G22" s="115"/>
      <c r="H22" s="115">
        <v>5063482</v>
      </c>
      <c r="I22" s="27"/>
      <c r="J22" s="115">
        <v>1148189</v>
      </c>
      <c r="K22" s="27"/>
      <c r="L22" s="27">
        <v>14607627</v>
      </c>
      <c r="M22" s="27"/>
      <c r="N22" s="27">
        <v>0</v>
      </c>
      <c r="O22" s="27"/>
      <c r="P22" s="115">
        <v>241774</v>
      </c>
      <c r="Q22" s="115"/>
      <c r="R22" s="115">
        <v>63216</v>
      </c>
      <c r="S22" s="115"/>
      <c r="T22" s="115">
        <v>72802</v>
      </c>
      <c r="U22" s="115"/>
      <c r="V22" s="31">
        <v>50469727</v>
      </c>
      <c r="W22" s="125"/>
      <c r="X22" s="125"/>
    </row>
    <row r="23" spans="1:24" x14ac:dyDescent="0.2">
      <c r="A23" s="24" t="s">
        <v>32</v>
      </c>
      <c r="B23" s="115">
        <v>5701149</v>
      </c>
      <c r="C23" s="27"/>
      <c r="D23" s="115">
        <v>1839806</v>
      </c>
      <c r="E23" s="115"/>
      <c r="F23" s="115">
        <v>453848</v>
      </c>
      <c r="G23" s="115"/>
      <c r="H23" s="115">
        <v>0</v>
      </c>
      <c r="I23" s="27"/>
      <c r="J23" s="115">
        <v>0</v>
      </c>
      <c r="K23" s="27"/>
      <c r="L23" s="27">
        <v>2459197</v>
      </c>
      <c r="M23" s="27"/>
      <c r="N23" s="27">
        <v>0</v>
      </c>
      <c r="O23" s="27"/>
      <c r="P23" s="115">
        <v>241774</v>
      </c>
      <c r="Q23" s="115"/>
      <c r="R23" s="115">
        <v>63216</v>
      </c>
      <c r="S23" s="115"/>
      <c r="T23" s="115">
        <v>79335</v>
      </c>
      <c r="U23" s="115"/>
      <c r="V23" s="31">
        <v>10838325</v>
      </c>
      <c r="W23" s="125"/>
      <c r="X23" s="125"/>
    </row>
    <row r="24" spans="1:24" x14ac:dyDescent="0.2">
      <c r="A24" s="24" t="s">
        <v>33</v>
      </c>
      <c r="B24" s="115">
        <v>217269453</v>
      </c>
      <c r="C24" s="27"/>
      <c r="D24" s="115">
        <v>7149265</v>
      </c>
      <c r="E24" s="115"/>
      <c r="F24" s="115">
        <v>3506514</v>
      </c>
      <c r="G24" s="115"/>
      <c r="H24" s="115">
        <v>108194064</v>
      </c>
      <c r="I24" s="27"/>
      <c r="J24" s="115">
        <v>130987530</v>
      </c>
      <c r="K24" s="27"/>
      <c r="L24" s="27">
        <v>12738639</v>
      </c>
      <c r="M24" s="27"/>
      <c r="N24" s="31">
        <v>2159662</v>
      </c>
      <c r="O24" s="31"/>
      <c r="P24" s="115">
        <v>3351984</v>
      </c>
      <c r="Q24" s="115"/>
      <c r="R24" s="115">
        <v>600091</v>
      </c>
      <c r="S24" s="115"/>
      <c r="T24" s="115">
        <v>120705</v>
      </c>
      <c r="U24" s="115"/>
      <c r="V24" s="31">
        <v>486077907</v>
      </c>
      <c r="W24" s="125"/>
      <c r="X24" s="125"/>
    </row>
    <row r="25" spans="1:24" x14ac:dyDescent="0.2">
      <c r="A25" s="24" t="s">
        <v>34</v>
      </c>
      <c r="B25" s="115">
        <v>35385662</v>
      </c>
      <c r="C25" s="27"/>
      <c r="D25" s="115">
        <v>7116563</v>
      </c>
      <c r="E25" s="115"/>
      <c r="F25" s="115">
        <v>1861380</v>
      </c>
      <c r="G25" s="115"/>
      <c r="H25" s="115">
        <v>2458956</v>
      </c>
      <c r="I25" s="27"/>
      <c r="J25" s="115">
        <v>8933175</v>
      </c>
      <c r="K25" s="27"/>
      <c r="L25" s="27">
        <v>6246359</v>
      </c>
      <c r="M25" s="27"/>
      <c r="N25" s="31">
        <v>1733674</v>
      </c>
      <c r="O25" s="31"/>
      <c r="P25" s="115">
        <v>910620</v>
      </c>
      <c r="Q25" s="115"/>
      <c r="R25" s="115">
        <v>210206</v>
      </c>
      <c r="S25" s="115"/>
      <c r="T25" s="115">
        <v>120451</v>
      </c>
      <c r="U25" s="115"/>
      <c r="V25" s="31">
        <v>64977046</v>
      </c>
      <c r="W25" s="125"/>
      <c r="X25" s="125"/>
    </row>
    <row r="26" spans="1:24" x14ac:dyDescent="0.2">
      <c r="A26" s="24" t="s">
        <v>31</v>
      </c>
      <c r="B26" s="115">
        <v>12629137</v>
      </c>
      <c r="C26" s="27"/>
      <c r="D26" s="115">
        <v>4829234</v>
      </c>
      <c r="E26" s="115"/>
      <c r="F26" s="115">
        <v>975895</v>
      </c>
      <c r="G26" s="115"/>
      <c r="H26" s="115">
        <v>0</v>
      </c>
      <c r="I26" s="27"/>
      <c r="J26" s="115">
        <v>0</v>
      </c>
      <c r="K26" s="27"/>
      <c r="L26" s="27">
        <v>14164972</v>
      </c>
      <c r="M26" s="27"/>
      <c r="N26" s="31">
        <v>990671</v>
      </c>
      <c r="O26" s="31"/>
      <c r="P26" s="115">
        <v>262750</v>
      </c>
      <c r="Q26" s="115"/>
      <c r="R26" s="115">
        <v>68701</v>
      </c>
      <c r="S26" s="115"/>
      <c r="T26" s="115">
        <v>102628</v>
      </c>
      <c r="U26" s="115"/>
      <c r="V26" s="31">
        <v>34023988</v>
      </c>
      <c r="W26" s="125"/>
      <c r="X26" s="125"/>
    </row>
    <row r="27" spans="1:24" x14ac:dyDescent="0.2">
      <c r="A27" s="24" t="s">
        <v>35</v>
      </c>
      <c r="B27" s="115">
        <v>9898287</v>
      </c>
      <c r="C27" s="27"/>
      <c r="D27" s="115">
        <v>3946984</v>
      </c>
      <c r="E27" s="115"/>
      <c r="F27" s="115">
        <v>878255</v>
      </c>
      <c r="G27" s="115"/>
      <c r="H27" s="115">
        <v>0</v>
      </c>
      <c r="I27" s="27"/>
      <c r="J27" s="115">
        <v>0</v>
      </c>
      <c r="K27" s="27"/>
      <c r="L27" s="27">
        <v>7574325</v>
      </c>
      <c r="M27" s="27"/>
      <c r="N27" s="31">
        <v>1664326</v>
      </c>
      <c r="O27" s="31"/>
      <c r="P27" s="115">
        <v>307218</v>
      </c>
      <c r="Q27" s="115"/>
      <c r="R27" s="115">
        <v>74435</v>
      </c>
      <c r="S27" s="115"/>
      <c r="T27" s="115">
        <v>95754</v>
      </c>
      <c r="U27" s="115"/>
      <c r="V27" s="31">
        <v>24439584</v>
      </c>
      <c r="W27" s="125"/>
      <c r="X27" s="125"/>
    </row>
    <row r="28" spans="1:24" x14ac:dyDescent="0.2">
      <c r="A28" s="24" t="s">
        <v>36</v>
      </c>
      <c r="B28" s="115">
        <v>19054513</v>
      </c>
      <c r="C28" s="27"/>
      <c r="D28" s="115">
        <v>6597942</v>
      </c>
      <c r="E28" s="115"/>
      <c r="F28" s="115">
        <v>1454080</v>
      </c>
      <c r="G28" s="115"/>
      <c r="H28" s="115">
        <v>0</v>
      </c>
      <c r="I28" s="27"/>
      <c r="J28" s="115">
        <v>0</v>
      </c>
      <c r="K28" s="27"/>
      <c r="L28" s="27">
        <v>21693064</v>
      </c>
      <c r="M28" s="27"/>
      <c r="N28" s="27">
        <v>0</v>
      </c>
      <c r="O28" s="27"/>
      <c r="P28" s="115">
        <v>383434</v>
      </c>
      <c r="Q28" s="115"/>
      <c r="R28" s="115">
        <v>96555</v>
      </c>
      <c r="S28" s="115"/>
      <c r="T28" s="115">
        <v>116410</v>
      </c>
      <c r="U28" s="115"/>
      <c r="V28" s="31">
        <v>49395998</v>
      </c>
      <c r="W28" s="125"/>
      <c r="X28" s="125"/>
    </row>
    <row r="29" spans="1:24" x14ac:dyDescent="0.2">
      <c r="A29" s="24" t="s">
        <v>37</v>
      </c>
      <c r="B29" s="115">
        <v>30466407</v>
      </c>
      <c r="C29" s="27"/>
      <c r="D29" s="115">
        <v>5154006</v>
      </c>
      <c r="E29" s="115"/>
      <c r="F29" s="115">
        <v>1447830</v>
      </c>
      <c r="G29" s="115"/>
      <c r="H29" s="115">
        <v>21638813</v>
      </c>
      <c r="I29" s="27"/>
      <c r="J29" s="141">
        <v>2959087</v>
      </c>
      <c r="K29" s="27"/>
      <c r="L29" s="27">
        <v>10574546</v>
      </c>
      <c r="M29" s="27"/>
      <c r="N29" s="123">
        <v>99067</v>
      </c>
      <c r="O29" s="123"/>
      <c r="P29" s="115">
        <v>599031</v>
      </c>
      <c r="Q29" s="115"/>
      <c r="R29" s="115">
        <v>156262</v>
      </c>
      <c r="S29" s="115"/>
      <c r="T29" s="115">
        <v>105159</v>
      </c>
      <c r="U29" s="115"/>
      <c r="V29" s="31">
        <v>73200208</v>
      </c>
      <c r="W29" s="125"/>
      <c r="X29" s="125"/>
    </row>
    <row r="30" spans="1:24" x14ac:dyDescent="0.2">
      <c r="A30" s="24" t="s">
        <v>40</v>
      </c>
      <c r="B30" s="115">
        <v>3046980</v>
      </c>
      <c r="C30" s="27"/>
      <c r="D30" s="115">
        <v>2561781</v>
      </c>
      <c r="E30" s="115"/>
      <c r="F30" s="115">
        <v>530716</v>
      </c>
      <c r="G30" s="115"/>
      <c r="H30" s="115">
        <v>0</v>
      </c>
      <c r="I30" s="27"/>
      <c r="J30" s="115">
        <v>0</v>
      </c>
      <c r="K30" s="27"/>
      <c r="L30" s="27">
        <v>2459197</v>
      </c>
      <c r="M30" s="27"/>
      <c r="N30" s="27">
        <v>0</v>
      </c>
      <c r="O30" s="27"/>
      <c r="P30" s="115">
        <v>241774</v>
      </c>
      <c r="Q30" s="115"/>
      <c r="R30" s="115">
        <v>63216</v>
      </c>
      <c r="S30" s="115"/>
      <c r="T30" s="115">
        <v>84961</v>
      </c>
      <c r="U30" s="115"/>
      <c r="V30" s="31">
        <v>8988625</v>
      </c>
      <c r="W30" s="125"/>
      <c r="X30" s="125"/>
    </row>
    <row r="31" spans="1:24" x14ac:dyDescent="0.2">
      <c r="A31" s="24" t="s">
        <v>39</v>
      </c>
      <c r="B31" s="115">
        <v>68694774</v>
      </c>
      <c r="C31" s="27"/>
      <c r="D31" s="115">
        <v>2663229</v>
      </c>
      <c r="E31" s="115"/>
      <c r="F31" s="115">
        <v>1537234</v>
      </c>
      <c r="G31" s="115"/>
      <c r="H31" s="116">
        <v>88276520</v>
      </c>
      <c r="I31" s="27"/>
      <c r="J31" s="115">
        <v>28561203</v>
      </c>
      <c r="K31" s="27"/>
      <c r="L31" s="27">
        <v>8115349</v>
      </c>
      <c r="M31" s="27"/>
      <c r="N31" s="31">
        <v>4953354</v>
      </c>
      <c r="O31" s="31"/>
      <c r="P31" s="115">
        <v>1354869</v>
      </c>
      <c r="Q31" s="115"/>
      <c r="R31" s="115">
        <v>264840</v>
      </c>
      <c r="S31" s="115"/>
      <c r="T31" s="115">
        <v>85751</v>
      </c>
      <c r="U31" s="115"/>
      <c r="V31" s="31">
        <v>204507123</v>
      </c>
      <c r="W31" s="125"/>
      <c r="X31" s="125"/>
    </row>
    <row r="32" spans="1:24" x14ac:dyDescent="0.2">
      <c r="A32" s="24" t="s">
        <v>38</v>
      </c>
      <c r="B32" s="115">
        <v>124377303</v>
      </c>
      <c r="C32" s="27"/>
      <c r="D32" s="115">
        <v>1903314</v>
      </c>
      <c r="E32" s="115"/>
      <c r="F32" s="115">
        <v>2030290</v>
      </c>
      <c r="G32" s="115"/>
      <c r="H32" s="115">
        <v>1002271</v>
      </c>
      <c r="I32" s="27"/>
      <c r="J32" s="115">
        <v>74595418</v>
      </c>
      <c r="K32" s="27"/>
      <c r="L32" s="27">
        <v>13308192</v>
      </c>
      <c r="M32" s="27"/>
      <c r="N32" s="31">
        <v>2006108</v>
      </c>
      <c r="O32" s="31"/>
      <c r="P32" s="115">
        <v>1780132</v>
      </c>
      <c r="Q32" s="115"/>
      <c r="R32" s="115">
        <v>347276</v>
      </c>
      <c r="S32" s="115"/>
      <c r="T32" s="115">
        <v>79830</v>
      </c>
      <c r="U32" s="115"/>
      <c r="V32" s="31">
        <v>221430134</v>
      </c>
      <c r="W32" s="125"/>
      <c r="X32" s="125"/>
    </row>
    <row r="33" spans="1:24" x14ac:dyDescent="0.2">
      <c r="A33" s="24" t="s">
        <v>41</v>
      </c>
      <c r="B33" s="115">
        <v>67271134</v>
      </c>
      <c r="C33" s="27"/>
      <c r="D33" s="115">
        <v>8956820</v>
      </c>
      <c r="E33" s="115"/>
      <c r="F33" s="115">
        <v>2922516</v>
      </c>
      <c r="G33" s="115"/>
      <c r="H33" s="115">
        <v>0</v>
      </c>
      <c r="I33" s="27"/>
      <c r="J33" s="115">
        <v>653975</v>
      </c>
      <c r="K33" s="27"/>
      <c r="L33" s="27">
        <v>23724360</v>
      </c>
      <c r="M33" s="27"/>
      <c r="N33" s="31">
        <v>1969453</v>
      </c>
      <c r="O33" s="31"/>
      <c r="P33" s="115">
        <v>1988503</v>
      </c>
      <c r="Q33" s="115"/>
      <c r="R33" s="115">
        <v>405418</v>
      </c>
      <c r="S33" s="115"/>
      <c r="T33" s="115">
        <v>134789</v>
      </c>
      <c r="U33" s="115"/>
      <c r="V33" s="31">
        <v>108026968</v>
      </c>
      <c r="W33" s="125"/>
      <c r="X33" s="125"/>
    </row>
    <row r="34" spans="1:24" x14ac:dyDescent="0.2">
      <c r="A34" s="24" t="s">
        <v>42</v>
      </c>
      <c r="B34" s="115">
        <v>41615113</v>
      </c>
      <c r="C34" s="27"/>
      <c r="D34" s="115">
        <v>5885421</v>
      </c>
      <c r="E34" s="115"/>
      <c r="F34" s="115">
        <v>1358804</v>
      </c>
      <c r="G34" s="115"/>
      <c r="H34" s="115">
        <v>63932856</v>
      </c>
      <c r="I34" s="27"/>
      <c r="J34" s="115">
        <v>6225814</v>
      </c>
      <c r="K34" s="27"/>
      <c r="L34" s="27">
        <v>22034402</v>
      </c>
      <c r="M34" s="27"/>
      <c r="N34" s="31">
        <v>990671</v>
      </c>
      <c r="O34" s="31"/>
      <c r="P34" s="115">
        <v>848611</v>
      </c>
      <c r="Q34" s="115"/>
      <c r="R34" s="115">
        <v>167117</v>
      </c>
      <c r="S34" s="115"/>
      <c r="T34" s="115">
        <v>110858</v>
      </c>
      <c r="U34" s="115"/>
      <c r="V34" s="31">
        <v>143169667</v>
      </c>
      <c r="W34" s="125"/>
      <c r="X34" s="125"/>
    </row>
    <row r="35" spans="1:24" x14ac:dyDescent="0.2">
      <c r="A35" s="24" t="s">
        <v>44</v>
      </c>
      <c r="B35" s="31">
        <v>5270846</v>
      </c>
      <c r="C35" s="27"/>
      <c r="D35" s="115">
        <v>5770793</v>
      </c>
      <c r="E35" s="115"/>
      <c r="F35" s="115">
        <v>1027452</v>
      </c>
      <c r="G35" s="115"/>
      <c r="H35" s="115">
        <v>0</v>
      </c>
      <c r="I35" s="27"/>
      <c r="J35" s="115">
        <v>0</v>
      </c>
      <c r="K35" s="27"/>
      <c r="L35" s="27">
        <v>3196955</v>
      </c>
      <c r="M35" s="27"/>
      <c r="N35" s="27">
        <v>0</v>
      </c>
      <c r="O35" s="27"/>
      <c r="P35" s="115">
        <v>241774</v>
      </c>
      <c r="Q35" s="115"/>
      <c r="R35" s="115">
        <v>63216</v>
      </c>
      <c r="S35" s="115"/>
      <c r="T35" s="115">
        <v>109965</v>
      </c>
      <c r="U35" s="115"/>
      <c r="V35" s="31">
        <v>15681001</v>
      </c>
      <c r="W35" s="125"/>
      <c r="X35" s="125"/>
    </row>
    <row r="36" spans="1:24" x14ac:dyDescent="0.2">
      <c r="A36" s="24" t="s">
        <v>43</v>
      </c>
      <c r="B36" s="115">
        <v>36186765</v>
      </c>
      <c r="C36" s="27"/>
      <c r="D36" s="115">
        <v>6676739</v>
      </c>
      <c r="E36" s="115"/>
      <c r="F36" s="115">
        <v>1779151</v>
      </c>
      <c r="G36" s="115"/>
      <c r="H36" s="115">
        <v>3314673</v>
      </c>
      <c r="I36" s="27"/>
      <c r="J36" s="115">
        <v>4505207</v>
      </c>
      <c r="K36" s="27"/>
      <c r="L36" s="27">
        <v>18935814</v>
      </c>
      <c r="M36" s="27"/>
      <c r="N36" s="31">
        <v>5572524</v>
      </c>
      <c r="O36" s="31"/>
      <c r="P36" s="115">
        <v>895077</v>
      </c>
      <c r="Q36" s="115"/>
      <c r="R36" s="115">
        <v>190467</v>
      </c>
      <c r="S36" s="115"/>
      <c r="T36" s="115">
        <v>117024</v>
      </c>
      <c r="U36" s="115"/>
      <c r="V36" s="31">
        <v>78173441</v>
      </c>
      <c r="W36" s="125"/>
      <c r="X36" s="125"/>
    </row>
    <row r="37" spans="1:24" x14ac:dyDescent="0.2">
      <c r="A37" s="24" t="s">
        <v>45</v>
      </c>
      <c r="B37" s="115">
        <v>2568755</v>
      </c>
      <c r="C37" s="27"/>
      <c r="D37" s="115">
        <v>1780772</v>
      </c>
      <c r="E37" s="115"/>
      <c r="F37" s="115">
        <v>382979</v>
      </c>
      <c r="G37" s="115"/>
      <c r="H37" s="115">
        <v>0</v>
      </c>
      <c r="I37" s="27"/>
      <c r="J37" s="115">
        <v>0</v>
      </c>
      <c r="K37" s="27"/>
      <c r="L37" s="27">
        <v>1721438</v>
      </c>
      <c r="M37" s="27"/>
      <c r="N37" s="27">
        <v>0</v>
      </c>
      <c r="O37" s="27"/>
      <c r="P37" s="115">
        <v>241774</v>
      </c>
      <c r="Q37" s="115"/>
      <c r="R37" s="115">
        <v>63216</v>
      </c>
      <c r="S37" s="115"/>
      <c r="T37" s="115">
        <v>78875</v>
      </c>
      <c r="U37" s="115"/>
      <c r="V37" s="31">
        <v>6837809</v>
      </c>
      <c r="W37" s="125"/>
      <c r="X37" s="125"/>
    </row>
    <row r="38" spans="1:24" x14ac:dyDescent="0.2">
      <c r="A38" s="24" t="s">
        <v>48</v>
      </c>
      <c r="B38" s="115">
        <v>8199262</v>
      </c>
      <c r="C38" s="27"/>
      <c r="D38" s="115">
        <v>2415643</v>
      </c>
      <c r="E38" s="115"/>
      <c r="F38" s="115">
        <v>593773</v>
      </c>
      <c r="G38" s="115"/>
      <c r="H38" s="115">
        <v>0</v>
      </c>
      <c r="I38" s="27"/>
      <c r="J38" s="115">
        <v>0</v>
      </c>
      <c r="K38" s="27"/>
      <c r="L38" s="27">
        <v>2459197</v>
      </c>
      <c r="M38" s="27"/>
      <c r="N38" s="27">
        <v>0</v>
      </c>
      <c r="O38" s="27"/>
      <c r="P38" s="115">
        <v>241774</v>
      </c>
      <c r="Q38" s="115"/>
      <c r="R38" s="115">
        <v>63216</v>
      </c>
      <c r="S38" s="115"/>
      <c r="T38" s="115">
        <v>83822</v>
      </c>
      <c r="U38" s="115"/>
      <c r="V38" s="31">
        <v>14056687</v>
      </c>
      <c r="W38" s="125"/>
      <c r="X38" s="125"/>
    </row>
    <row r="39" spans="1:24" x14ac:dyDescent="0.2">
      <c r="A39" s="24" t="s">
        <v>52</v>
      </c>
      <c r="B39" s="115">
        <v>24353140</v>
      </c>
      <c r="C39" s="27"/>
      <c r="D39" s="115">
        <v>858257</v>
      </c>
      <c r="E39" s="115"/>
      <c r="F39" s="115">
        <v>718475</v>
      </c>
      <c r="G39" s="115"/>
      <c r="H39" s="115">
        <v>6885077</v>
      </c>
      <c r="I39" s="27"/>
      <c r="J39" s="115">
        <v>0</v>
      </c>
      <c r="K39" s="27"/>
      <c r="L39" s="27">
        <v>13255070</v>
      </c>
      <c r="M39" s="27"/>
      <c r="N39" s="27">
        <v>0</v>
      </c>
      <c r="O39" s="27"/>
      <c r="P39" s="115">
        <v>442517</v>
      </c>
      <c r="Q39" s="115"/>
      <c r="R39" s="115">
        <v>103306</v>
      </c>
      <c r="S39" s="115"/>
      <c r="T39" s="115">
        <v>71687</v>
      </c>
      <c r="U39" s="115"/>
      <c r="V39" s="31">
        <v>46687529</v>
      </c>
      <c r="W39" s="125"/>
      <c r="X39" s="125"/>
    </row>
    <row r="40" spans="1:24" x14ac:dyDescent="0.2">
      <c r="A40" s="24" t="s">
        <v>49</v>
      </c>
      <c r="B40" s="115">
        <v>4619363</v>
      </c>
      <c r="C40" s="27"/>
      <c r="D40" s="115">
        <v>1823313</v>
      </c>
      <c r="E40" s="115"/>
      <c r="F40" s="115">
        <v>455921</v>
      </c>
      <c r="G40" s="115"/>
      <c r="H40" s="115">
        <v>2950747</v>
      </c>
      <c r="I40" s="27"/>
      <c r="J40" s="115">
        <v>0</v>
      </c>
      <c r="K40" s="27"/>
      <c r="L40" s="27">
        <v>737759</v>
      </c>
      <c r="M40" s="27"/>
      <c r="N40" s="31">
        <v>49534</v>
      </c>
      <c r="O40" s="31"/>
      <c r="P40" s="115">
        <v>241774</v>
      </c>
      <c r="Q40" s="115"/>
      <c r="R40" s="115">
        <v>63216</v>
      </c>
      <c r="S40" s="115"/>
      <c r="T40" s="115">
        <v>79207</v>
      </c>
      <c r="U40" s="115"/>
      <c r="V40" s="31">
        <v>11020834</v>
      </c>
      <c r="W40" s="125"/>
      <c r="X40" s="125"/>
    </row>
    <row r="41" spans="1:24" x14ac:dyDescent="0.2">
      <c r="A41" s="24" t="s">
        <v>50</v>
      </c>
      <c r="B41" s="115">
        <v>216084023</v>
      </c>
      <c r="C41" s="27"/>
      <c r="D41" s="115">
        <v>1760932</v>
      </c>
      <c r="E41" s="115"/>
      <c r="F41" s="115">
        <v>2573478</v>
      </c>
      <c r="G41" s="115"/>
      <c r="H41" s="115">
        <v>127078846</v>
      </c>
      <c r="I41" s="27"/>
      <c r="J41" s="115">
        <v>104063042</v>
      </c>
      <c r="K41" s="27"/>
      <c r="L41" s="27">
        <v>14951916</v>
      </c>
      <c r="M41" s="27"/>
      <c r="N41" s="31">
        <v>4953354</v>
      </c>
      <c r="O41" s="31"/>
      <c r="P41" s="115">
        <v>2803964</v>
      </c>
      <c r="Q41" s="115"/>
      <c r="R41" s="115">
        <v>477843</v>
      </c>
      <c r="S41" s="115"/>
      <c r="T41" s="115">
        <v>78721</v>
      </c>
      <c r="U41" s="115"/>
      <c r="V41" s="31">
        <v>474826119</v>
      </c>
      <c r="W41" s="125"/>
      <c r="X41" s="125"/>
    </row>
    <row r="42" spans="1:24" x14ac:dyDescent="0.2">
      <c r="A42" s="24" t="s">
        <v>51</v>
      </c>
      <c r="B42" s="115">
        <v>9505032</v>
      </c>
      <c r="C42" s="27"/>
      <c r="D42" s="115">
        <v>2550401</v>
      </c>
      <c r="E42" s="115"/>
      <c r="F42" s="115">
        <v>652129</v>
      </c>
      <c r="G42" s="115"/>
      <c r="H42" s="115">
        <v>0</v>
      </c>
      <c r="I42" s="27"/>
      <c r="J42" s="115">
        <v>0</v>
      </c>
      <c r="K42" s="27"/>
      <c r="L42" s="27">
        <v>1795215</v>
      </c>
      <c r="M42" s="27"/>
      <c r="N42" s="27">
        <v>0</v>
      </c>
      <c r="O42" s="27"/>
      <c r="P42" s="115">
        <v>241774</v>
      </c>
      <c r="Q42" s="115"/>
      <c r="R42" s="115">
        <v>63216</v>
      </c>
      <c r="S42" s="115"/>
      <c r="T42" s="115">
        <v>84872</v>
      </c>
      <c r="U42" s="115"/>
      <c r="V42" s="31">
        <v>14892639</v>
      </c>
      <c r="W42" s="125"/>
      <c r="X42" s="125"/>
    </row>
    <row r="43" spans="1:24" x14ac:dyDescent="0.2">
      <c r="A43" s="24" t="s">
        <v>53</v>
      </c>
      <c r="B43" s="115">
        <v>548231063</v>
      </c>
      <c r="C43" s="27"/>
      <c r="D43" s="115">
        <v>9255315</v>
      </c>
      <c r="E43" s="115"/>
      <c r="F43" s="115">
        <v>6056491</v>
      </c>
      <c r="G43" s="115"/>
      <c r="H43" s="115">
        <v>15245527</v>
      </c>
      <c r="I43" s="27"/>
      <c r="J43" s="115">
        <v>367272491</v>
      </c>
      <c r="K43" s="27"/>
      <c r="L43" s="27">
        <v>28133210</v>
      </c>
      <c r="M43" s="27"/>
      <c r="N43" s="31">
        <v>3170146</v>
      </c>
      <c r="O43" s="31"/>
      <c r="P43" s="115">
        <v>5344441</v>
      </c>
      <c r="Q43" s="115"/>
      <c r="R43" s="115">
        <v>955503</v>
      </c>
      <c r="S43" s="115"/>
      <c r="T43" s="115">
        <v>137115</v>
      </c>
      <c r="U43" s="115"/>
      <c r="V43" s="31">
        <v>983801302</v>
      </c>
      <c r="W43" s="125"/>
      <c r="X43" s="125"/>
    </row>
    <row r="44" spans="1:24" x14ac:dyDescent="0.2">
      <c r="A44" s="24" t="s">
        <v>46</v>
      </c>
      <c r="B44" s="115">
        <v>37716035</v>
      </c>
      <c r="C44" s="27"/>
      <c r="D44" s="115">
        <v>11432239</v>
      </c>
      <c r="E44" s="115"/>
      <c r="F44" s="115">
        <v>2549567</v>
      </c>
      <c r="G44" s="115"/>
      <c r="H44" s="115">
        <v>19671648</v>
      </c>
      <c r="I44" s="27"/>
      <c r="J44" s="115">
        <v>0</v>
      </c>
      <c r="K44" s="27"/>
      <c r="L44" s="27">
        <v>10672914</v>
      </c>
      <c r="M44" s="27"/>
      <c r="N44" s="31">
        <v>1758441</v>
      </c>
      <c r="O44" s="31"/>
      <c r="P44" s="115">
        <v>886418</v>
      </c>
      <c r="Q44" s="115"/>
      <c r="R44" s="115">
        <v>231771</v>
      </c>
      <c r="S44" s="115"/>
      <c r="T44" s="115">
        <v>154077</v>
      </c>
      <c r="U44" s="115"/>
      <c r="V44" s="31">
        <v>85073110</v>
      </c>
      <c r="W44" s="125"/>
      <c r="X44" s="125"/>
    </row>
    <row r="45" spans="1:24" x14ac:dyDescent="0.2">
      <c r="A45" s="24" t="s">
        <v>47</v>
      </c>
      <c r="B45" s="115">
        <v>3040684</v>
      </c>
      <c r="C45" s="26"/>
      <c r="D45" s="115">
        <v>1096729</v>
      </c>
      <c r="E45" s="115"/>
      <c r="F45" s="115">
        <v>309647</v>
      </c>
      <c r="G45" s="115"/>
      <c r="H45" s="115">
        <v>0</v>
      </c>
      <c r="I45" s="27"/>
      <c r="J45" s="115">
        <v>0</v>
      </c>
      <c r="K45" s="27"/>
      <c r="L45" s="27">
        <v>2853652</v>
      </c>
      <c r="M45" s="27"/>
      <c r="N45" s="27">
        <v>0</v>
      </c>
      <c r="O45" s="27"/>
      <c r="P45" s="115">
        <v>241774</v>
      </c>
      <c r="Q45" s="115"/>
      <c r="R45" s="115">
        <v>63216</v>
      </c>
      <c r="S45" s="115"/>
      <c r="T45" s="115">
        <v>73545</v>
      </c>
      <c r="U45" s="115"/>
      <c r="V45" s="31">
        <v>7679247</v>
      </c>
      <c r="W45" s="125"/>
      <c r="X45" s="125"/>
    </row>
    <row r="46" spans="1:24" x14ac:dyDescent="0.2">
      <c r="A46" s="24" t="s">
        <v>195</v>
      </c>
      <c r="B46" s="115">
        <v>672671</v>
      </c>
      <c r="C46" s="27"/>
      <c r="D46" s="115">
        <v>20063</v>
      </c>
      <c r="E46" s="115"/>
      <c r="F46" s="115">
        <v>60934</v>
      </c>
      <c r="G46" s="115"/>
      <c r="H46" s="115">
        <v>0</v>
      </c>
      <c r="I46" s="27"/>
      <c r="J46" s="115">
        <v>0</v>
      </c>
      <c r="K46" s="27"/>
      <c r="L46" s="27">
        <v>0</v>
      </c>
      <c r="M46" s="27"/>
      <c r="N46" s="27">
        <v>0</v>
      </c>
      <c r="O46" s="27"/>
      <c r="P46" s="115">
        <v>0</v>
      </c>
      <c r="Q46" s="115"/>
      <c r="R46" s="115">
        <v>0</v>
      </c>
      <c r="S46" s="115"/>
      <c r="T46" s="115">
        <v>10156</v>
      </c>
      <c r="U46" s="115"/>
      <c r="V46" s="31">
        <v>763824</v>
      </c>
      <c r="W46" s="125"/>
      <c r="X46" s="125"/>
    </row>
    <row r="47" spans="1:24" x14ac:dyDescent="0.2">
      <c r="A47" s="24" t="s">
        <v>54</v>
      </c>
      <c r="B47" s="115">
        <v>89699829</v>
      </c>
      <c r="C47" s="27"/>
      <c r="D47" s="115">
        <v>10774859</v>
      </c>
      <c r="E47" s="115"/>
      <c r="F47" s="115">
        <v>3412005</v>
      </c>
      <c r="G47" s="115"/>
      <c r="H47" s="115">
        <v>5901494</v>
      </c>
      <c r="I47" s="27"/>
      <c r="J47" s="115">
        <v>17057145</v>
      </c>
      <c r="K47" s="27"/>
      <c r="L47" s="27">
        <v>14263342</v>
      </c>
      <c r="M47" s="27"/>
      <c r="N47" s="31">
        <v>1585074</v>
      </c>
      <c r="O47" s="31"/>
      <c r="P47" s="115">
        <v>1923518</v>
      </c>
      <c r="Q47" s="115"/>
      <c r="R47" s="115">
        <v>450573</v>
      </c>
      <c r="S47" s="115"/>
      <c r="T47" s="115">
        <v>148955</v>
      </c>
      <c r="U47" s="115"/>
      <c r="V47" s="31">
        <v>145216794</v>
      </c>
      <c r="W47" s="125"/>
      <c r="X47" s="125"/>
    </row>
    <row r="48" spans="1:24" x14ac:dyDescent="0.2">
      <c r="A48" s="24" t="s">
        <v>55</v>
      </c>
      <c r="B48" s="115">
        <v>14199677</v>
      </c>
      <c r="C48" s="27"/>
      <c r="D48" s="115">
        <v>5243722</v>
      </c>
      <c r="E48" s="115"/>
      <c r="F48" s="115">
        <v>1202110</v>
      </c>
      <c r="G48" s="115"/>
      <c r="H48" s="115">
        <v>0</v>
      </c>
      <c r="I48" s="27"/>
      <c r="J48" s="115">
        <v>0</v>
      </c>
      <c r="K48" s="27"/>
      <c r="L48" s="27">
        <v>11312305</v>
      </c>
      <c r="M48" s="27"/>
      <c r="N48" s="31">
        <v>4953354</v>
      </c>
      <c r="O48" s="31"/>
      <c r="P48" s="115">
        <v>349686</v>
      </c>
      <c r="Q48" s="115"/>
      <c r="R48" s="115">
        <v>91432</v>
      </c>
      <c r="S48" s="115"/>
      <c r="T48" s="115">
        <v>105858</v>
      </c>
      <c r="U48" s="115"/>
      <c r="V48" s="31">
        <v>37458144</v>
      </c>
      <c r="W48" s="125"/>
      <c r="X48" s="125"/>
    </row>
    <row r="49" spans="1:24" x14ac:dyDescent="0.2">
      <c r="A49" s="24" t="s">
        <v>56</v>
      </c>
      <c r="B49" s="115">
        <v>35301409</v>
      </c>
      <c r="C49" s="27"/>
      <c r="D49" s="115">
        <v>3852851</v>
      </c>
      <c r="E49" s="115"/>
      <c r="F49" s="115">
        <v>1116722</v>
      </c>
      <c r="G49" s="115"/>
      <c r="H49" s="115">
        <v>71309724</v>
      </c>
      <c r="I49" s="27"/>
      <c r="J49" s="115">
        <v>4457988</v>
      </c>
      <c r="K49" s="27"/>
      <c r="L49" s="27">
        <v>6069297</v>
      </c>
      <c r="M49" s="27"/>
      <c r="N49" s="31">
        <v>3071079</v>
      </c>
      <c r="O49" s="31"/>
      <c r="P49" s="115">
        <v>537922</v>
      </c>
      <c r="Q49" s="115"/>
      <c r="R49" s="115">
        <v>121783</v>
      </c>
      <c r="S49" s="115"/>
      <c r="T49" s="115">
        <v>95020</v>
      </c>
      <c r="U49" s="115"/>
      <c r="V49" s="31">
        <v>125933795</v>
      </c>
      <c r="W49" s="125"/>
      <c r="X49" s="125"/>
    </row>
    <row r="50" spans="1:24" x14ac:dyDescent="0.2">
      <c r="A50" s="24" t="s">
        <v>57</v>
      </c>
      <c r="B50" s="115">
        <v>152268581</v>
      </c>
      <c r="C50" s="27"/>
      <c r="D50" s="115">
        <v>10850052</v>
      </c>
      <c r="E50" s="115"/>
      <c r="F50" s="115">
        <v>4021684</v>
      </c>
      <c r="G50" s="115"/>
      <c r="H50" s="115">
        <v>43548111</v>
      </c>
      <c r="I50" s="27"/>
      <c r="J50" s="115">
        <v>99622792</v>
      </c>
      <c r="K50" s="27"/>
      <c r="L50" s="27">
        <v>25300213</v>
      </c>
      <c r="M50" s="27"/>
      <c r="N50" s="31">
        <v>9480724</v>
      </c>
      <c r="O50" s="31"/>
      <c r="P50" s="115">
        <v>2483277</v>
      </c>
      <c r="Q50" s="115"/>
      <c r="R50" s="115">
        <v>506019</v>
      </c>
      <c r="S50" s="115"/>
      <c r="T50" s="115">
        <v>149541</v>
      </c>
      <c r="U50" s="115"/>
      <c r="V50" s="31">
        <v>348230994</v>
      </c>
      <c r="W50" s="125"/>
      <c r="X50" s="125"/>
    </row>
    <row r="51" spans="1:24" x14ac:dyDescent="0.2">
      <c r="A51" s="24" t="s">
        <v>58</v>
      </c>
      <c r="B51" s="115">
        <v>42807937</v>
      </c>
      <c r="C51" s="27"/>
      <c r="D51" s="115">
        <v>884838</v>
      </c>
      <c r="E51" s="115"/>
      <c r="F51" s="115">
        <v>1392309</v>
      </c>
      <c r="G51" s="115"/>
      <c r="H51" s="115">
        <v>39343296</v>
      </c>
      <c r="I51" s="27"/>
      <c r="J51" s="115">
        <v>2417921</v>
      </c>
      <c r="K51" s="27"/>
      <c r="L51" s="27">
        <v>245920</v>
      </c>
      <c r="M51" s="27"/>
      <c r="N51" s="27">
        <v>0</v>
      </c>
      <c r="O51" s="27"/>
      <c r="P51" s="115">
        <v>1002961</v>
      </c>
      <c r="Q51" s="115"/>
      <c r="R51" s="115">
        <v>214258</v>
      </c>
      <c r="S51" s="115"/>
      <c r="T51" s="115">
        <v>71894</v>
      </c>
      <c r="U51" s="115"/>
      <c r="V51" s="31">
        <v>88381334</v>
      </c>
      <c r="W51" s="125"/>
      <c r="X51" s="125"/>
    </row>
    <row r="52" spans="1:24" x14ac:dyDescent="0.2">
      <c r="A52" s="24" t="s">
        <v>59</v>
      </c>
      <c r="B52" s="115">
        <v>8843353</v>
      </c>
      <c r="C52" s="27"/>
      <c r="D52" s="115">
        <v>320432</v>
      </c>
      <c r="E52" s="115"/>
      <c r="F52" s="115">
        <v>461042</v>
      </c>
      <c r="G52" s="115"/>
      <c r="H52" s="115">
        <v>4426121</v>
      </c>
      <c r="I52" s="27"/>
      <c r="J52" s="115">
        <v>90174</v>
      </c>
      <c r="K52" s="27"/>
      <c r="L52" s="27">
        <v>5164313</v>
      </c>
      <c r="M52" s="27"/>
      <c r="N52" s="31">
        <v>2724345</v>
      </c>
      <c r="O52" s="31"/>
      <c r="P52" s="115">
        <v>249820</v>
      </c>
      <c r="Q52" s="115"/>
      <c r="R52" s="115">
        <v>63216</v>
      </c>
      <c r="S52" s="115"/>
      <c r="T52" s="115">
        <v>67497</v>
      </c>
      <c r="U52" s="115"/>
      <c r="V52" s="31">
        <v>22410313</v>
      </c>
      <c r="W52" s="125"/>
      <c r="X52" s="125"/>
    </row>
    <row r="53" spans="1:24" x14ac:dyDescent="0.2">
      <c r="A53" s="24" t="s">
        <v>60</v>
      </c>
      <c r="B53" s="115">
        <v>14182689</v>
      </c>
      <c r="C53" s="27"/>
      <c r="D53" s="115">
        <v>5700044</v>
      </c>
      <c r="E53" s="115"/>
      <c r="F53" s="115">
        <v>1375958</v>
      </c>
      <c r="G53" s="115"/>
      <c r="H53" s="115">
        <v>0</v>
      </c>
      <c r="I53" s="27"/>
      <c r="J53" s="115">
        <v>0</v>
      </c>
      <c r="K53" s="27"/>
      <c r="L53" s="27">
        <v>12418943</v>
      </c>
      <c r="M53" s="27"/>
      <c r="N53" s="27">
        <v>0</v>
      </c>
      <c r="O53" s="27"/>
      <c r="P53" s="115">
        <v>441650</v>
      </c>
      <c r="Q53" s="115"/>
      <c r="R53" s="115">
        <v>115478</v>
      </c>
      <c r="S53" s="115"/>
      <c r="T53" s="115">
        <v>109413</v>
      </c>
      <c r="U53" s="115"/>
      <c r="V53" s="31">
        <v>34344175</v>
      </c>
      <c r="W53" s="125"/>
      <c r="X53" s="125"/>
    </row>
    <row r="54" spans="1:24" x14ac:dyDescent="0.2">
      <c r="A54" s="24" t="s">
        <v>61</v>
      </c>
      <c r="B54" s="115">
        <v>2336380</v>
      </c>
      <c r="C54" s="27"/>
      <c r="D54" s="115">
        <v>1493555</v>
      </c>
      <c r="E54" s="115"/>
      <c r="F54" s="115">
        <v>338061</v>
      </c>
      <c r="G54" s="115"/>
      <c r="H54" s="115">
        <v>0</v>
      </c>
      <c r="I54" s="27"/>
      <c r="J54" s="115">
        <v>0</v>
      </c>
      <c r="K54" s="27"/>
      <c r="L54" s="27">
        <v>934495</v>
      </c>
      <c r="M54" s="27"/>
      <c r="N54" s="27">
        <v>0</v>
      </c>
      <c r="O54" s="27"/>
      <c r="P54" s="115">
        <v>241774</v>
      </c>
      <c r="Q54" s="115"/>
      <c r="R54" s="115">
        <v>63216</v>
      </c>
      <c r="S54" s="115"/>
      <c r="T54" s="115">
        <v>76637</v>
      </c>
      <c r="U54" s="115"/>
      <c r="V54" s="31">
        <v>5484118</v>
      </c>
      <c r="W54" s="125"/>
      <c r="X54" s="125"/>
    </row>
    <row r="55" spans="1:24" x14ac:dyDescent="0.2">
      <c r="A55" s="24" t="s">
        <v>62</v>
      </c>
      <c r="B55" s="115">
        <v>28798239</v>
      </c>
      <c r="C55" s="27"/>
      <c r="D55" s="115">
        <v>7263205</v>
      </c>
      <c r="E55" s="115"/>
      <c r="F55" s="115">
        <v>1904441</v>
      </c>
      <c r="G55" s="115"/>
      <c r="H55" s="115">
        <v>19288051</v>
      </c>
      <c r="I55" s="27"/>
      <c r="J55" s="115">
        <v>318044</v>
      </c>
      <c r="K55" s="27"/>
      <c r="L55" s="27">
        <v>15640490</v>
      </c>
      <c r="M55" s="27"/>
      <c r="N55" s="31">
        <v>2724344</v>
      </c>
      <c r="O55" s="31"/>
      <c r="P55" s="115">
        <v>698769</v>
      </c>
      <c r="Q55" s="115"/>
      <c r="R55" s="115">
        <v>182707</v>
      </c>
      <c r="S55" s="115"/>
      <c r="T55" s="115">
        <v>121593</v>
      </c>
      <c r="U55" s="115"/>
      <c r="V55" s="31">
        <v>76939883</v>
      </c>
      <c r="W55" s="125"/>
      <c r="X55" s="125"/>
    </row>
    <row r="56" spans="1:24" x14ac:dyDescent="0.2">
      <c r="A56" s="24" t="s">
        <v>63</v>
      </c>
      <c r="B56" s="115">
        <v>195580325</v>
      </c>
      <c r="C56" s="27"/>
      <c r="D56" s="115">
        <v>16144128</v>
      </c>
      <c r="E56" s="115"/>
      <c r="F56" s="115">
        <v>5612511</v>
      </c>
      <c r="G56" s="115"/>
      <c r="H56" s="115">
        <v>69834350</v>
      </c>
      <c r="I56" s="27"/>
      <c r="J56" s="115">
        <v>8416760</v>
      </c>
      <c r="K56" s="27"/>
      <c r="L56" s="27">
        <v>22772161</v>
      </c>
      <c r="M56" s="27"/>
      <c r="N56" s="31">
        <v>6135225</v>
      </c>
      <c r="O56" s="31"/>
      <c r="P56" s="115">
        <v>4437000</v>
      </c>
      <c r="Q56" s="115"/>
      <c r="R56" s="115">
        <v>911825</v>
      </c>
      <c r="S56" s="115"/>
      <c r="T56" s="115">
        <v>190793</v>
      </c>
      <c r="U56" s="115"/>
      <c r="V56" s="31">
        <v>330035078</v>
      </c>
      <c r="W56" s="125"/>
      <c r="X56" s="125"/>
    </row>
    <row r="57" spans="1:24" x14ac:dyDescent="0.2">
      <c r="A57" s="24" t="s">
        <v>64</v>
      </c>
      <c r="B57" s="115">
        <v>27129489</v>
      </c>
      <c r="C57" s="27"/>
      <c r="D57" s="115">
        <v>1293163</v>
      </c>
      <c r="E57" s="115"/>
      <c r="F57" s="115">
        <v>589608</v>
      </c>
      <c r="G57" s="115"/>
      <c r="H57" s="115">
        <v>85060206</v>
      </c>
      <c r="I57" s="27"/>
      <c r="J57" s="115">
        <v>0</v>
      </c>
      <c r="K57" s="27"/>
      <c r="L57" s="27">
        <v>5410233</v>
      </c>
      <c r="M57" s="27"/>
      <c r="N57" s="27">
        <v>0</v>
      </c>
      <c r="O57" s="27"/>
      <c r="P57" s="115">
        <v>412013</v>
      </c>
      <c r="Q57" s="115"/>
      <c r="R57" s="115">
        <v>107729</v>
      </c>
      <c r="S57" s="115"/>
      <c r="T57" s="115">
        <v>75076</v>
      </c>
      <c r="U57" s="115"/>
      <c r="V57" s="31">
        <v>120077517</v>
      </c>
      <c r="W57" s="125"/>
      <c r="X57" s="125"/>
    </row>
    <row r="58" spans="1:24" x14ac:dyDescent="0.2">
      <c r="A58" s="24" t="s">
        <v>67</v>
      </c>
      <c r="B58" s="115">
        <v>1038754</v>
      </c>
      <c r="C58" s="27"/>
      <c r="D58" s="115">
        <v>1342142</v>
      </c>
      <c r="E58" s="115"/>
      <c r="F58" s="115">
        <v>293443</v>
      </c>
      <c r="G58" s="115"/>
      <c r="H58" s="115">
        <v>1967165</v>
      </c>
      <c r="I58" s="27"/>
      <c r="J58" s="115">
        <v>0</v>
      </c>
      <c r="K58" s="27"/>
      <c r="L58" s="27">
        <v>4672473</v>
      </c>
      <c r="M58" s="27"/>
      <c r="N58" s="27">
        <v>0</v>
      </c>
      <c r="O58" s="27"/>
      <c r="P58" s="115">
        <v>241774</v>
      </c>
      <c r="Q58" s="115"/>
      <c r="R58" s="115">
        <v>63216</v>
      </c>
      <c r="S58" s="115"/>
      <c r="T58" s="115">
        <v>75458</v>
      </c>
      <c r="U58" s="115"/>
      <c r="V58" s="31">
        <v>9694425</v>
      </c>
      <c r="W58" s="125"/>
      <c r="X58" s="125"/>
    </row>
    <row r="59" spans="1:24" x14ac:dyDescent="0.2">
      <c r="A59" s="24" t="s">
        <v>66</v>
      </c>
      <c r="B59" s="115">
        <v>0</v>
      </c>
      <c r="C59" s="26"/>
      <c r="D59" s="115">
        <v>289541</v>
      </c>
      <c r="E59" s="115"/>
      <c r="F59" s="115">
        <v>150622</v>
      </c>
      <c r="G59" s="115"/>
      <c r="H59" s="115">
        <v>0</v>
      </c>
      <c r="I59" s="27"/>
      <c r="J59" s="115">
        <v>0</v>
      </c>
      <c r="K59" s="27"/>
      <c r="L59" s="27">
        <v>491839</v>
      </c>
      <c r="M59" s="27"/>
      <c r="N59" s="27">
        <v>0</v>
      </c>
      <c r="O59" s="27"/>
      <c r="P59" s="115">
        <v>0</v>
      </c>
      <c r="Q59" s="115"/>
      <c r="R59" s="115">
        <v>0</v>
      </c>
      <c r="S59" s="115"/>
      <c r="T59" s="115">
        <v>12256</v>
      </c>
      <c r="U59" s="115"/>
      <c r="V59" s="31">
        <v>944258</v>
      </c>
      <c r="W59" s="125"/>
      <c r="X59" s="125"/>
    </row>
    <row r="60" spans="1:24" x14ac:dyDescent="0.2">
      <c r="A60" s="24" t="s">
        <v>65</v>
      </c>
      <c r="B60" s="115">
        <v>54331326</v>
      </c>
      <c r="C60" s="27"/>
      <c r="D60" s="115">
        <v>6305245</v>
      </c>
      <c r="E60" s="115"/>
      <c r="F60" s="115">
        <v>2006713</v>
      </c>
      <c r="G60" s="115"/>
      <c r="H60" s="116">
        <v>28032099</v>
      </c>
      <c r="I60" s="27"/>
      <c r="J60" s="115">
        <v>17042175</v>
      </c>
      <c r="K60" s="27"/>
      <c r="L60" s="27">
        <v>9517091</v>
      </c>
      <c r="M60" s="27"/>
      <c r="N60" s="31">
        <v>2154709</v>
      </c>
      <c r="O60" s="31"/>
      <c r="P60" s="115">
        <v>1371687</v>
      </c>
      <c r="Q60" s="115"/>
      <c r="R60" s="115">
        <v>290467</v>
      </c>
      <c r="S60" s="115"/>
      <c r="T60" s="115">
        <v>114129</v>
      </c>
      <c r="U60" s="115"/>
      <c r="V60" s="31">
        <v>121165641</v>
      </c>
      <c r="W60" s="125"/>
      <c r="X60" s="125"/>
    </row>
    <row r="61" spans="1:24" x14ac:dyDescent="0.2">
      <c r="A61" s="24" t="s">
        <v>68</v>
      </c>
      <c r="B61" s="115">
        <v>95293864</v>
      </c>
      <c r="C61" s="27"/>
      <c r="D61" s="115">
        <v>4239511</v>
      </c>
      <c r="E61" s="115"/>
      <c r="F61" s="115">
        <v>1711667</v>
      </c>
      <c r="G61" s="115"/>
      <c r="H61" s="116">
        <v>29507472</v>
      </c>
      <c r="I61" s="27"/>
      <c r="J61" s="115">
        <v>23567344</v>
      </c>
      <c r="K61" s="27"/>
      <c r="L61" s="27">
        <v>32402376</v>
      </c>
      <c r="M61" s="27"/>
      <c r="N61" s="31">
        <v>5349623</v>
      </c>
      <c r="O61" s="31"/>
      <c r="P61" s="115">
        <v>1288470</v>
      </c>
      <c r="Q61" s="115"/>
      <c r="R61" s="115">
        <v>265231</v>
      </c>
      <c r="S61" s="115"/>
      <c r="T61" s="115">
        <v>98033</v>
      </c>
      <c r="U61" s="115"/>
      <c r="V61" s="31">
        <v>193723591</v>
      </c>
      <c r="W61" s="125"/>
      <c r="X61" s="125"/>
    </row>
    <row r="62" spans="1:24" x14ac:dyDescent="0.2">
      <c r="A62" s="24" t="s">
        <v>70</v>
      </c>
      <c r="B62" s="115">
        <v>4925630</v>
      </c>
      <c r="C62" s="27"/>
      <c r="D62" s="115">
        <v>3447683</v>
      </c>
      <c r="E62" s="115"/>
      <c r="F62" s="115">
        <v>780503</v>
      </c>
      <c r="G62" s="115"/>
      <c r="H62" s="115">
        <v>0</v>
      </c>
      <c r="I62" s="27"/>
      <c r="J62" s="115">
        <v>0</v>
      </c>
      <c r="K62" s="27"/>
      <c r="L62" s="27">
        <v>9148212</v>
      </c>
      <c r="M62" s="27"/>
      <c r="N62" s="31">
        <v>990671</v>
      </c>
      <c r="O62" s="31"/>
      <c r="P62" s="115">
        <v>241774</v>
      </c>
      <c r="Q62" s="115"/>
      <c r="R62" s="115">
        <v>63216</v>
      </c>
      <c r="S62" s="115"/>
      <c r="T62" s="115">
        <v>91863</v>
      </c>
      <c r="U62" s="115"/>
      <c r="V62" s="31">
        <v>19689552</v>
      </c>
      <c r="W62" s="125"/>
      <c r="X62" s="125"/>
    </row>
    <row r="63" spans="1:24" x14ac:dyDescent="0.2">
      <c r="A63" s="24" t="s">
        <v>69</v>
      </c>
      <c r="B63" s="115">
        <v>39954151</v>
      </c>
      <c r="C63" s="27"/>
      <c r="D63" s="115">
        <v>6721029</v>
      </c>
      <c r="E63" s="115"/>
      <c r="F63" s="115">
        <v>1565992</v>
      </c>
      <c r="G63" s="115"/>
      <c r="H63" s="115">
        <v>0</v>
      </c>
      <c r="I63" s="27"/>
      <c r="J63" s="115">
        <v>812198</v>
      </c>
      <c r="K63" s="27"/>
      <c r="L63" s="27">
        <v>16033962</v>
      </c>
      <c r="M63" s="27"/>
      <c r="N63" s="31">
        <v>5151488</v>
      </c>
      <c r="O63" s="31"/>
      <c r="P63" s="115">
        <v>716560</v>
      </c>
      <c r="Q63" s="115"/>
      <c r="R63" s="115">
        <v>175174</v>
      </c>
      <c r="S63" s="115"/>
      <c r="T63" s="115">
        <v>117369</v>
      </c>
      <c r="U63" s="115"/>
      <c r="V63" s="31">
        <v>71247923</v>
      </c>
      <c r="W63" s="125"/>
      <c r="X63" s="125"/>
    </row>
    <row r="64" spans="1:24" x14ac:dyDescent="0.2">
      <c r="A64" s="24" t="s">
        <v>71</v>
      </c>
      <c r="B64" s="117">
        <v>1374888</v>
      </c>
      <c r="C64" s="36"/>
      <c r="D64" s="117">
        <v>980653</v>
      </c>
      <c r="E64" s="117"/>
      <c r="F64" s="117">
        <v>255294</v>
      </c>
      <c r="G64" s="117"/>
      <c r="H64" s="117">
        <v>0</v>
      </c>
      <c r="I64" s="39"/>
      <c r="J64" s="117">
        <v>0</v>
      </c>
      <c r="K64" s="39"/>
      <c r="L64" s="39">
        <v>2459197</v>
      </c>
      <c r="M64" s="39"/>
      <c r="N64" s="39">
        <v>0</v>
      </c>
      <c r="O64" s="39"/>
      <c r="P64" s="117">
        <v>241774</v>
      </c>
      <c r="Q64" s="117"/>
      <c r="R64" s="117">
        <v>63216</v>
      </c>
      <c r="S64" s="117"/>
      <c r="T64" s="117">
        <v>72641</v>
      </c>
      <c r="U64" s="117"/>
      <c r="V64" s="39">
        <v>5447663</v>
      </c>
      <c r="W64" s="125"/>
      <c r="X64" s="125"/>
    </row>
    <row r="65" spans="1:25" s="7" customFormat="1" ht="12" x14ac:dyDescent="0.2">
      <c r="A65" s="2"/>
      <c r="B65" s="2"/>
      <c r="C65" s="31"/>
      <c r="D65" s="31"/>
      <c r="E65" s="31"/>
      <c r="F65" s="31"/>
      <c r="G65" s="31"/>
      <c r="H65" s="2"/>
      <c r="I65" s="2"/>
      <c r="J65" s="31"/>
      <c r="K65" s="2"/>
      <c r="L65" s="2"/>
      <c r="M65" s="2"/>
      <c r="N65" s="2"/>
      <c r="O65" s="2"/>
      <c r="P65" s="44"/>
      <c r="Q65" s="44"/>
      <c r="R65" s="44"/>
      <c r="S65" s="44"/>
      <c r="T65" s="44"/>
      <c r="U65" s="44"/>
      <c r="V65" s="2"/>
      <c r="W65" s="2"/>
      <c r="X65" s="2"/>
    </row>
    <row r="66" spans="1:25" s="7" customFormat="1" ht="12" x14ac:dyDescent="0.2">
      <c r="A66" s="43" t="s">
        <v>131</v>
      </c>
      <c r="B66" s="118">
        <v>3416696762</v>
      </c>
      <c r="C66" s="28" t="s">
        <v>134</v>
      </c>
      <c r="D66" s="118">
        <v>238954559</v>
      </c>
      <c r="E66" s="28" t="s">
        <v>135</v>
      </c>
      <c r="F66" s="118">
        <v>90166393</v>
      </c>
      <c r="G66" s="28" t="s">
        <v>136</v>
      </c>
      <c r="H66" s="118">
        <v>1239707253</v>
      </c>
      <c r="I66" s="28" t="s">
        <v>137</v>
      </c>
      <c r="J66" s="118">
        <v>1194525369</v>
      </c>
      <c r="K66" s="28" t="s">
        <v>138</v>
      </c>
      <c r="L66" s="118">
        <v>650966074</v>
      </c>
      <c r="M66" s="28" t="s">
        <v>139</v>
      </c>
      <c r="N66" s="44">
        <v>104019450</v>
      </c>
      <c r="O66" s="44"/>
      <c r="P66" s="118">
        <v>60443434</v>
      </c>
      <c r="Q66" s="28" t="s">
        <v>140</v>
      </c>
      <c r="R66" s="118">
        <v>12643295</v>
      </c>
      <c r="S66" s="28" t="s">
        <v>176</v>
      </c>
      <c r="T66" s="118">
        <v>5216875</v>
      </c>
      <c r="U66" s="28" t="s">
        <v>177</v>
      </c>
      <c r="V66" s="118">
        <v>7013339464</v>
      </c>
      <c r="W66" s="31"/>
      <c r="X66" s="31"/>
      <c r="Y66" s="45"/>
    </row>
    <row r="67" spans="1:25" s="7" customFormat="1" ht="12" x14ac:dyDescent="0.2">
      <c r="C67" s="45"/>
      <c r="D67" s="31"/>
      <c r="E67" s="31"/>
      <c r="F67" s="31"/>
      <c r="G67" s="31"/>
      <c r="H67" s="2"/>
      <c r="I67" s="2"/>
      <c r="J67" s="31"/>
      <c r="K67" s="26"/>
      <c r="L67" s="26"/>
      <c r="M67" s="26"/>
      <c r="N67" s="26"/>
      <c r="O67" s="26"/>
      <c r="V67" s="2"/>
    </row>
    <row r="68" spans="1:25" s="7" customFormat="1" ht="12" x14ac:dyDescent="0.2">
      <c r="A68" s="2" t="s">
        <v>132</v>
      </c>
      <c r="B68" s="39">
        <v>17141797</v>
      </c>
      <c r="C68" s="140"/>
      <c r="D68" s="39">
        <v>1195218</v>
      </c>
      <c r="E68" s="39"/>
      <c r="F68" s="38">
        <v>0</v>
      </c>
      <c r="G68" s="38"/>
      <c r="H68" s="39">
        <v>12522295</v>
      </c>
      <c r="I68" s="39"/>
      <c r="J68" s="39">
        <v>12065064</v>
      </c>
      <c r="K68" s="46"/>
      <c r="L68" s="46">
        <v>6529282</v>
      </c>
      <c r="M68" s="46"/>
      <c r="N68" s="46">
        <v>0</v>
      </c>
      <c r="O68" s="46"/>
      <c r="P68" s="38">
        <v>0</v>
      </c>
      <c r="Q68" s="38"/>
      <c r="R68" s="38">
        <v>0</v>
      </c>
      <c r="S68" s="38"/>
      <c r="T68" s="38">
        <v>0</v>
      </c>
      <c r="U68" s="38"/>
      <c r="V68" s="39">
        <v>49453656</v>
      </c>
      <c r="W68" s="42"/>
    </row>
    <row r="69" spans="1:25" s="7" customFormat="1" ht="12" x14ac:dyDescent="0.2">
      <c r="B69" s="31"/>
      <c r="C69" s="31"/>
      <c r="D69" s="31"/>
      <c r="E69" s="31"/>
      <c r="F69" s="31"/>
      <c r="G69" s="31"/>
      <c r="H69" s="2"/>
      <c r="I69" s="2"/>
      <c r="J69" s="31"/>
      <c r="K69" s="47"/>
      <c r="L69" s="47"/>
      <c r="M69" s="47"/>
      <c r="N69" s="47"/>
      <c r="O69" s="47"/>
      <c r="P69" s="31"/>
      <c r="Q69" s="31"/>
      <c r="R69" s="31"/>
      <c r="S69" s="31"/>
      <c r="T69" s="31"/>
      <c r="U69" s="31"/>
      <c r="V69" s="2"/>
      <c r="W69" s="147"/>
    </row>
    <row r="70" spans="1:25" s="7" customFormat="1" thickBot="1" x14ac:dyDescent="0.25">
      <c r="A70" s="22" t="s">
        <v>133</v>
      </c>
      <c r="B70" s="48">
        <v>3433838559</v>
      </c>
      <c r="C70" s="48"/>
      <c r="D70" s="48">
        <v>240149777</v>
      </c>
      <c r="E70" s="48"/>
      <c r="F70" s="48">
        <v>90166393</v>
      </c>
      <c r="G70" s="48"/>
      <c r="H70" s="48">
        <v>1252229548</v>
      </c>
      <c r="I70" s="48"/>
      <c r="J70" s="48">
        <v>1206590433</v>
      </c>
      <c r="K70" s="48"/>
      <c r="L70" s="48">
        <v>657495356</v>
      </c>
      <c r="M70" s="48"/>
      <c r="N70" s="124">
        <v>104019450</v>
      </c>
      <c r="O70" s="124"/>
      <c r="P70" s="48">
        <v>60443434</v>
      </c>
      <c r="Q70" s="48"/>
      <c r="R70" s="48">
        <v>12643295</v>
      </c>
      <c r="S70" s="48"/>
      <c r="T70" s="48">
        <v>5216875</v>
      </c>
      <c r="U70" s="48"/>
      <c r="V70" s="48">
        <f>SUM(V66:V68)</f>
        <v>7062793120</v>
      </c>
      <c r="W70" s="42"/>
    </row>
    <row r="71" spans="1:25" s="7" customFormat="1" thickTop="1" x14ac:dyDescent="0.2">
      <c r="A71" s="2"/>
      <c r="B71" s="2"/>
      <c r="C71" s="2"/>
      <c r="D71" s="2"/>
      <c r="E71" s="2"/>
      <c r="F71" s="2"/>
      <c r="G71" s="2"/>
      <c r="H71" s="2"/>
      <c r="I71" s="2"/>
      <c r="J71" s="2"/>
      <c r="K71" s="2"/>
      <c r="L71" s="2"/>
      <c r="M71" s="2"/>
      <c r="N71" s="2"/>
      <c r="O71" s="2"/>
      <c r="P71" s="2"/>
      <c r="Q71" s="2"/>
      <c r="R71" s="2"/>
      <c r="S71" s="2"/>
      <c r="T71" s="2"/>
      <c r="U71" s="2"/>
      <c r="V71" s="2"/>
      <c r="W71" s="147"/>
    </row>
    <row r="72" spans="1:25" s="7" customFormat="1" ht="12" x14ac:dyDescent="0.2">
      <c r="A72" s="2"/>
      <c r="B72" s="2"/>
      <c r="C72" s="2"/>
      <c r="D72" s="2"/>
      <c r="E72" s="2"/>
      <c r="F72" s="2"/>
      <c r="G72" s="2"/>
      <c r="H72" s="2"/>
      <c r="I72" s="2"/>
      <c r="J72" s="2"/>
      <c r="K72" s="2"/>
      <c r="L72" s="2"/>
      <c r="M72" s="2"/>
      <c r="N72" s="2"/>
      <c r="O72" s="2"/>
      <c r="P72" s="2"/>
      <c r="Q72" s="2"/>
      <c r="R72" s="2"/>
      <c r="S72" s="2"/>
      <c r="T72" s="2"/>
      <c r="U72" s="2"/>
      <c r="V72" s="2"/>
      <c r="W72" s="147"/>
    </row>
    <row r="73" spans="1:25" s="7" customFormat="1" ht="12" x14ac:dyDescent="0.2">
      <c r="A73" s="2" t="s">
        <v>141</v>
      </c>
      <c r="B73" s="2"/>
      <c r="C73" s="2"/>
      <c r="D73" s="2"/>
      <c r="E73" s="2"/>
      <c r="F73" s="2"/>
      <c r="G73" s="2"/>
      <c r="H73" s="2"/>
      <c r="I73" s="2"/>
      <c r="J73" s="2"/>
      <c r="K73" s="2"/>
      <c r="L73" s="2"/>
      <c r="M73" s="2"/>
      <c r="N73" s="2"/>
      <c r="O73" s="2"/>
      <c r="P73" s="2"/>
      <c r="Q73" s="2"/>
      <c r="R73" s="2"/>
      <c r="S73" s="2"/>
      <c r="T73" s="2"/>
      <c r="U73" s="2"/>
      <c r="V73" s="42">
        <v>6904825</v>
      </c>
      <c r="W73" s="42"/>
    </row>
    <row r="74" spans="1:25" s="7" customFormat="1" ht="12" x14ac:dyDescent="0.2">
      <c r="A74" s="2"/>
      <c r="B74" s="2"/>
      <c r="C74" s="2"/>
      <c r="D74" s="2"/>
      <c r="E74" s="2"/>
      <c r="F74" s="2"/>
      <c r="G74" s="2"/>
      <c r="H74" s="2"/>
      <c r="I74" s="2"/>
      <c r="J74" s="2"/>
      <c r="K74" s="2"/>
      <c r="L74" s="2"/>
      <c r="M74" s="2"/>
      <c r="N74" s="2"/>
      <c r="O74" s="2"/>
      <c r="P74" s="31"/>
      <c r="Q74" s="31"/>
      <c r="R74" s="31"/>
      <c r="S74" s="31"/>
      <c r="T74" s="2"/>
      <c r="U74" s="2"/>
      <c r="V74" s="31"/>
      <c r="W74" s="147"/>
    </row>
    <row r="75" spans="1:25" s="7" customFormat="1" ht="12" x14ac:dyDescent="0.2">
      <c r="A75" s="2"/>
      <c r="B75" s="39"/>
      <c r="C75" s="38"/>
      <c r="D75" s="38"/>
      <c r="E75" s="38"/>
      <c r="F75" s="38"/>
      <c r="G75" s="38"/>
      <c r="H75" s="38"/>
      <c r="I75" s="38"/>
      <c r="J75" s="38"/>
      <c r="K75" s="38"/>
      <c r="L75" s="38"/>
      <c r="M75" s="38"/>
      <c r="N75" s="38"/>
      <c r="O75" s="38"/>
      <c r="P75" s="38"/>
      <c r="Q75" s="38"/>
      <c r="R75" s="38"/>
      <c r="S75" s="38"/>
      <c r="T75" s="38"/>
      <c r="U75" s="38"/>
      <c r="V75" s="39"/>
      <c r="W75" s="147"/>
    </row>
    <row r="76" spans="1:25" s="7" customFormat="1" ht="12" x14ac:dyDescent="0.2">
      <c r="A76" s="2"/>
      <c r="B76" s="2"/>
      <c r="C76" s="2"/>
      <c r="D76" s="2"/>
      <c r="E76" s="2"/>
      <c r="F76" s="2"/>
      <c r="G76" s="2"/>
      <c r="H76" s="26"/>
      <c r="I76" s="26"/>
      <c r="J76" s="40"/>
      <c r="K76" s="40"/>
      <c r="L76" s="40"/>
      <c r="M76" s="40"/>
      <c r="N76" s="40"/>
      <c r="O76" s="40"/>
      <c r="V76" s="90"/>
      <c r="W76" s="147"/>
    </row>
    <row r="77" spans="1:25" s="7" customFormat="1" ht="12" x14ac:dyDescent="0.2">
      <c r="A77" s="2" t="s">
        <v>142</v>
      </c>
      <c r="B77" s="54">
        <v>3433838559</v>
      </c>
      <c r="C77" s="54"/>
      <c r="D77" s="54">
        <v>240149777</v>
      </c>
      <c r="E77" s="54"/>
      <c r="F77" s="54">
        <v>90166393</v>
      </c>
      <c r="G77" s="54"/>
      <c r="H77" s="54">
        <v>1252229548</v>
      </c>
      <c r="I77" s="54"/>
      <c r="J77" s="54">
        <v>1206590433</v>
      </c>
      <c r="K77" s="54"/>
      <c r="L77" s="54">
        <v>657495356</v>
      </c>
      <c r="M77" s="54"/>
      <c r="N77" s="118">
        <v>104019450</v>
      </c>
      <c r="O77" s="118"/>
      <c r="P77" s="54">
        <v>60443434</v>
      </c>
      <c r="Q77" s="54"/>
      <c r="R77" s="54">
        <v>12643295</v>
      </c>
      <c r="S77" s="54"/>
      <c r="T77" s="54">
        <v>5216875</v>
      </c>
      <c r="U77" s="54"/>
      <c r="V77" s="54">
        <f>SUM(V70:V73)</f>
        <v>7069697945</v>
      </c>
      <c r="W77" s="31"/>
    </row>
    <row r="78" spans="1:25" s="7" customFormat="1" ht="12" x14ac:dyDescent="0.2">
      <c r="A78" s="2"/>
      <c r="B78" s="2"/>
      <c r="C78" s="2"/>
      <c r="D78" s="2"/>
      <c r="E78" s="2"/>
      <c r="F78" s="2"/>
      <c r="G78" s="2"/>
      <c r="H78" s="2"/>
      <c r="I78" s="2"/>
      <c r="J78" s="2"/>
      <c r="K78" s="2"/>
      <c r="L78" s="2"/>
      <c r="M78" s="2"/>
      <c r="N78" s="2"/>
      <c r="O78" s="2"/>
      <c r="P78" s="2"/>
      <c r="Q78" s="2"/>
      <c r="R78" s="2"/>
      <c r="S78" s="2"/>
      <c r="T78" s="2"/>
      <c r="U78" s="2"/>
      <c r="V78" s="2"/>
    </row>
    <row r="79" spans="1:25" s="7" customFormat="1" ht="12" x14ac:dyDescent="0.2">
      <c r="A79" s="57" t="s">
        <v>215</v>
      </c>
      <c r="B79" s="57"/>
      <c r="C79" s="55"/>
      <c r="D79" s="55"/>
      <c r="E79" s="55"/>
      <c r="F79" s="55"/>
      <c r="G79" s="55"/>
      <c r="H79" s="55"/>
      <c r="I79" s="55"/>
      <c r="J79" s="55"/>
      <c r="K79" s="55"/>
      <c r="L79" s="55"/>
      <c r="M79" s="55"/>
      <c r="N79" s="55"/>
      <c r="O79" s="55"/>
      <c r="P79" s="55"/>
      <c r="Q79" s="55"/>
      <c r="R79" s="55"/>
      <c r="S79" s="55"/>
      <c r="T79" s="55"/>
      <c r="U79" s="55"/>
      <c r="V79" s="55"/>
    </row>
    <row r="80" spans="1:25" x14ac:dyDescent="0.2">
      <c r="A80" s="57" t="s">
        <v>216</v>
      </c>
      <c r="B80" s="142"/>
      <c r="C80" s="142"/>
      <c r="D80" s="142"/>
      <c r="E80" s="142"/>
      <c r="F80" s="142"/>
      <c r="G80" s="142"/>
      <c r="H80" s="142"/>
      <c r="I80" s="142"/>
      <c r="J80" s="142"/>
      <c r="K80" s="142"/>
      <c r="L80" s="142"/>
      <c r="M80" s="142"/>
      <c r="N80" s="142"/>
      <c r="O80" s="142"/>
      <c r="P80" s="142"/>
      <c r="Q80" s="142"/>
      <c r="R80" s="142"/>
      <c r="S80" s="142"/>
      <c r="T80" s="142"/>
      <c r="U80" s="142"/>
      <c r="V80" s="142"/>
    </row>
    <row r="81" spans="1:22" x14ac:dyDescent="0.2">
      <c r="A81" s="57" t="s">
        <v>217</v>
      </c>
      <c r="B81" s="142"/>
      <c r="C81" s="142"/>
      <c r="D81" s="142"/>
      <c r="E81" s="142"/>
      <c r="F81" s="142"/>
      <c r="G81" s="142"/>
      <c r="H81" s="142"/>
      <c r="I81" s="142"/>
      <c r="J81" s="142"/>
      <c r="K81" s="142"/>
      <c r="L81" s="142"/>
      <c r="M81" s="142"/>
      <c r="N81" s="142"/>
      <c r="O81" s="142"/>
      <c r="P81" s="142"/>
      <c r="Q81" s="142"/>
      <c r="R81" s="142"/>
      <c r="S81" s="142"/>
      <c r="T81" s="142"/>
      <c r="U81" s="142"/>
      <c r="V81" s="142"/>
    </row>
    <row r="82" spans="1:22" x14ac:dyDescent="0.2">
      <c r="A82" s="57" t="s">
        <v>218</v>
      </c>
      <c r="B82" s="142"/>
      <c r="C82" s="142"/>
      <c r="D82" s="142"/>
      <c r="E82" s="142"/>
      <c r="F82" s="142"/>
      <c r="G82" s="142"/>
      <c r="H82" s="142"/>
      <c r="I82" s="142"/>
      <c r="J82" s="142"/>
      <c r="K82" s="142"/>
      <c r="L82" s="142"/>
      <c r="M82" s="142"/>
      <c r="N82" s="142"/>
      <c r="O82" s="142"/>
      <c r="P82" s="142"/>
      <c r="Q82" s="142"/>
      <c r="R82" s="142"/>
      <c r="S82" s="142"/>
      <c r="T82" s="142"/>
      <c r="U82" s="142"/>
      <c r="V82" s="142"/>
    </row>
    <row r="83" spans="1:22" x14ac:dyDescent="0.2">
      <c r="A83" s="57" t="s">
        <v>219</v>
      </c>
      <c r="B83" s="142"/>
      <c r="C83" s="142"/>
      <c r="D83" s="142"/>
      <c r="E83" s="142"/>
      <c r="F83" s="142"/>
      <c r="G83" s="142"/>
      <c r="H83" s="142"/>
      <c r="I83" s="142"/>
      <c r="J83" s="142"/>
      <c r="K83" s="142"/>
      <c r="L83" s="142"/>
      <c r="M83" s="142"/>
      <c r="N83" s="142"/>
      <c r="O83" s="142"/>
      <c r="P83" s="142"/>
      <c r="Q83" s="142"/>
      <c r="R83" s="142"/>
      <c r="S83" s="142"/>
      <c r="T83" s="142"/>
      <c r="U83" s="142"/>
      <c r="V83" s="142"/>
    </row>
    <row r="84" spans="1:22" x14ac:dyDescent="0.2">
      <c r="A84" s="57" t="s">
        <v>220</v>
      </c>
      <c r="B84" s="142"/>
      <c r="C84" s="142"/>
      <c r="D84" s="142"/>
      <c r="E84" s="142"/>
      <c r="F84" s="143"/>
      <c r="G84" s="143"/>
      <c r="H84" s="142"/>
      <c r="I84" s="142"/>
      <c r="J84" s="142"/>
      <c r="K84" s="142"/>
      <c r="L84" s="142"/>
      <c r="M84" s="142"/>
      <c r="N84" s="142"/>
      <c r="O84" s="142"/>
      <c r="P84" s="142"/>
      <c r="Q84" s="142"/>
      <c r="R84" s="142"/>
      <c r="S84" s="142"/>
      <c r="T84" s="142"/>
      <c r="U84" s="142"/>
      <c r="V84" s="142"/>
    </row>
    <row r="85" spans="1:22" x14ac:dyDescent="0.2">
      <c r="A85" s="57" t="s">
        <v>221</v>
      </c>
      <c r="B85" s="142"/>
      <c r="C85" s="142"/>
      <c r="D85" s="142"/>
      <c r="E85" s="142"/>
      <c r="F85" s="134"/>
      <c r="G85" s="134"/>
      <c r="H85" s="142"/>
      <c r="I85" s="142"/>
      <c r="J85" s="142"/>
      <c r="K85" s="142"/>
      <c r="L85" s="142"/>
      <c r="M85" s="142"/>
      <c r="N85" s="142"/>
      <c r="O85" s="142"/>
      <c r="P85" s="142"/>
      <c r="Q85" s="142"/>
      <c r="R85" s="142"/>
      <c r="S85" s="142"/>
      <c r="T85" s="142"/>
      <c r="U85" s="142"/>
      <c r="V85" s="142"/>
    </row>
    <row r="86" spans="1:22" x14ac:dyDescent="0.2">
      <c r="A86" s="57" t="s">
        <v>222</v>
      </c>
      <c r="B86" s="142"/>
      <c r="C86" s="142"/>
      <c r="D86" s="142"/>
      <c r="E86" s="142"/>
      <c r="F86" s="142"/>
      <c r="G86" s="142"/>
      <c r="H86" s="142"/>
      <c r="I86" s="142"/>
      <c r="J86" s="142"/>
      <c r="K86" s="142"/>
      <c r="L86" s="142"/>
      <c r="M86" s="142"/>
      <c r="N86" s="142"/>
      <c r="O86" s="142"/>
      <c r="P86" s="142"/>
      <c r="Q86" s="142"/>
      <c r="R86" s="142"/>
      <c r="S86" s="142"/>
      <c r="T86" s="142"/>
      <c r="U86" s="142"/>
      <c r="V86" s="142"/>
    </row>
    <row r="87" spans="1:22" x14ac:dyDescent="0.2">
      <c r="A87" s="57" t="s">
        <v>223</v>
      </c>
      <c r="B87" s="142"/>
      <c r="C87" s="142"/>
      <c r="D87" s="142"/>
      <c r="E87" s="142"/>
      <c r="F87" s="142"/>
      <c r="G87" s="142"/>
      <c r="H87" s="142"/>
      <c r="I87" s="142"/>
      <c r="J87" s="142"/>
      <c r="K87" s="142"/>
      <c r="L87" s="142"/>
      <c r="M87" s="142"/>
      <c r="N87" s="142"/>
      <c r="O87" s="142"/>
      <c r="P87" s="142"/>
      <c r="Q87" s="142"/>
      <c r="R87" s="142"/>
      <c r="S87" s="142"/>
      <c r="T87" s="142"/>
      <c r="U87" s="142"/>
      <c r="V87" s="142"/>
    </row>
    <row r="88" spans="1:22" x14ac:dyDescent="0.2">
      <c r="A88" s="57" t="s">
        <v>224</v>
      </c>
      <c r="B88" s="142"/>
      <c r="C88" s="142"/>
      <c r="D88" s="142"/>
      <c r="E88" s="142"/>
      <c r="F88" s="142"/>
      <c r="G88" s="142"/>
      <c r="H88" s="142"/>
      <c r="I88" s="142"/>
      <c r="J88" s="142"/>
      <c r="K88" s="142"/>
      <c r="L88" s="142"/>
      <c r="M88" s="142"/>
      <c r="N88" s="142"/>
      <c r="O88" s="142"/>
      <c r="P88" s="142"/>
      <c r="Q88" s="142"/>
      <c r="R88" s="142"/>
      <c r="S88" s="142"/>
      <c r="T88" s="142"/>
      <c r="U88" s="142"/>
      <c r="V88" s="142"/>
    </row>
    <row r="101" spans="22:22" x14ac:dyDescent="0.2">
      <c r="V101" s="119"/>
    </row>
  </sheetData>
  <mergeCells count="3">
    <mergeCell ref="A1:V1"/>
    <mergeCell ref="A2:V2"/>
    <mergeCell ref="A3:V3"/>
  </mergeCells>
  <phoneticPr fontId="0" type="noConversion"/>
  <pageMargins left="0.25" right="0.25" top="1" bottom="1" header="0.5" footer="0.5"/>
  <pageSetup paperSize="5"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79"/>
  <sheetViews>
    <sheetView zoomScaleNormal="100" workbookViewId="0">
      <pane xSplit="1" ySplit="6" topLeftCell="B7" activePane="bottomRight" state="frozen"/>
      <selection activeCell="J39" sqref="J39"/>
      <selection pane="topRight" activeCell="J39" sqref="J39"/>
      <selection pane="bottomLeft" activeCell="J39" sqref="J39"/>
      <selection pane="bottomRight" activeCell="J39" sqref="J39"/>
    </sheetView>
  </sheetViews>
  <sheetFormatPr defaultRowHeight="12.75" x14ac:dyDescent="0.2"/>
  <cols>
    <col min="1" max="1" width="28.42578125" style="166" customWidth="1"/>
    <col min="2" max="2" width="14.85546875" style="166" customWidth="1"/>
    <col min="3" max="3" width="2.28515625" style="166" bestFit="1" customWidth="1"/>
    <col min="4" max="4" width="18.42578125" style="166" customWidth="1"/>
    <col min="5" max="5" width="17.42578125" style="166" customWidth="1"/>
    <col min="6" max="6" width="15.42578125" style="166" customWidth="1"/>
    <col min="7" max="7" width="15" style="166" customWidth="1"/>
    <col min="8" max="8" width="14.5703125" style="166" hidden="1" customWidth="1"/>
    <col min="9" max="9" width="18.140625" style="166" bestFit="1" customWidth="1"/>
    <col min="10" max="10" width="16.140625" style="166" bestFit="1" customWidth="1"/>
    <col min="11" max="11" width="2.42578125" style="166" bestFit="1" customWidth="1"/>
    <col min="12" max="13" width="14.140625" style="166" customWidth="1"/>
    <col min="14" max="14" width="14.85546875" style="166" customWidth="1"/>
    <col min="15" max="15" width="21.28515625" style="166" customWidth="1"/>
    <col min="16" max="16" width="9.140625" style="166"/>
    <col min="17" max="17" width="13.42578125" style="166" bestFit="1" customWidth="1"/>
    <col min="18" max="16384" width="9.140625" style="166"/>
  </cols>
  <sheetData>
    <row r="1" spans="1:15" s="148" customFormat="1" ht="21.75" customHeight="1" x14ac:dyDescent="0.2">
      <c r="A1" s="483" t="s">
        <v>213</v>
      </c>
      <c r="B1" s="483"/>
      <c r="C1" s="483"/>
      <c r="D1" s="483"/>
      <c r="E1" s="483"/>
      <c r="F1" s="483"/>
      <c r="G1" s="483"/>
      <c r="H1" s="483"/>
      <c r="I1" s="483"/>
      <c r="J1" s="483"/>
      <c r="K1" s="483"/>
      <c r="L1" s="483"/>
      <c r="M1" s="483"/>
      <c r="N1" s="483"/>
      <c r="O1" s="483"/>
    </row>
    <row r="2" spans="1:15" s="149" customFormat="1" ht="24" customHeight="1" x14ac:dyDescent="0.2">
      <c r="A2" s="484" t="s">
        <v>279</v>
      </c>
      <c r="B2" s="484"/>
      <c r="C2" s="484"/>
      <c r="D2" s="484"/>
      <c r="E2" s="484"/>
      <c r="F2" s="484"/>
      <c r="G2" s="484"/>
      <c r="H2" s="484"/>
      <c r="I2" s="484"/>
      <c r="J2" s="484"/>
      <c r="K2" s="484"/>
      <c r="L2" s="484"/>
      <c r="M2" s="484"/>
      <c r="N2" s="484"/>
      <c r="O2" s="484"/>
    </row>
    <row r="3" spans="1:15" s="149" customFormat="1" ht="24" customHeight="1" x14ac:dyDescent="0.2">
      <c r="A3" s="484" t="s">
        <v>280</v>
      </c>
      <c r="B3" s="484"/>
      <c r="C3" s="484"/>
      <c r="D3" s="484"/>
      <c r="E3" s="484"/>
      <c r="F3" s="484"/>
      <c r="G3" s="484"/>
      <c r="H3" s="484"/>
      <c r="I3" s="484"/>
      <c r="J3" s="484"/>
      <c r="K3" s="484"/>
      <c r="L3" s="484"/>
      <c r="M3" s="484"/>
      <c r="N3" s="484"/>
      <c r="O3" s="484"/>
    </row>
    <row r="4" spans="1:15" s="156" customFormat="1" ht="12" x14ac:dyDescent="0.2">
      <c r="A4" s="193"/>
      <c r="B4" s="150"/>
      <c r="C4" s="151"/>
      <c r="D4" s="151"/>
      <c r="E4" s="152" t="s">
        <v>0</v>
      </c>
      <c r="F4" s="153"/>
      <c r="G4" s="152" t="s">
        <v>1</v>
      </c>
      <c r="H4" s="152"/>
      <c r="I4" s="151"/>
      <c r="J4" s="152"/>
      <c r="K4" s="152"/>
      <c r="L4" s="154" t="s">
        <v>2</v>
      </c>
      <c r="M4" s="154" t="s">
        <v>267</v>
      </c>
      <c r="N4" s="154"/>
      <c r="O4" s="155" t="s">
        <v>268</v>
      </c>
    </row>
    <row r="5" spans="1:15" s="156" customFormat="1" ht="12" x14ac:dyDescent="0.2">
      <c r="A5" s="157"/>
      <c r="B5" s="158" t="s">
        <v>3</v>
      </c>
      <c r="C5" s="158"/>
      <c r="D5" s="152" t="s">
        <v>4</v>
      </c>
      <c r="E5" s="152" t="s">
        <v>5</v>
      </c>
      <c r="F5" s="152" t="s">
        <v>1</v>
      </c>
      <c r="G5" s="152" t="s">
        <v>6</v>
      </c>
      <c r="H5" s="152" t="s">
        <v>1</v>
      </c>
      <c r="I5" s="152" t="s">
        <v>1</v>
      </c>
      <c r="J5" s="152" t="s">
        <v>269</v>
      </c>
      <c r="K5" s="152"/>
      <c r="L5" s="159" t="s">
        <v>7</v>
      </c>
      <c r="M5" s="159" t="s">
        <v>7</v>
      </c>
      <c r="N5" s="159" t="s">
        <v>8</v>
      </c>
      <c r="O5" s="160" t="s">
        <v>9</v>
      </c>
    </row>
    <row r="6" spans="1:15" s="156" customFormat="1" ht="12" x14ac:dyDescent="0.2">
      <c r="A6" s="161" t="s">
        <v>73</v>
      </c>
      <c r="B6" s="162" t="s">
        <v>10</v>
      </c>
      <c r="C6" s="162"/>
      <c r="D6" s="162" t="s">
        <v>270</v>
      </c>
      <c r="E6" s="162" t="s">
        <v>11</v>
      </c>
      <c r="F6" s="162" t="s">
        <v>12</v>
      </c>
      <c r="G6" s="162" t="s">
        <v>13</v>
      </c>
      <c r="H6" s="162" t="s">
        <v>14</v>
      </c>
      <c r="I6" s="162" t="s">
        <v>271</v>
      </c>
      <c r="J6" s="162" t="s">
        <v>272</v>
      </c>
      <c r="K6" s="162"/>
      <c r="L6" s="161" t="s">
        <v>15</v>
      </c>
      <c r="M6" s="161" t="s">
        <v>273</v>
      </c>
      <c r="N6" s="161" t="s">
        <v>4</v>
      </c>
      <c r="O6" s="163" t="s">
        <v>16</v>
      </c>
    </row>
    <row r="7" spans="1:15" x14ac:dyDescent="0.2">
      <c r="A7" s="164"/>
      <c r="B7" s="164"/>
      <c r="C7" s="164"/>
      <c r="D7" s="164"/>
      <c r="E7" s="164"/>
      <c r="F7" s="164"/>
      <c r="G7" s="157"/>
      <c r="H7" s="164"/>
      <c r="I7" s="164"/>
      <c r="J7" s="164"/>
      <c r="K7" s="164"/>
      <c r="L7" s="164"/>
      <c r="M7" s="164"/>
      <c r="N7" s="164"/>
      <c r="O7" s="165"/>
    </row>
    <row r="8" spans="1:15" s="171" customFormat="1" x14ac:dyDescent="0.2">
      <c r="A8" s="167" t="s">
        <v>18</v>
      </c>
      <c r="B8" s="168">
        <v>15144693</v>
      </c>
      <c r="C8" s="169"/>
      <c r="D8" s="168">
        <v>6667593</v>
      </c>
      <c r="E8" s="168">
        <v>1577848</v>
      </c>
      <c r="F8" s="168">
        <v>3444626</v>
      </c>
      <c r="G8" s="168">
        <v>0</v>
      </c>
      <c r="H8" s="169">
        <v>0</v>
      </c>
      <c r="I8" s="168">
        <v>26786405</v>
      </c>
      <c r="J8" s="168">
        <v>4465463</v>
      </c>
      <c r="K8" s="168"/>
      <c r="L8" s="168">
        <v>465199</v>
      </c>
      <c r="M8" s="168">
        <v>125457</v>
      </c>
      <c r="N8" s="168">
        <v>117113</v>
      </c>
      <c r="O8" s="170">
        <f t="shared" ref="O8:O39" si="0">SUM(B8:N8)</f>
        <v>58794397</v>
      </c>
    </row>
    <row r="9" spans="1:15" s="171" customFormat="1" x14ac:dyDescent="0.2">
      <c r="A9" s="167" t="s">
        <v>17</v>
      </c>
      <c r="B9" s="168">
        <f>3662018+4797228</f>
        <v>8459246</v>
      </c>
      <c r="C9" s="172" t="s">
        <v>274</v>
      </c>
      <c r="D9" s="168">
        <v>929305</v>
      </c>
      <c r="E9" s="168">
        <v>239902</v>
      </c>
      <c r="F9" s="168">
        <v>10133105</v>
      </c>
      <c r="G9" s="168">
        <v>2039405</v>
      </c>
      <c r="H9" s="173">
        <v>0</v>
      </c>
      <c r="I9" s="168">
        <v>12135921</v>
      </c>
      <c r="J9" s="168">
        <v>1599439</v>
      </c>
      <c r="K9" s="168"/>
      <c r="L9" s="168">
        <v>245825</v>
      </c>
      <c r="M9" s="168">
        <v>66295</v>
      </c>
      <c r="N9" s="168">
        <v>72263</v>
      </c>
      <c r="O9" s="170">
        <f t="shared" si="0"/>
        <v>35920706</v>
      </c>
    </row>
    <row r="10" spans="1:15" s="171" customFormat="1" x14ac:dyDescent="0.2">
      <c r="A10" s="167" t="s">
        <v>214</v>
      </c>
      <c r="B10" s="168">
        <v>0</v>
      </c>
      <c r="C10" s="174"/>
      <c r="D10" s="168">
        <v>152438</v>
      </c>
      <c r="E10" s="168">
        <v>60053</v>
      </c>
      <c r="F10" s="168">
        <v>0</v>
      </c>
      <c r="G10" s="168">
        <v>0</v>
      </c>
      <c r="H10" s="173">
        <v>0</v>
      </c>
      <c r="I10" s="168">
        <v>0</v>
      </c>
      <c r="J10" s="168">
        <v>0</v>
      </c>
      <c r="K10" s="168"/>
      <c r="L10" s="168">
        <v>0</v>
      </c>
      <c r="M10" s="168">
        <v>0</v>
      </c>
      <c r="N10" s="168">
        <v>11191</v>
      </c>
      <c r="O10" s="170">
        <f t="shared" si="0"/>
        <v>223682</v>
      </c>
    </row>
    <row r="11" spans="1:15" s="171" customFormat="1" x14ac:dyDescent="0.2">
      <c r="A11" s="167" t="s">
        <v>21</v>
      </c>
      <c r="B11" s="168">
        <v>44407028</v>
      </c>
      <c r="C11" s="173"/>
      <c r="D11" s="168">
        <v>3252704</v>
      </c>
      <c r="E11" s="168">
        <v>1647527</v>
      </c>
      <c r="F11" s="168">
        <v>12794325</v>
      </c>
      <c r="G11" s="168">
        <v>2300373</v>
      </c>
      <c r="H11" s="173">
        <v>0</v>
      </c>
      <c r="I11" s="168">
        <v>20388344</v>
      </c>
      <c r="J11" s="168">
        <v>1737013</v>
      </c>
      <c r="K11" s="168"/>
      <c r="L11" s="168">
        <v>1229061</v>
      </c>
      <c r="M11" s="168">
        <v>252578</v>
      </c>
      <c r="N11" s="168">
        <v>90423</v>
      </c>
      <c r="O11" s="170">
        <f t="shared" si="0"/>
        <v>88099376</v>
      </c>
    </row>
    <row r="12" spans="1:15" s="171" customFormat="1" x14ac:dyDescent="0.2">
      <c r="A12" s="167" t="s">
        <v>19</v>
      </c>
      <c r="B12" s="168">
        <v>7862293</v>
      </c>
      <c r="C12" s="173"/>
      <c r="D12" s="168">
        <v>4823046</v>
      </c>
      <c r="E12" s="168">
        <v>1026721</v>
      </c>
      <c r="F12" s="168">
        <v>2952537</v>
      </c>
      <c r="G12" s="168">
        <v>0</v>
      </c>
      <c r="H12" s="173">
        <v>0</v>
      </c>
      <c r="I12" s="168">
        <v>5650485</v>
      </c>
      <c r="J12" s="168">
        <v>442021</v>
      </c>
      <c r="K12" s="168"/>
      <c r="L12" s="168">
        <v>245825</v>
      </c>
      <c r="M12" s="168">
        <v>66295</v>
      </c>
      <c r="N12" s="168">
        <v>102697</v>
      </c>
      <c r="O12" s="170">
        <f t="shared" si="0"/>
        <v>23171920</v>
      </c>
    </row>
    <row r="13" spans="1:15" s="171" customFormat="1" x14ac:dyDescent="0.2">
      <c r="A13" s="167" t="s">
        <v>22</v>
      </c>
      <c r="B13" s="168">
        <v>585722712</v>
      </c>
      <c r="C13" s="173"/>
      <c r="D13" s="168">
        <v>10249275</v>
      </c>
      <c r="E13" s="168">
        <v>9456317</v>
      </c>
      <c r="F13" s="168">
        <f>224392776+5</f>
        <v>224392781</v>
      </c>
      <c r="G13" s="168">
        <v>144938975</v>
      </c>
      <c r="H13" s="173">
        <v>0</v>
      </c>
      <c r="I13" s="168">
        <v>45375724</v>
      </c>
      <c r="J13" s="168">
        <v>5512537</v>
      </c>
      <c r="K13" s="168"/>
      <c r="L13" s="168">
        <v>9668139</v>
      </c>
      <c r="M13" s="168">
        <v>1940124</v>
      </c>
      <c r="N13" s="168">
        <v>145107</v>
      </c>
      <c r="O13" s="170">
        <f t="shared" si="0"/>
        <v>1037401691</v>
      </c>
    </row>
    <row r="14" spans="1:15" s="171" customFormat="1" x14ac:dyDescent="0.2">
      <c r="A14" s="167" t="s">
        <v>23</v>
      </c>
      <c r="B14" s="168">
        <v>47009989</v>
      </c>
      <c r="C14" s="173"/>
      <c r="D14" s="168">
        <v>2895675</v>
      </c>
      <c r="E14" s="168">
        <v>1156406</v>
      </c>
      <c r="F14" s="168">
        <v>78734308</v>
      </c>
      <c r="G14" s="168">
        <v>3041909</v>
      </c>
      <c r="H14" s="173">
        <v>0</v>
      </c>
      <c r="I14" s="168">
        <v>13592214</v>
      </c>
      <c r="J14" s="168">
        <v>0</v>
      </c>
      <c r="K14" s="168"/>
      <c r="L14" s="168">
        <v>921026</v>
      </c>
      <c r="M14" s="168">
        <v>207649</v>
      </c>
      <c r="N14" s="168">
        <v>87632</v>
      </c>
      <c r="O14" s="170">
        <f t="shared" si="0"/>
        <v>147646808</v>
      </c>
    </row>
    <row r="15" spans="1:15" s="171" customFormat="1" x14ac:dyDescent="0.2">
      <c r="A15" s="167" t="s">
        <v>24</v>
      </c>
      <c r="B15" s="168">
        <v>44896121</v>
      </c>
      <c r="C15" s="173"/>
      <c r="D15" s="168">
        <v>1482228</v>
      </c>
      <c r="E15" s="168">
        <v>1125150</v>
      </c>
      <c r="F15" s="168">
        <v>3936715</v>
      </c>
      <c r="G15" s="168">
        <v>40667777</v>
      </c>
      <c r="H15" s="173">
        <v>0</v>
      </c>
      <c r="I15" s="168">
        <v>12985433</v>
      </c>
      <c r="J15" s="168">
        <v>3228163</v>
      </c>
      <c r="K15" s="168"/>
      <c r="L15" s="168">
        <v>682662</v>
      </c>
      <c r="M15" s="168">
        <v>184094</v>
      </c>
      <c r="N15" s="168">
        <v>76585</v>
      </c>
      <c r="O15" s="170">
        <f t="shared" si="0"/>
        <v>109264928</v>
      </c>
    </row>
    <row r="16" spans="1:15" s="171" customFormat="1" x14ac:dyDescent="0.2">
      <c r="A16" s="167" t="s">
        <v>26</v>
      </c>
      <c r="B16" s="168">
        <v>6145607</v>
      </c>
      <c r="C16" s="173"/>
      <c r="D16" s="168">
        <v>672024</v>
      </c>
      <c r="E16" s="168">
        <v>352200</v>
      </c>
      <c r="F16" s="168">
        <v>1476268</v>
      </c>
      <c r="G16" s="168">
        <v>0</v>
      </c>
      <c r="H16" s="173">
        <v>0</v>
      </c>
      <c r="I16" s="168">
        <v>2669903</v>
      </c>
      <c r="J16" s="168">
        <v>742913</v>
      </c>
      <c r="K16" s="168"/>
      <c r="L16" s="168">
        <v>245825</v>
      </c>
      <c r="M16" s="168">
        <v>66295</v>
      </c>
      <c r="N16" s="168">
        <v>70252</v>
      </c>
      <c r="O16" s="170">
        <f t="shared" si="0"/>
        <v>12441287</v>
      </c>
    </row>
    <row r="17" spans="1:15" s="171" customFormat="1" x14ac:dyDescent="0.2">
      <c r="A17" s="167" t="s">
        <v>25</v>
      </c>
      <c r="B17" s="168">
        <v>68983767</v>
      </c>
      <c r="C17" s="173"/>
      <c r="D17" s="168">
        <v>0</v>
      </c>
      <c r="E17" s="168">
        <v>308401</v>
      </c>
      <c r="F17" s="168">
        <v>0</v>
      </c>
      <c r="G17" s="168">
        <v>48962813</v>
      </c>
      <c r="H17" s="173">
        <v>0</v>
      </c>
      <c r="I17" s="168">
        <v>5516998</v>
      </c>
      <c r="J17" s="168">
        <f>4465463+298230-3</f>
        <v>4763690</v>
      </c>
      <c r="K17" s="168" t="s">
        <v>275</v>
      </c>
      <c r="L17" s="168">
        <v>245825</v>
      </c>
      <c r="M17" s="168">
        <v>66295</v>
      </c>
      <c r="N17" s="168">
        <v>0</v>
      </c>
      <c r="O17" s="170">
        <f t="shared" si="0"/>
        <v>128847789</v>
      </c>
    </row>
    <row r="18" spans="1:15" s="171" customFormat="1" x14ac:dyDescent="0.2">
      <c r="A18" s="167" t="s">
        <v>27</v>
      </c>
      <c r="B18" s="168">
        <v>165401589</v>
      </c>
      <c r="C18" s="173"/>
      <c r="D18" s="168">
        <v>6684574</v>
      </c>
      <c r="E18" s="168">
        <v>6044201</v>
      </c>
      <c r="F18" s="168">
        <v>18118733</v>
      </c>
      <c r="G18" s="168">
        <v>17746299</v>
      </c>
      <c r="H18" s="173">
        <v>0</v>
      </c>
      <c r="I18" s="168">
        <v>17922327</v>
      </c>
      <c r="J18" s="168">
        <v>3474026</v>
      </c>
      <c r="K18" s="168"/>
      <c r="L18" s="168">
        <v>4016192</v>
      </c>
      <c r="M18" s="168">
        <v>870551</v>
      </c>
      <c r="N18" s="168">
        <v>117246</v>
      </c>
      <c r="O18" s="170">
        <f t="shared" si="0"/>
        <v>240395738</v>
      </c>
    </row>
    <row r="19" spans="1:15" s="171" customFormat="1" x14ac:dyDescent="0.2">
      <c r="A19" s="167" t="s">
        <v>28</v>
      </c>
      <c r="B19" s="168">
        <v>67191574</v>
      </c>
      <c r="C19" s="173"/>
      <c r="D19" s="168">
        <v>8451488</v>
      </c>
      <c r="E19" s="168">
        <v>2288079</v>
      </c>
      <c r="F19" s="168">
        <v>2115407</v>
      </c>
      <c r="G19" s="168">
        <v>26718394</v>
      </c>
      <c r="H19" s="173">
        <v>0</v>
      </c>
      <c r="I19" s="168">
        <v>30862131</v>
      </c>
      <c r="J19" s="168">
        <v>991438</v>
      </c>
      <c r="K19" s="168"/>
      <c r="L19" s="168">
        <v>1584057</v>
      </c>
      <c r="M19" s="168">
        <v>323796</v>
      </c>
      <c r="N19" s="168">
        <v>131056</v>
      </c>
      <c r="O19" s="170">
        <f t="shared" si="0"/>
        <v>140657420</v>
      </c>
    </row>
    <row r="20" spans="1:15" s="171" customFormat="1" x14ac:dyDescent="0.2">
      <c r="A20" s="167" t="s">
        <v>29</v>
      </c>
      <c r="B20" s="168">
        <v>0</v>
      </c>
      <c r="C20" s="174"/>
      <c r="D20" s="168">
        <v>411900</v>
      </c>
      <c r="E20" s="168">
        <v>157115</v>
      </c>
      <c r="F20" s="168">
        <v>0</v>
      </c>
      <c r="G20" s="168">
        <v>0</v>
      </c>
      <c r="H20" s="173">
        <v>0</v>
      </c>
      <c r="I20" s="168">
        <v>0</v>
      </c>
      <c r="J20" s="168">
        <v>0</v>
      </c>
      <c r="K20" s="168"/>
      <c r="L20" s="168">
        <v>0</v>
      </c>
      <c r="M20" s="168">
        <v>0</v>
      </c>
      <c r="N20" s="168">
        <v>13219</v>
      </c>
      <c r="O20" s="170">
        <f t="shared" si="0"/>
        <v>582234</v>
      </c>
    </row>
    <row r="21" spans="1:15" s="171" customFormat="1" x14ac:dyDescent="0.2">
      <c r="A21" s="167" t="s">
        <v>30</v>
      </c>
      <c r="B21" s="168">
        <v>26386658</v>
      </c>
      <c r="C21" s="173"/>
      <c r="D21" s="168">
        <v>999450</v>
      </c>
      <c r="E21" s="168">
        <v>474925</v>
      </c>
      <c r="F21" s="168">
        <v>0</v>
      </c>
      <c r="G21" s="168">
        <v>1118490</v>
      </c>
      <c r="H21" s="173">
        <v>0</v>
      </c>
      <c r="I21" s="168">
        <v>16504850</v>
      </c>
      <c r="J21" s="168">
        <v>0</v>
      </c>
      <c r="K21" s="168"/>
      <c r="L21" s="168">
        <v>245825</v>
      </c>
      <c r="M21" s="168">
        <v>66295</v>
      </c>
      <c r="N21" s="168">
        <v>72812</v>
      </c>
      <c r="O21" s="170">
        <f t="shared" si="0"/>
        <v>45869305</v>
      </c>
    </row>
    <row r="22" spans="1:15" s="171" customFormat="1" x14ac:dyDescent="0.2">
      <c r="A22" s="167" t="s">
        <v>32</v>
      </c>
      <c r="B22" s="168">
        <v>5672744</v>
      </c>
      <c r="C22" s="173"/>
      <c r="D22" s="168">
        <v>1836315</v>
      </c>
      <c r="E22" s="168">
        <v>454617</v>
      </c>
      <c r="F22" s="168">
        <v>0</v>
      </c>
      <c r="G22" s="168">
        <v>0</v>
      </c>
      <c r="H22" s="173">
        <v>0</v>
      </c>
      <c r="I22" s="168">
        <v>3883494</v>
      </c>
      <c r="J22" s="168">
        <v>0</v>
      </c>
      <c r="K22" s="168"/>
      <c r="L22" s="168">
        <v>245825</v>
      </c>
      <c r="M22" s="168">
        <v>66295</v>
      </c>
      <c r="N22" s="168">
        <v>79352</v>
      </c>
      <c r="O22" s="170">
        <f t="shared" si="0"/>
        <v>12238642</v>
      </c>
    </row>
    <row r="23" spans="1:15" s="171" customFormat="1" x14ac:dyDescent="0.2">
      <c r="A23" s="167" t="s">
        <v>33</v>
      </c>
      <c r="B23" s="168">
        <v>218944183</v>
      </c>
      <c r="C23" s="173"/>
      <c r="D23" s="168">
        <v>7135696</v>
      </c>
      <c r="E23" s="168">
        <v>3514414</v>
      </c>
      <c r="F23" s="168">
        <v>144674291</v>
      </c>
      <c r="G23" s="168">
        <v>133443961</v>
      </c>
      <c r="H23" s="173">
        <v>0</v>
      </c>
      <c r="I23" s="168">
        <v>9174757</v>
      </c>
      <c r="J23" s="168">
        <v>812146</v>
      </c>
      <c r="K23" s="168"/>
      <c r="L23" s="168">
        <v>3408148</v>
      </c>
      <c r="M23" s="168">
        <v>629317</v>
      </c>
      <c r="N23" s="168">
        <v>120772</v>
      </c>
      <c r="O23" s="170">
        <f t="shared" si="0"/>
        <v>521857685</v>
      </c>
    </row>
    <row r="24" spans="1:15" s="171" customFormat="1" x14ac:dyDescent="0.2">
      <c r="A24" s="167" t="s">
        <v>34</v>
      </c>
      <c r="B24" s="168">
        <v>34979942</v>
      </c>
      <c r="C24" s="173"/>
      <c r="D24" s="168">
        <v>7103057</v>
      </c>
      <c r="E24" s="168">
        <v>1865436</v>
      </c>
      <c r="F24" s="168">
        <v>984179</v>
      </c>
      <c r="G24" s="168">
        <v>8621999</v>
      </c>
      <c r="H24" s="173">
        <v>0</v>
      </c>
      <c r="I24" s="168">
        <v>8757281</v>
      </c>
      <c r="J24" s="168">
        <v>742913</v>
      </c>
      <c r="K24" s="168"/>
      <c r="L24" s="168">
        <v>925878</v>
      </c>
      <c r="M24" s="168">
        <v>220443</v>
      </c>
      <c r="N24" s="168">
        <v>120517</v>
      </c>
      <c r="O24" s="170">
        <f t="shared" si="0"/>
        <v>64321645</v>
      </c>
    </row>
    <row r="25" spans="1:15" s="171" customFormat="1" x14ac:dyDescent="0.2">
      <c r="A25" s="167" t="s">
        <v>31</v>
      </c>
      <c r="B25" s="168">
        <v>12721518</v>
      </c>
      <c r="C25" s="173"/>
      <c r="D25" s="168">
        <v>4820069</v>
      </c>
      <c r="E25" s="168">
        <v>977883</v>
      </c>
      <c r="F25" s="168">
        <v>0</v>
      </c>
      <c r="G25" s="168">
        <v>0</v>
      </c>
      <c r="H25" s="173">
        <v>0</v>
      </c>
      <c r="I25" s="168">
        <v>11262135</v>
      </c>
      <c r="J25" s="168">
        <v>991438</v>
      </c>
      <c r="K25" s="168"/>
      <c r="L25" s="168">
        <v>267153</v>
      </c>
      <c r="M25" s="168">
        <v>72047</v>
      </c>
      <c r="N25" s="168">
        <v>102673</v>
      </c>
      <c r="O25" s="170">
        <f t="shared" si="0"/>
        <v>31214916</v>
      </c>
    </row>
    <row r="26" spans="1:15" s="171" customFormat="1" x14ac:dyDescent="0.2">
      <c r="A26" s="167" t="s">
        <v>35</v>
      </c>
      <c r="B26" s="168">
        <v>9866934</v>
      </c>
      <c r="C26" s="173"/>
      <c r="D26" s="168">
        <v>3939493</v>
      </c>
      <c r="E26" s="168">
        <v>880015</v>
      </c>
      <c r="F26" s="168">
        <v>0</v>
      </c>
      <c r="G26" s="168">
        <v>0</v>
      </c>
      <c r="H26" s="173">
        <v>0</v>
      </c>
      <c r="I26" s="168">
        <v>5970872</v>
      </c>
      <c r="J26" s="168">
        <v>2912005</v>
      </c>
      <c r="K26" s="168"/>
      <c r="L26" s="168">
        <v>312366</v>
      </c>
      <c r="M26" s="168">
        <v>78060</v>
      </c>
      <c r="N26" s="168">
        <v>95791</v>
      </c>
      <c r="O26" s="170">
        <f t="shared" si="0"/>
        <v>24055536</v>
      </c>
    </row>
    <row r="27" spans="1:15" s="171" customFormat="1" x14ac:dyDescent="0.2">
      <c r="A27" s="167" t="s">
        <v>36</v>
      </c>
      <c r="B27" s="168">
        <v>18536391</v>
      </c>
      <c r="C27" s="173"/>
      <c r="D27" s="168">
        <v>6585421</v>
      </c>
      <c r="E27" s="168">
        <v>1457184</v>
      </c>
      <c r="F27" s="168">
        <v>0</v>
      </c>
      <c r="G27" s="168">
        <v>0</v>
      </c>
      <c r="H27" s="173">
        <v>0</v>
      </c>
      <c r="I27" s="168">
        <v>18092231</v>
      </c>
      <c r="J27" s="168">
        <v>295568</v>
      </c>
      <c r="K27" s="168"/>
      <c r="L27" s="168">
        <v>389858</v>
      </c>
      <c r="M27" s="168">
        <v>101257</v>
      </c>
      <c r="N27" s="168">
        <v>116471</v>
      </c>
      <c r="O27" s="170">
        <f t="shared" si="0"/>
        <v>45574381</v>
      </c>
    </row>
    <row r="28" spans="1:15" s="171" customFormat="1" x14ac:dyDescent="0.2">
      <c r="A28" s="167" t="s">
        <v>37</v>
      </c>
      <c r="B28" s="168">
        <v>29345625</v>
      </c>
      <c r="C28" s="173"/>
      <c r="D28" s="168">
        <v>5144225</v>
      </c>
      <c r="E28" s="168">
        <v>1450921</v>
      </c>
      <c r="F28" s="168">
        <v>22922877</v>
      </c>
      <c r="G28" s="168">
        <v>2843412</v>
      </c>
      <c r="H28" s="173">
        <v>0</v>
      </c>
      <c r="I28" s="168">
        <v>9077670</v>
      </c>
      <c r="J28" s="168">
        <v>0</v>
      </c>
      <c r="K28" s="168"/>
      <c r="L28" s="168">
        <v>609068</v>
      </c>
      <c r="M28" s="168">
        <v>163873</v>
      </c>
      <c r="N28" s="168">
        <v>105207</v>
      </c>
      <c r="O28" s="170">
        <f t="shared" si="0"/>
        <v>71662878</v>
      </c>
    </row>
    <row r="29" spans="1:15" s="171" customFormat="1" x14ac:dyDescent="0.2">
      <c r="A29" s="167" t="s">
        <v>40</v>
      </c>
      <c r="B29" s="168">
        <v>3046639</v>
      </c>
      <c r="C29" s="173"/>
      <c r="D29" s="168">
        <v>2556919</v>
      </c>
      <c r="E29" s="168">
        <v>531663</v>
      </c>
      <c r="F29" s="168">
        <v>2509656</v>
      </c>
      <c r="G29" s="168">
        <v>0</v>
      </c>
      <c r="H29" s="173">
        <v>0</v>
      </c>
      <c r="I29" s="168">
        <v>2427184</v>
      </c>
      <c r="J29" s="168">
        <v>488423</v>
      </c>
      <c r="K29" s="168"/>
      <c r="L29" s="168">
        <v>245825</v>
      </c>
      <c r="M29" s="168">
        <v>66295</v>
      </c>
      <c r="N29" s="168">
        <v>84985</v>
      </c>
      <c r="O29" s="170">
        <f t="shared" si="0"/>
        <v>11957589</v>
      </c>
    </row>
    <row r="30" spans="1:15" s="171" customFormat="1" x14ac:dyDescent="0.2">
      <c r="A30" s="167" t="s">
        <v>39</v>
      </c>
      <c r="B30" s="168">
        <v>69069856</v>
      </c>
      <c r="C30" s="173"/>
      <c r="D30" s="168">
        <v>2658175</v>
      </c>
      <c r="E30" s="168">
        <v>1540533</v>
      </c>
      <c r="F30" s="168">
        <v>103338779</v>
      </c>
      <c r="G30" s="168">
        <v>27828336</v>
      </c>
      <c r="H30" s="173">
        <v>0</v>
      </c>
      <c r="I30" s="168">
        <v>12815530</v>
      </c>
      <c r="J30" s="168">
        <v>5263406</v>
      </c>
      <c r="K30" s="168"/>
      <c r="L30" s="168">
        <v>1377570</v>
      </c>
      <c r="M30" s="168">
        <v>277738</v>
      </c>
      <c r="N30" s="168">
        <v>85776</v>
      </c>
      <c r="O30" s="170">
        <f t="shared" si="0"/>
        <v>224255699</v>
      </c>
    </row>
    <row r="31" spans="1:15" s="171" customFormat="1" x14ac:dyDescent="0.2">
      <c r="A31" s="167" t="s">
        <v>38</v>
      </c>
      <c r="B31" s="168">
        <v>125070455</v>
      </c>
      <c r="C31" s="173"/>
      <c r="D31" s="168">
        <v>1899702</v>
      </c>
      <c r="E31" s="168">
        <v>2034741</v>
      </c>
      <c r="F31" s="168">
        <v>1968358</v>
      </c>
      <c r="G31" s="168">
        <v>74035320</v>
      </c>
      <c r="H31" s="173">
        <v>0</v>
      </c>
      <c r="I31" s="168">
        <v>13718445</v>
      </c>
      <c r="J31" s="168">
        <v>668001</v>
      </c>
      <c r="K31" s="168"/>
      <c r="L31" s="168">
        <v>1809959</v>
      </c>
      <c r="M31" s="168">
        <v>364189</v>
      </c>
      <c r="N31" s="168">
        <v>79848</v>
      </c>
      <c r="O31" s="170">
        <f t="shared" si="0"/>
        <v>221649018</v>
      </c>
    </row>
    <row r="32" spans="1:15" s="171" customFormat="1" x14ac:dyDescent="0.2">
      <c r="A32" s="167" t="s">
        <v>41</v>
      </c>
      <c r="B32" s="168">
        <v>66875120</v>
      </c>
      <c r="C32" s="173"/>
      <c r="D32" s="168">
        <v>8939821</v>
      </c>
      <c r="E32" s="168">
        <v>2929051</v>
      </c>
      <c r="F32" s="168">
        <v>0</v>
      </c>
      <c r="G32" s="168">
        <v>591335</v>
      </c>
      <c r="H32" s="173">
        <v>0</v>
      </c>
      <c r="I32" s="168">
        <v>32590283</v>
      </c>
      <c r="J32" s="168">
        <v>3667521</v>
      </c>
      <c r="K32" s="168"/>
      <c r="L32" s="168">
        <v>2021821</v>
      </c>
      <c r="M32" s="168">
        <v>425163</v>
      </c>
      <c r="N32" s="168">
        <v>134873</v>
      </c>
      <c r="O32" s="170">
        <f t="shared" si="0"/>
        <v>118174988</v>
      </c>
    </row>
    <row r="33" spans="1:15" s="171" customFormat="1" x14ac:dyDescent="0.2">
      <c r="A33" s="167" t="s">
        <v>42</v>
      </c>
      <c r="B33" s="168">
        <v>42597567</v>
      </c>
      <c r="C33" s="173"/>
      <c r="D33" s="168">
        <v>5874251</v>
      </c>
      <c r="E33" s="168">
        <v>1361686</v>
      </c>
      <c r="F33" s="168">
        <v>79452758</v>
      </c>
      <c r="G33" s="168">
        <v>5993572</v>
      </c>
      <c r="H33" s="173">
        <v>0</v>
      </c>
      <c r="I33" s="168">
        <v>10802910</v>
      </c>
      <c r="J33" s="168">
        <v>494388</v>
      </c>
      <c r="K33" s="168"/>
      <c r="L33" s="168">
        <v>862830</v>
      </c>
      <c r="M33" s="168">
        <v>175256</v>
      </c>
      <c r="N33" s="168">
        <v>110913</v>
      </c>
      <c r="O33" s="170">
        <f t="shared" si="0"/>
        <v>147726131</v>
      </c>
    </row>
    <row r="34" spans="1:15" s="171" customFormat="1" x14ac:dyDescent="0.2">
      <c r="A34" s="167" t="s">
        <v>44</v>
      </c>
      <c r="B34" s="168">
        <v>5045553</v>
      </c>
      <c r="C34" s="173"/>
      <c r="D34" s="168">
        <v>5759841</v>
      </c>
      <c r="E34" s="168">
        <v>1029560</v>
      </c>
      <c r="F34" s="168">
        <v>0</v>
      </c>
      <c r="G34" s="168">
        <v>0</v>
      </c>
      <c r="H34" s="173">
        <v>0</v>
      </c>
      <c r="I34" s="168">
        <v>6553396</v>
      </c>
      <c r="J34" s="168">
        <v>0</v>
      </c>
      <c r="K34" s="168"/>
      <c r="L34" s="168">
        <v>245825</v>
      </c>
      <c r="M34" s="168">
        <v>66295</v>
      </c>
      <c r="N34" s="168">
        <v>110018</v>
      </c>
      <c r="O34" s="170">
        <f t="shared" si="0"/>
        <v>18810488</v>
      </c>
    </row>
    <row r="35" spans="1:15" s="171" customFormat="1" x14ac:dyDescent="0.2">
      <c r="A35" s="167" t="s">
        <v>43</v>
      </c>
      <c r="B35" s="168">
        <v>37613954</v>
      </c>
      <c r="C35" s="173"/>
      <c r="D35" s="168">
        <v>6664068</v>
      </c>
      <c r="E35" s="168">
        <v>1783015</v>
      </c>
      <c r="F35" s="168">
        <v>0</v>
      </c>
      <c r="G35" s="168">
        <v>4221411</v>
      </c>
      <c r="H35" s="173">
        <v>0</v>
      </c>
      <c r="I35" s="168">
        <v>19029123</v>
      </c>
      <c r="J35" s="168">
        <v>4468126</v>
      </c>
      <c r="K35" s="168"/>
      <c r="L35" s="168">
        <v>910075</v>
      </c>
      <c r="M35" s="168">
        <v>199743</v>
      </c>
      <c r="N35" s="168">
        <v>117086</v>
      </c>
      <c r="O35" s="170">
        <f t="shared" si="0"/>
        <v>75006601</v>
      </c>
    </row>
    <row r="36" spans="1:15" s="171" customFormat="1" x14ac:dyDescent="0.2">
      <c r="A36" s="167" t="s">
        <v>45</v>
      </c>
      <c r="B36" s="168">
        <v>2568467</v>
      </c>
      <c r="C36" s="173"/>
      <c r="D36" s="168">
        <v>1777392</v>
      </c>
      <c r="E36" s="168">
        <v>383581</v>
      </c>
      <c r="F36" s="168">
        <v>0</v>
      </c>
      <c r="G36" s="168">
        <v>0</v>
      </c>
      <c r="H36" s="173">
        <v>0</v>
      </c>
      <c r="I36" s="168">
        <v>2475728</v>
      </c>
      <c r="J36" s="168">
        <v>0</v>
      </c>
      <c r="K36" s="168"/>
      <c r="L36" s="168">
        <v>245825</v>
      </c>
      <c r="M36" s="168">
        <v>66295</v>
      </c>
      <c r="N36" s="168">
        <v>78892</v>
      </c>
      <c r="O36" s="170">
        <f t="shared" si="0"/>
        <v>7596180</v>
      </c>
    </row>
    <row r="37" spans="1:15" s="171" customFormat="1" x14ac:dyDescent="0.2">
      <c r="A37" s="167" t="s">
        <v>276</v>
      </c>
      <c r="B37" s="168">
        <v>672596</v>
      </c>
      <c r="C37" s="173"/>
      <c r="D37" s="168">
        <v>20025</v>
      </c>
      <c r="E37" s="168">
        <v>60959</v>
      </c>
      <c r="F37" s="168">
        <v>0</v>
      </c>
      <c r="G37" s="168">
        <v>0</v>
      </c>
      <c r="H37" s="173">
        <v>0</v>
      </c>
      <c r="I37" s="168">
        <v>0</v>
      </c>
      <c r="J37" s="168">
        <v>0</v>
      </c>
      <c r="K37" s="168"/>
      <c r="L37" s="168">
        <v>0</v>
      </c>
      <c r="M37" s="168">
        <v>0</v>
      </c>
      <c r="N37" s="168">
        <v>10157</v>
      </c>
      <c r="O37" s="170">
        <f t="shared" si="0"/>
        <v>763737</v>
      </c>
    </row>
    <row r="38" spans="1:15" s="171" customFormat="1" x14ac:dyDescent="0.2">
      <c r="A38" s="167" t="s">
        <v>48</v>
      </c>
      <c r="B38" s="168">
        <v>8272844</v>
      </c>
      <c r="C38" s="173"/>
      <c r="D38" s="168">
        <v>2411059</v>
      </c>
      <c r="E38" s="168">
        <v>594868</v>
      </c>
      <c r="F38" s="168">
        <v>0</v>
      </c>
      <c r="G38" s="168">
        <v>0</v>
      </c>
      <c r="H38" s="173">
        <v>0</v>
      </c>
      <c r="I38" s="168">
        <v>3640777</v>
      </c>
      <c r="J38" s="168">
        <v>0</v>
      </c>
      <c r="K38" s="168"/>
      <c r="L38" s="168">
        <v>245825</v>
      </c>
      <c r="M38" s="168">
        <v>66295</v>
      </c>
      <c r="N38" s="168">
        <v>83845</v>
      </c>
      <c r="O38" s="170">
        <f t="shared" si="0"/>
        <v>15315513</v>
      </c>
    </row>
    <row r="39" spans="1:15" s="171" customFormat="1" x14ac:dyDescent="0.2">
      <c r="A39" s="167" t="s">
        <v>52</v>
      </c>
      <c r="B39" s="168">
        <v>23918882</v>
      </c>
      <c r="C39" s="173"/>
      <c r="D39" s="168">
        <v>856628</v>
      </c>
      <c r="E39" s="168">
        <v>719862</v>
      </c>
      <c r="F39" s="168">
        <v>19683577</v>
      </c>
      <c r="G39" s="168">
        <v>0</v>
      </c>
      <c r="H39" s="173">
        <v>0</v>
      </c>
      <c r="I39" s="168">
        <v>7912621</v>
      </c>
      <c r="J39" s="168">
        <v>491726</v>
      </c>
      <c r="K39" s="168"/>
      <c r="L39" s="168">
        <v>449932</v>
      </c>
      <c r="M39" s="168">
        <v>108337</v>
      </c>
      <c r="N39" s="168">
        <v>71695</v>
      </c>
      <c r="O39" s="170">
        <f t="shared" si="0"/>
        <v>54213260</v>
      </c>
    </row>
    <row r="40" spans="1:15" s="171" customFormat="1" x14ac:dyDescent="0.2">
      <c r="A40" s="167" t="s">
        <v>49</v>
      </c>
      <c r="B40" s="168">
        <v>4619651</v>
      </c>
      <c r="C40" s="173"/>
      <c r="D40" s="168">
        <v>1819852</v>
      </c>
      <c r="E40" s="168">
        <v>456694</v>
      </c>
      <c r="F40" s="168">
        <v>0</v>
      </c>
      <c r="G40" s="168">
        <v>0</v>
      </c>
      <c r="H40" s="173">
        <v>0</v>
      </c>
      <c r="I40" s="168">
        <v>4368931</v>
      </c>
      <c r="J40" s="168">
        <v>0</v>
      </c>
      <c r="K40" s="168"/>
      <c r="L40" s="168">
        <v>245825</v>
      </c>
      <c r="M40" s="168">
        <v>66295</v>
      </c>
      <c r="N40" s="168">
        <v>79224</v>
      </c>
      <c r="O40" s="170">
        <f t="shared" ref="O40:O63" si="1">SUM(B40:N40)</f>
        <v>11656472</v>
      </c>
    </row>
    <row r="41" spans="1:15" s="171" customFormat="1" x14ac:dyDescent="0.2">
      <c r="A41" s="167" t="s">
        <v>50</v>
      </c>
      <c r="B41" s="168">
        <v>214682254</v>
      </c>
      <c r="C41" s="173"/>
      <c r="D41" s="168">
        <v>1757590</v>
      </c>
      <c r="E41" s="168">
        <v>2579198</v>
      </c>
      <c r="F41" s="168">
        <v>120626887</v>
      </c>
      <c r="G41" s="168">
        <v>103066218</v>
      </c>
      <c r="H41" s="173">
        <v>0</v>
      </c>
      <c r="I41" s="168">
        <v>11941748</v>
      </c>
      <c r="J41" s="168">
        <v>5014881</v>
      </c>
      <c r="K41" s="168"/>
      <c r="L41" s="168">
        <v>2850946</v>
      </c>
      <c r="M41" s="168">
        <v>501115</v>
      </c>
      <c r="N41" s="168">
        <v>78737</v>
      </c>
      <c r="O41" s="170">
        <f t="shared" si="1"/>
        <v>463099574</v>
      </c>
    </row>
    <row r="42" spans="1:15" s="171" customFormat="1" x14ac:dyDescent="0.2">
      <c r="A42" s="167" t="s">
        <v>51</v>
      </c>
      <c r="B42" s="168">
        <v>9030650</v>
      </c>
      <c r="C42" s="173"/>
      <c r="D42" s="168">
        <v>2545560</v>
      </c>
      <c r="E42" s="168">
        <v>653360</v>
      </c>
      <c r="F42" s="168">
        <v>0</v>
      </c>
      <c r="G42" s="168">
        <v>0</v>
      </c>
      <c r="H42" s="173">
        <v>0</v>
      </c>
      <c r="I42" s="168">
        <v>2402912</v>
      </c>
      <c r="J42" s="168">
        <v>593798</v>
      </c>
      <c r="K42" s="168"/>
      <c r="L42" s="168">
        <v>245825</v>
      </c>
      <c r="M42" s="168">
        <v>66295</v>
      </c>
      <c r="N42" s="168">
        <v>84896</v>
      </c>
      <c r="O42" s="170">
        <f t="shared" si="1"/>
        <v>15623296</v>
      </c>
    </row>
    <row r="43" spans="1:15" s="171" customFormat="1" x14ac:dyDescent="0.2">
      <c r="A43" s="167" t="s">
        <v>53</v>
      </c>
      <c r="B43" s="168">
        <v>544496772</v>
      </c>
      <c r="C43" s="173"/>
      <c r="D43" s="168">
        <v>9237750</v>
      </c>
      <c r="E43" s="168">
        <v>6070348</v>
      </c>
      <c r="F43" s="168">
        <v>75781772</v>
      </c>
      <c r="G43" s="168">
        <f>365168111+4</f>
        <v>365168115</v>
      </c>
      <c r="H43" s="173">
        <v>0</v>
      </c>
      <c r="I43" s="168">
        <v>30464071</v>
      </c>
      <c r="J43" s="168">
        <v>8829747</v>
      </c>
      <c r="K43" s="168"/>
      <c r="L43" s="168">
        <v>5433989</v>
      </c>
      <c r="M43" s="168">
        <v>1002038</v>
      </c>
      <c r="N43" s="168">
        <v>137201</v>
      </c>
      <c r="O43" s="170">
        <f t="shared" si="1"/>
        <v>1046621803</v>
      </c>
    </row>
    <row r="44" spans="1:15" s="171" customFormat="1" x14ac:dyDescent="0.2">
      <c r="A44" s="167" t="s">
        <v>46</v>
      </c>
      <c r="B44" s="168">
        <v>37035761</v>
      </c>
      <c r="C44" s="173"/>
      <c r="D44" s="168">
        <v>11410542</v>
      </c>
      <c r="E44" s="168">
        <v>2555231</v>
      </c>
      <c r="F44" s="168">
        <v>18207309</v>
      </c>
      <c r="G44" s="168">
        <v>0</v>
      </c>
      <c r="H44" s="173">
        <v>0</v>
      </c>
      <c r="I44" s="168">
        <v>16893204</v>
      </c>
      <c r="J44" s="168">
        <v>0</v>
      </c>
      <c r="K44" s="168"/>
      <c r="L44" s="168">
        <v>901270</v>
      </c>
      <c r="M44" s="168">
        <v>243059</v>
      </c>
      <c r="N44" s="168">
        <v>154184</v>
      </c>
      <c r="O44" s="170">
        <f t="shared" si="1"/>
        <v>87400560</v>
      </c>
    </row>
    <row r="45" spans="1:15" s="171" customFormat="1" x14ac:dyDescent="0.2">
      <c r="A45" s="167" t="s">
        <v>47</v>
      </c>
      <c r="B45" s="168">
        <v>3040343</v>
      </c>
      <c r="C45" s="174"/>
      <c r="D45" s="168">
        <v>1094647</v>
      </c>
      <c r="E45" s="168">
        <v>310078</v>
      </c>
      <c r="F45" s="168">
        <v>0</v>
      </c>
      <c r="G45" s="168">
        <v>0</v>
      </c>
      <c r="H45" s="173">
        <v>0</v>
      </c>
      <c r="I45" s="168">
        <v>3300970</v>
      </c>
      <c r="J45" s="168">
        <v>96748</v>
      </c>
      <c r="K45" s="168"/>
      <c r="L45" s="168">
        <v>245825</v>
      </c>
      <c r="M45" s="168">
        <v>66295</v>
      </c>
      <c r="N45" s="168">
        <v>73556</v>
      </c>
      <c r="O45" s="170">
        <f t="shared" si="1"/>
        <v>8228462</v>
      </c>
    </row>
    <row r="46" spans="1:15" s="171" customFormat="1" x14ac:dyDescent="0.2">
      <c r="A46" s="167" t="s">
        <v>54</v>
      </c>
      <c r="B46" s="168">
        <v>86548319</v>
      </c>
      <c r="C46" s="173"/>
      <c r="D46" s="168">
        <v>10754410</v>
      </c>
      <c r="E46" s="168">
        <v>3419683</v>
      </c>
      <c r="F46" s="168">
        <v>10825967</v>
      </c>
      <c r="G46" s="168">
        <v>17658039</v>
      </c>
      <c r="H46" s="173">
        <v>0</v>
      </c>
      <c r="I46" s="168">
        <v>12422330</v>
      </c>
      <c r="J46" s="168">
        <v>2074299</v>
      </c>
      <c r="K46" s="168"/>
      <c r="L46" s="168">
        <v>1955748</v>
      </c>
      <c r="M46" s="168">
        <v>472517</v>
      </c>
      <c r="N46" s="168">
        <v>149056</v>
      </c>
      <c r="O46" s="170">
        <f t="shared" si="1"/>
        <v>146280368</v>
      </c>
    </row>
    <row r="47" spans="1:15" s="171" customFormat="1" x14ac:dyDescent="0.2">
      <c r="A47" s="167" t="s">
        <v>55</v>
      </c>
      <c r="B47" s="168">
        <v>14367074</v>
      </c>
      <c r="C47" s="173"/>
      <c r="D47" s="168">
        <v>5233770</v>
      </c>
      <c r="E47" s="168">
        <v>1204626</v>
      </c>
      <c r="F47" s="168">
        <v>2952537</v>
      </c>
      <c r="G47" s="168">
        <v>0</v>
      </c>
      <c r="H47" s="173">
        <v>0</v>
      </c>
      <c r="I47" s="168">
        <v>23271842</v>
      </c>
      <c r="J47" s="168">
        <v>5961874</v>
      </c>
      <c r="K47" s="168"/>
      <c r="L47" s="168">
        <v>355545</v>
      </c>
      <c r="M47" s="168">
        <v>95885</v>
      </c>
      <c r="N47" s="168">
        <v>105907</v>
      </c>
      <c r="O47" s="170">
        <f t="shared" si="1"/>
        <v>53549060</v>
      </c>
    </row>
    <row r="48" spans="1:15" s="171" customFormat="1" x14ac:dyDescent="0.2">
      <c r="A48" s="167" t="s">
        <v>56</v>
      </c>
      <c r="B48" s="168">
        <v>36242775</v>
      </c>
      <c r="C48" s="173"/>
      <c r="D48" s="168">
        <v>3845539</v>
      </c>
      <c r="E48" s="168">
        <v>1119039</v>
      </c>
      <c r="F48" s="168">
        <v>79472442</v>
      </c>
      <c r="G48" s="168">
        <v>4181173</v>
      </c>
      <c r="H48" s="173">
        <v>0</v>
      </c>
      <c r="I48" s="168">
        <v>8300969</v>
      </c>
      <c r="J48" s="168">
        <v>1085523</v>
      </c>
      <c r="K48" s="168"/>
      <c r="L48" s="168">
        <v>546935</v>
      </c>
      <c r="M48" s="168">
        <v>127714</v>
      </c>
      <c r="N48" s="168">
        <v>95056</v>
      </c>
      <c r="O48" s="170">
        <f t="shared" si="1"/>
        <v>135017165</v>
      </c>
    </row>
    <row r="49" spans="1:15" s="171" customFormat="1" x14ac:dyDescent="0.2">
      <c r="A49" s="167" t="s">
        <v>57</v>
      </c>
      <c r="B49" s="168">
        <v>149745577</v>
      </c>
      <c r="C49" s="173"/>
      <c r="D49" s="168">
        <v>10829460</v>
      </c>
      <c r="E49" s="168">
        <v>4030787</v>
      </c>
      <c r="F49" s="168">
        <v>57814054</v>
      </c>
      <c r="G49" s="168">
        <v>100605056</v>
      </c>
      <c r="H49" s="173">
        <v>0</v>
      </c>
      <c r="I49" s="168">
        <v>41865080</v>
      </c>
      <c r="J49" s="168">
        <v>8090626</v>
      </c>
      <c r="K49" s="168"/>
      <c r="L49" s="168">
        <v>2524886</v>
      </c>
      <c r="M49" s="168">
        <v>530664</v>
      </c>
      <c r="N49" s="168">
        <v>149642</v>
      </c>
      <c r="O49" s="170">
        <f t="shared" si="1"/>
        <v>376185832</v>
      </c>
    </row>
    <row r="50" spans="1:15" s="171" customFormat="1" x14ac:dyDescent="0.2">
      <c r="A50" s="167" t="s">
        <v>58</v>
      </c>
      <c r="B50" s="168">
        <v>42828120</v>
      </c>
      <c r="C50" s="173"/>
      <c r="D50" s="168">
        <v>883159</v>
      </c>
      <c r="E50" s="168">
        <v>1395270</v>
      </c>
      <c r="F50" s="168">
        <v>19683577</v>
      </c>
      <c r="G50" s="168">
        <v>2252934</v>
      </c>
      <c r="H50" s="173">
        <v>0</v>
      </c>
      <c r="I50" s="168">
        <v>485437</v>
      </c>
      <c r="J50" s="168">
        <v>0</v>
      </c>
      <c r="K50" s="168"/>
      <c r="L50" s="168">
        <v>1019766</v>
      </c>
      <c r="M50" s="168">
        <v>224693</v>
      </c>
      <c r="N50" s="168">
        <v>71903</v>
      </c>
      <c r="O50" s="170">
        <f t="shared" si="1"/>
        <v>68844859</v>
      </c>
    </row>
    <row r="51" spans="1:15" s="171" customFormat="1" x14ac:dyDescent="0.2">
      <c r="A51" s="167" t="s">
        <v>59</v>
      </c>
      <c r="B51" s="168">
        <v>9112687</v>
      </c>
      <c r="C51" s="173"/>
      <c r="D51" s="168">
        <v>319824</v>
      </c>
      <c r="E51" s="168">
        <v>461827</v>
      </c>
      <c r="F51" s="168">
        <v>2952537</v>
      </c>
      <c r="G51" s="168">
        <v>80773</v>
      </c>
      <c r="H51" s="173">
        <v>0</v>
      </c>
      <c r="I51" s="168">
        <v>4271844</v>
      </c>
      <c r="J51" s="168">
        <v>1401007</v>
      </c>
      <c r="K51" s="168"/>
      <c r="L51" s="168">
        <v>254006</v>
      </c>
      <c r="M51" s="168">
        <v>66295</v>
      </c>
      <c r="N51" s="168">
        <v>67500</v>
      </c>
      <c r="O51" s="170">
        <f t="shared" si="1"/>
        <v>18988300</v>
      </c>
    </row>
    <row r="52" spans="1:15" s="171" customFormat="1" x14ac:dyDescent="0.2">
      <c r="A52" s="167" t="s">
        <v>60</v>
      </c>
      <c r="B52" s="168">
        <v>13988943</v>
      </c>
      <c r="C52" s="173"/>
      <c r="D52" s="168">
        <v>5689227</v>
      </c>
      <c r="E52" s="168">
        <v>1378880</v>
      </c>
      <c r="F52" s="168">
        <v>0</v>
      </c>
      <c r="G52" s="168">
        <v>0</v>
      </c>
      <c r="H52" s="173">
        <v>0</v>
      </c>
      <c r="I52" s="168">
        <v>10631064</v>
      </c>
      <c r="J52" s="168">
        <v>0</v>
      </c>
      <c r="K52" s="168"/>
      <c r="L52" s="168">
        <v>449050</v>
      </c>
      <c r="M52" s="168">
        <v>121102</v>
      </c>
      <c r="N52" s="168">
        <v>109467</v>
      </c>
      <c r="O52" s="170">
        <f t="shared" si="1"/>
        <v>32367733</v>
      </c>
    </row>
    <row r="53" spans="1:15" s="171" customFormat="1" x14ac:dyDescent="0.2">
      <c r="A53" s="167" t="s">
        <v>61</v>
      </c>
      <c r="B53" s="168">
        <v>2336118</v>
      </c>
      <c r="C53" s="173"/>
      <c r="D53" s="168">
        <v>1490721</v>
      </c>
      <c r="E53" s="168">
        <v>338559</v>
      </c>
      <c r="F53" s="168">
        <v>0</v>
      </c>
      <c r="G53" s="168">
        <v>0</v>
      </c>
      <c r="H53" s="173">
        <v>0</v>
      </c>
      <c r="I53" s="168">
        <v>4126213</v>
      </c>
      <c r="J53" s="168">
        <v>245863</v>
      </c>
      <c r="K53" s="168"/>
      <c r="L53" s="168">
        <v>245825</v>
      </c>
      <c r="M53" s="168">
        <v>66295</v>
      </c>
      <c r="N53" s="168">
        <v>76651</v>
      </c>
      <c r="O53" s="170">
        <f t="shared" si="1"/>
        <v>8926245</v>
      </c>
    </row>
    <row r="54" spans="1:15" s="171" customFormat="1" x14ac:dyDescent="0.2">
      <c r="A54" s="167" t="s">
        <v>62</v>
      </c>
      <c r="B54" s="168">
        <v>28215044</v>
      </c>
      <c r="C54" s="173"/>
      <c r="D54" s="168">
        <v>7249420</v>
      </c>
      <c r="E54" s="168">
        <v>1908598</v>
      </c>
      <c r="F54" s="168">
        <v>9101281</v>
      </c>
      <c r="G54" s="168">
        <v>284836</v>
      </c>
      <c r="H54" s="173">
        <v>0</v>
      </c>
      <c r="I54" s="168">
        <v>13932036</v>
      </c>
      <c r="J54" s="168">
        <v>7119357</v>
      </c>
      <c r="K54" s="168"/>
      <c r="L54" s="168">
        <v>710478</v>
      </c>
      <c r="M54" s="168">
        <v>191605</v>
      </c>
      <c r="N54" s="168">
        <v>121661</v>
      </c>
      <c r="O54" s="170">
        <f t="shared" si="1"/>
        <v>68834316</v>
      </c>
    </row>
    <row r="55" spans="1:15" s="171" customFormat="1" x14ac:dyDescent="0.2">
      <c r="A55" s="167" t="s">
        <v>63</v>
      </c>
      <c r="B55" s="168">
        <v>195289344</v>
      </c>
      <c r="C55" s="173"/>
      <c r="D55" s="168">
        <v>16113490</v>
      </c>
      <c r="E55" s="168">
        <v>5625331</v>
      </c>
      <c r="F55" s="168">
        <v>37557528</v>
      </c>
      <c r="G55" s="168">
        <v>9982228</v>
      </c>
      <c r="H55" s="173">
        <v>0</v>
      </c>
      <c r="I55" s="168">
        <v>19597086</v>
      </c>
      <c r="J55" s="168">
        <v>5449555</v>
      </c>
      <c r="K55" s="168"/>
      <c r="L55" s="168">
        <v>4511344</v>
      </c>
      <c r="M55" s="168">
        <v>956232</v>
      </c>
      <c r="N55" s="168">
        <v>190941</v>
      </c>
      <c r="O55" s="170">
        <f t="shared" si="1"/>
        <v>295273079</v>
      </c>
    </row>
    <row r="56" spans="1:15" s="171" customFormat="1" x14ac:dyDescent="0.2">
      <c r="A56" s="167" t="s">
        <v>64</v>
      </c>
      <c r="B56" s="168">
        <v>28597076</v>
      </c>
      <c r="C56" s="173"/>
      <c r="D56" s="168">
        <v>1290708</v>
      </c>
      <c r="E56" s="168">
        <v>590694</v>
      </c>
      <c r="F56" s="168">
        <v>39035841</v>
      </c>
      <c r="G56" s="168">
        <v>0</v>
      </c>
      <c r="H56" s="173">
        <v>0</v>
      </c>
      <c r="I56" s="168">
        <v>9951453</v>
      </c>
      <c r="J56" s="168">
        <v>0</v>
      </c>
      <c r="K56" s="168"/>
      <c r="L56" s="168">
        <v>418917</v>
      </c>
      <c r="M56" s="168">
        <v>112976</v>
      </c>
      <c r="N56" s="168">
        <v>75088</v>
      </c>
      <c r="O56" s="170">
        <f t="shared" si="1"/>
        <v>80072753</v>
      </c>
    </row>
    <row r="57" spans="1:15" s="171" customFormat="1" x14ac:dyDescent="0.2">
      <c r="A57" s="167" t="s">
        <v>67</v>
      </c>
      <c r="B57" s="168">
        <v>1038637</v>
      </c>
      <c r="C57" s="173"/>
      <c r="D57" s="168">
        <v>1339595</v>
      </c>
      <c r="E57" s="168">
        <v>293836</v>
      </c>
      <c r="F57" s="168">
        <v>0</v>
      </c>
      <c r="G57" s="168">
        <v>0</v>
      </c>
      <c r="H57" s="173">
        <v>0</v>
      </c>
      <c r="I57" s="168">
        <v>5631067</v>
      </c>
      <c r="J57" s="168">
        <v>245863</v>
      </c>
      <c r="K57" s="168"/>
      <c r="L57" s="168">
        <v>245825</v>
      </c>
      <c r="M57" s="168">
        <v>66295</v>
      </c>
      <c r="N57" s="168">
        <v>75470</v>
      </c>
      <c r="O57" s="170">
        <f t="shared" si="1"/>
        <v>8936588</v>
      </c>
    </row>
    <row r="58" spans="1:15" s="171" customFormat="1" x14ac:dyDescent="0.2">
      <c r="A58" s="167" t="s">
        <v>66</v>
      </c>
      <c r="B58" s="168">
        <v>0</v>
      </c>
      <c r="C58" s="174"/>
      <c r="D58" s="168">
        <v>288991</v>
      </c>
      <c r="E58" s="168">
        <v>150682</v>
      </c>
      <c r="F58" s="168">
        <v>0</v>
      </c>
      <c r="G58" s="168">
        <v>0</v>
      </c>
      <c r="H58" s="173">
        <v>0</v>
      </c>
      <c r="I58" s="168">
        <v>485437</v>
      </c>
      <c r="J58" s="168">
        <v>0</v>
      </c>
      <c r="K58" s="168"/>
      <c r="L58" s="168">
        <v>0</v>
      </c>
      <c r="M58" s="168">
        <v>0</v>
      </c>
      <c r="N58" s="168">
        <v>12259</v>
      </c>
      <c r="O58" s="170">
        <f t="shared" si="1"/>
        <v>937369</v>
      </c>
    </row>
    <row r="59" spans="1:15" s="171" customFormat="1" x14ac:dyDescent="0.2">
      <c r="A59" s="167" t="s">
        <v>65</v>
      </c>
      <c r="B59" s="168">
        <v>53292943</v>
      </c>
      <c r="C59" s="173"/>
      <c r="D59" s="168">
        <v>6293279</v>
      </c>
      <c r="E59" s="168">
        <v>2011109</v>
      </c>
      <c r="F59" s="168">
        <v>22636114</v>
      </c>
      <c r="G59" s="168">
        <v>16135255</v>
      </c>
      <c r="H59" s="173">
        <v>0</v>
      </c>
      <c r="I59" s="168">
        <v>8689318</v>
      </c>
      <c r="J59" s="168">
        <v>1636895</v>
      </c>
      <c r="K59" s="168"/>
      <c r="L59" s="168">
        <v>1394669.0000000075</v>
      </c>
      <c r="M59" s="168">
        <v>304613</v>
      </c>
      <c r="N59" s="168">
        <v>114188</v>
      </c>
      <c r="O59" s="170">
        <f t="shared" si="1"/>
        <v>112508383</v>
      </c>
    </row>
    <row r="60" spans="1:15" s="171" customFormat="1" x14ac:dyDescent="0.2">
      <c r="A60" s="167" t="s">
        <v>68</v>
      </c>
      <c r="B60" s="168">
        <v>94133319</v>
      </c>
      <c r="C60" s="173"/>
      <c r="D60" s="168">
        <v>4231465</v>
      </c>
      <c r="E60" s="168">
        <v>1715373</v>
      </c>
      <c r="F60" s="168">
        <v>73813414</v>
      </c>
      <c r="G60" s="168">
        <v>22120743</v>
      </c>
      <c r="H60" s="173">
        <v>0</v>
      </c>
      <c r="I60" s="168">
        <v>26664069</v>
      </c>
      <c r="J60" s="168">
        <v>4708664</v>
      </c>
      <c r="K60" s="168"/>
      <c r="L60" s="168">
        <v>1310059</v>
      </c>
      <c r="M60" s="168">
        <v>278148</v>
      </c>
      <c r="N60" s="168">
        <v>98073</v>
      </c>
      <c r="O60" s="170">
        <f t="shared" si="1"/>
        <v>229073327</v>
      </c>
    </row>
    <row r="61" spans="1:15" s="171" customFormat="1" x14ac:dyDescent="0.2">
      <c r="A61" s="167" t="s">
        <v>70</v>
      </c>
      <c r="B61" s="168">
        <v>4925077</v>
      </c>
      <c r="C61" s="173"/>
      <c r="D61" s="168">
        <v>3441140</v>
      </c>
      <c r="E61" s="168">
        <v>782034</v>
      </c>
      <c r="F61" s="168">
        <v>0</v>
      </c>
      <c r="G61" s="168">
        <v>0</v>
      </c>
      <c r="H61" s="173">
        <v>0</v>
      </c>
      <c r="I61" s="168">
        <v>3883494</v>
      </c>
      <c r="J61" s="168">
        <v>991438</v>
      </c>
      <c r="K61" s="168"/>
      <c r="L61" s="168">
        <v>245825</v>
      </c>
      <c r="M61" s="168">
        <v>66295</v>
      </c>
      <c r="N61" s="168">
        <v>91896</v>
      </c>
      <c r="O61" s="170">
        <f t="shared" si="1"/>
        <v>14427199</v>
      </c>
    </row>
    <row r="62" spans="1:15" s="171" customFormat="1" x14ac:dyDescent="0.2">
      <c r="A62" s="167" t="s">
        <v>69</v>
      </c>
      <c r="B62" s="168">
        <v>38944990</v>
      </c>
      <c r="C62" s="173"/>
      <c r="D62" s="168">
        <v>6708274</v>
      </c>
      <c r="E62" s="168">
        <v>1569358</v>
      </c>
      <c r="F62" s="168">
        <v>3198581</v>
      </c>
      <c r="G62" s="168">
        <v>744588</v>
      </c>
      <c r="H62" s="173">
        <v>0</v>
      </c>
      <c r="I62" s="168">
        <v>14563093</v>
      </c>
      <c r="J62" s="168">
        <v>2581998</v>
      </c>
      <c r="K62" s="168"/>
      <c r="L62" s="168">
        <v>728566</v>
      </c>
      <c r="M62" s="168">
        <v>183706</v>
      </c>
      <c r="N62" s="168">
        <v>117431</v>
      </c>
      <c r="O62" s="170">
        <f t="shared" si="1"/>
        <v>69340585</v>
      </c>
    </row>
    <row r="63" spans="1:15" s="171" customFormat="1" x14ac:dyDescent="0.2">
      <c r="A63" s="167" t="s">
        <v>71</v>
      </c>
      <c r="B63" s="175">
        <v>1374734</v>
      </c>
      <c r="C63" s="176"/>
      <c r="D63" s="175">
        <v>978792</v>
      </c>
      <c r="E63" s="175">
        <v>255598</v>
      </c>
      <c r="F63" s="175">
        <v>0</v>
      </c>
      <c r="G63" s="175">
        <v>0</v>
      </c>
      <c r="H63" s="177">
        <v>0</v>
      </c>
      <c r="I63" s="175">
        <v>1941747</v>
      </c>
      <c r="J63" s="175">
        <v>0</v>
      </c>
      <c r="K63" s="175"/>
      <c r="L63" s="175">
        <v>245825</v>
      </c>
      <c r="M63" s="175">
        <v>66295</v>
      </c>
      <c r="N63" s="175">
        <v>72650</v>
      </c>
      <c r="O63" s="177">
        <f t="shared" si="1"/>
        <v>4935641</v>
      </c>
    </row>
    <row r="64" spans="1:15" s="156" customFormat="1" ht="12" x14ac:dyDescent="0.2">
      <c r="C64" s="170"/>
      <c r="D64" s="170"/>
      <c r="E64" s="170"/>
      <c r="G64" s="170"/>
      <c r="L64" s="178"/>
      <c r="M64" s="178"/>
      <c r="N64" s="178"/>
    </row>
    <row r="65" spans="1:15" s="156" customFormat="1" ht="12" x14ac:dyDescent="0.2">
      <c r="A65" s="179" t="s">
        <v>131</v>
      </c>
      <c r="B65" s="180">
        <f>SUM(B8:B63)</f>
        <v>3416316755</v>
      </c>
      <c r="C65" s="172"/>
      <c r="D65" s="180">
        <f t="shared" ref="D65:J65" si="2">SUM(D8:D63)</f>
        <v>238501062</v>
      </c>
      <c r="E65" s="180">
        <f t="shared" si="2"/>
        <v>90361027</v>
      </c>
      <c r="F65" s="180">
        <f t="shared" si="2"/>
        <v>1307293121</v>
      </c>
      <c r="G65" s="180">
        <f t="shared" si="2"/>
        <v>1187393739</v>
      </c>
      <c r="H65" s="180">
        <f t="shared" si="2"/>
        <v>0</v>
      </c>
      <c r="I65" s="180">
        <f t="shared" si="2"/>
        <v>668660587</v>
      </c>
      <c r="J65" s="180">
        <f t="shared" si="2"/>
        <v>104380500</v>
      </c>
      <c r="K65" s="180"/>
      <c r="L65" s="180">
        <f>SUM(L8:L63)</f>
        <v>61456193.000000007</v>
      </c>
      <c r="M65" s="180">
        <f>SUM(M8:M63)</f>
        <v>13259049</v>
      </c>
      <c r="N65" s="180">
        <f>SUM(N8:N63)</f>
        <v>5219104</v>
      </c>
      <c r="O65" s="180">
        <f>SUM(O8:O63)</f>
        <v>7092841137</v>
      </c>
    </row>
    <row r="66" spans="1:15" s="156" customFormat="1" ht="12" x14ac:dyDescent="0.2">
      <c r="C66" s="170"/>
      <c r="D66" s="170"/>
      <c r="E66" s="170"/>
      <c r="G66" s="170"/>
      <c r="H66" s="174"/>
      <c r="I66" s="174"/>
      <c r="J66" s="174"/>
      <c r="K66" s="174"/>
    </row>
    <row r="67" spans="1:15" s="156" customFormat="1" ht="12" x14ac:dyDescent="0.2">
      <c r="A67" s="156" t="s">
        <v>132</v>
      </c>
      <c r="B67" s="177">
        <f>17128043+24107</f>
        <v>17152150</v>
      </c>
      <c r="C67" s="181"/>
      <c r="D67" s="177">
        <v>1195940</v>
      </c>
      <c r="E67" s="182">
        <v>0</v>
      </c>
      <c r="F67" s="177">
        <v>13204981</v>
      </c>
      <c r="G67" s="177">
        <v>11993876</v>
      </c>
      <c r="H67" s="183">
        <v>0</v>
      </c>
      <c r="I67" s="183">
        <v>6732045</v>
      </c>
      <c r="J67" s="183">
        <v>0</v>
      </c>
      <c r="K67" s="183"/>
      <c r="L67" s="182">
        <v>0</v>
      </c>
      <c r="M67" s="182">
        <v>0</v>
      </c>
      <c r="N67" s="182">
        <v>0</v>
      </c>
      <c r="O67" s="177">
        <f>SUM(B67:N67)</f>
        <v>50278992</v>
      </c>
    </row>
    <row r="68" spans="1:15" s="156" customFormat="1" ht="12" x14ac:dyDescent="0.2">
      <c r="B68" s="170"/>
      <c r="C68" s="170"/>
      <c r="D68" s="170"/>
      <c r="E68" s="170"/>
      <c r="G68" s="170"/>
      <c r="H68" s="184"/>
      <c r="I68" s="184"/>
      <c r="J68" s="184"/>
      <c r="K68" s="184"/>
      <c r="L68" s="170"/>
      <c r="M68" s="170"/>
      <c r="N68" s="170"/>
    </row>
    <row r="69" spans="1:15" s="156" customFormat="1" thickBot="1" x14ac:dyDescent="0.25">
      <c r="A69" s="185" t="s">
        <v>133</v>
      </c>
      <c r="B69" s="186">
        <f>+B65+B67</f>
        <v>3433468905</v>
      </c>
      <c r="C69" s="186"/>
      <c r="D69" s="186">
        <f t="shared" ref="D69:J69" si="3">+D65+D67</f>
        <v>239697002</v>
      </c>
      <c r="E69" s="186">
        <f t="shared" si="3"/>
        <v>90361027</v>
      </c>
      <c r="F69" s="186">
        <f t="shared" si="3"/>
        <v>1320498102</v>
      </c>
      <c r="G69" s="186">
        <f t="shared" si="3"/>
        <v>1199387615</v>
      </c>
      <c r="H69" s="186">
        <f t="shared" si="3"/>
        <v>0</v>
      </c>
      <c r="I69" s="186">
        <f t="shared" si="3"/>
        <v>675392632</v>
      </c>
      <c r="J69" s="186">
        <f t="shared" si="3"/>
        <v>104380500</v>
      </c>
      <c r="K69" s="186"/>
      <c r="L69" s="186">
        <f>+L65+L67</f>
        <v>61456193.000000007</v>
      </c>
      <c r="M69" s="186">
        <f>+M65+M67</f>
        <v>13259049</v>
      </c>
      <c r="N69" s="186">
        <f>+N65+N67</f>
        <v>5219104</v>
      </c>
      <c r="O69" s="186">
        <f>+O65+O67</f>
        <v>7143120129</v>
      </c>
    </row>
    <row r="70" spans="1:15" s="156" customFormat="1" thickTop="1" x14ac:dyDescent="0.2"/>
    <row r="71" spans="1:15" s="156" customFormat="1" ht="12" x14ac:dyDescent="0.2"/>
    <row r="72" spans="1:15" s="156" customFormat="1" ht="12" x14ac:dyDescent="0.2">
      <c r="A72" s="156" t="s">
        <v>141</v>
      </c>
      <c r="O72" s="187">
        <v>6908995</v>
      </c>
    </row>
    <row r="73" spans="1:15" s="156" customFormat="1" ht="12" x14ac:dyDescent="0.2">
      <c r="L73" s="170"/>
      <c r="M73" s="170"/>
      <c r="O73" s="170"/>
    </row>
    <row r="74" spans="1:15" s="156" customFormat="1" ht="12" x14ac:dyDescent="0.2">
      <c r="B74" s="177"/>
      <c r="C74" s="182"/>
      <c r="D74" s="182"/>
      <c r="E74" s="182"/>
      <c r="F74" s="182"/>
      <c r="G74" s="182"/>
      <c r="H74" s="182"/>
      <c r="I74" s="182"/>
      <c r="J74" s="182"/>
      <c r="K74" s="182"/>
      <c r="L74" s="182"/>
      <c r="M74" s="182"/>
      <c r="N74" s="182"/>
      <c r="O74" s="177"/>
    </row>
    <row r="75" spans="1:15" s="156" customFormat="1" ht="12" x14ac:dyDescent="0.2">
      <c r="F75" s="174"/>
      <c r="G75" s="188"/>
      <c r="H75" s="188"/>
      <c r="I75" s="188"/>
      <c r="J75" s="188"/>
      <c r="K75" s="188"/>
      <c r="O75" s="189"/>
    </row>
    <row r="76" spans="1:15" s="156" customFormat="1" ht="12" x14ac:dyDescent="0.2">
      <c r="A76" s="156" t="s">
        <v>142</v>
      </c>
      <c r="B76" s="190">
        <f>SUM(B69:B75)</f>
        <v>3433468905</v>
      </c>
      <c r="C76" s="190"/>
      <c r="D76" s="190">
        <f>SUM(D69:D75)</f>
        <v>239697002</v>
      </c>
      <c r="E76" s="190">
        <f>SUM(E69:E75)</f>
        <v>90361027</v>
      </c>
      <c r="F76" s="190">
        <f>SUM(F69:F75)</f>
        <v>1320498102</v>
      </c>
      <c r="G76" s="190">
        <f>SUM(G69:G75)</f>
        <v>1199387615</v>
      </c>
      <c r="H76" s="190">
        <f>+H69</f>
        <v>0</v>
      </c>
      <c r="I76" s="190">
        <f>SUM(I69:I75)</f>
        <v>675392632</v>
      </c>
      <c r="J76" s="190">
        <f>SUM(J69:J75)</f>
        <v>104380500</v>
      </c>
      <c r="K76" s="190"/>
      <c r="L76" s="190">
        <f>SUM(L69:L75)</f>
        <v>61456193.000000007</v>
      </c>
      <c r="M76" s="190">
        <f>SUM(M69:M75)</f>
        <v>13259049</v>
      </c>
      <c r="N76" s="190">
        <f>SUM(N69:N75)</f>
        <v>5219104</v>
      </c>
      <c r="O76" s="190">
        <f>SUM(O69:O75)</f>
        <v>7150029124</v>
      </c>
    </row>
    <row r="77" spans="1:15" s="156" customFormat="1" ht="12" x14ac:dyDescent="0.2"/>
    <row r="78" spans="1:15" s="156" customFormat="1" x14ac:dyDescent="0.2">
      <c r="A78" s="191" t="s">
        <v>277</v>
      </c>
      <c r="B78" s="191"/>
      <c r="O78" s="171"/>
    </row>
    <row r="79" spans="1:15" s="171" customFormat="1" x14ac:dyDescent="0.2">
      <c r="A79" s="192" t="s">
        <v>278</v>
      </c>
    </row>
  </sheetData>
  <mergeCells count="3">
    <mergeCell ref="A1:O1"/>
    <mergeCell ref="A2:O2"/>
    <mergeCell ref="A3:O3"/>
  </mergeCells>
  <phoneticPr fontId="0" type="noConversion"/>
  <printOptions horizontalCentered="1"/>
  <pageMargins left="0" right="0" top="0.25" bottom="0.25" header="0" footer="0"/>
  <pageSetup paperSize="5" scale="70"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375"/>
  <sheetViews>
    <sheetView zoomScaleNormal="100" workbookViewId="0">
      <pane xSplit="1" ySplit="6" topLeftCell="J7" activePane="bottomRight" state="frozen"/>
      <selection activeCell="J39" sqref="J39"/>
      <selection pane="topRight" activeCell="J39" sqref="J39"/>
      <selection pane="bottomLeft" activeCell="J39" sqref="J39"/>
      <selection pane="bottomRight" activeCell="J39" sqref="J39"/>
    </sheetView>
  </sheetViews>
  <sheetFormatPr defaultRowHeight="12.75" x14ac:dyDescent="0.2"/>
  <cols>
    <col min="1" max="1" width="28.42578125" style="220" customWidth="1"/>
    <col min="2" max="2" width="14.85546875" style="220" customWidth="1"/>
    <col min="3" max="3" width="2.28515625" style="220" bestFit="1" customWidth="1"/>
    <col min="4" max="4" width="18.42578125" style="220" customWidth="1"/>
    <col min="5" max="5" width="17.42578125" style="220" customWidth="1"/>
    <col min="6" max="6" width="15.42578125" style="220" customWidth="1"/>
    <col min="7" max="7" width="2.42578125" style="220" customWidth="1"/>
    <col min="8" max="8" width="15" style="220" customWidth="1"/>
    <col min="9" max="9" width="14.5703125" style="220" hidden="1" customWidth="1"/>
    <col min="10" max="10" width="18.140625" style="220" bestFit="1" customWidth="1"/>
    <col min="11" max="11" width="16.140625" style="220" bestFit="1" customWidth="1"/>
    <col min="12" max="12" width="2.42578125" style="257" bestFit="1" customWidth="1"/>
    <col min="13" max="14" width="14.140625" style="220" customWidth="1"/>
    <col min="15" max="15" width="14.85546875" style="220" customWidth="1"/>
    <col min="16" max="16" width="21.28515625" style="220" customWidth="1"/>
    <col min="17" max="17" width="9.28515625" style="220" customWidth="1"/>
    <col min="18" max="18" width="9.140625" style="220"/>
    <col min="19" max="19" width="13.42578125" style="220" bestFit="1" customWidth="1"/>
    <col min="20" max="16384" width="9.140625" style="220"/>
  </cols>
  <sheetData>
    <row r="1" spans="1:17" s="195" customFormat="1" ht="21.75" customHeight="1" x14ac:dyDescent="0.2">
      <c r="A1" s="485" t="s">
        <v>213</v>
      </c>
      <c r="B1" s="485"/>
      <c r="C1" s="485"/>
      <c r="D1" s="485"/>
      <c r="E1" s="485"/>
      <c r="F1" s="485"/>
      <c r="G1" s="485"/>
      <c r="H1" s="485"/>
      <c r="I1" s="485"/>
      <c r="J1" s="485"/>
      <c r="K1" s="485"/>
      <c r="L1" s="485"/>
      <c r="M1" s="485"/>
      <c r="N1" s="485"/>
      <c r="O1" s="485"/>
      <c r="P1" s="485"/>
      <c r="Q1" s="194"/>
    </row>
    <row r="2" spans="1:17" s="197" customFormat="1" ht="24" customHeight="1" x14ac:dyDescent="0.2">
      <c r="A2" s="486" t="s">
        <v>283</v>
      </c>
      <c r="B2" s="486"/>
      <c r="C2" s="486"/>
      <c r="D2" s="486"/>
      <c r="E2" s="486"/>
      <c r="F2" s="486"/>
      <c r="G2" s="486"/>
      <c r="H2" s="486"/>
      <c r="I2" s="486"/>
      <c r="J2" s="486"/>
      <c r="K2" s="486"/>
      <c r="L2" s="486"/>
      <c r="M2" s="486"/>
      <c r="N2" s="486"/>
      <c r="O2" s="486"/>
      <c r="P2" s="486"/>
      <c r="Q2" s="196"/>
    </row>
    <row r="3" spans="1:17" s="197" customFormat="1" ht="24" customHeight="1" x14ac:dyDescent="0.2">
      <c r="A3" s="487"/>
      <c r="B3" s="487"/>
      <c r="C3" s="487"/>
      <c r="D3" s="487"/>
      <c r="E3" s="487"/>
      <c r="F3" s="487"/>
      <c r="G3" s="487"/>
      <c r="H3" s="487"/>
      <c r="I3" s="487"/>
      <c r="J3" s="487"/>
      <c r="K3" s="487"/>
      <c r="L3" s="487"/>
      <c r="M3" s="487"/>
      <c r="N3" s="487"/>
      <c r="O3" s="487"/>
      <c r="P3" s="487"/>
      <c r="Q3" s="196"/>
    </row>
    <row r="4" spans="1:17" s="206" customFormat="1" ht="12" x14ac:dyDescent="0.2">
      <c r="A4" s="198">
        <v>38379</v>
      </c>
      <c r="B4" s="199"/>
      <c r="C4" s="200"/>
      <c r="D4" s="200"/>
      <c r="E4" s="201" t="s">
        <v>0</v>
      </c>
      <c r="F4" s="202"/>
      <c r="G4" s="202"/>
      <c r="H4" s="201" t="s">
        <v>1</v>
      </c>
      <c r="I4" s="201"/>
      <c r="J4" s="200"/>
      <c r="K4" s="201"/>
      <c r="L4" s="203"/>
      <c r="M4" s="204" t="s">
        <v>2</v>
      </c>
      <c r="N4" s="204" t="s">
        <v>267</v>
      </c>
      <c r="O4" s="204"/>
      <c r="P4" s="205" t="s">
        <v>284</v>
      </c>
      <c r="Q4" s="199"/>
    </row>
    <row r="5" spans="1:17" s="206" customFormat="1" ht="12" x14ac:dyDescent="0.2">
      <c r="A5" s="207"/>
      <c r="B5" s="208" t="s">
        <v>3</v>
      </c>
      <c r="C5" s="208"/>
      <c r="D5" s="201" t="s">
        <v>4</v>
      </c>
      <c r="E5" s="201" t="s">
        <v>5</v>
      </c>
      <c r="F5" s="201" t="s">
        <v>1</v>
      </c>
      <c r="G5" s="201"/>
      <c r="H5" s="201" t="s">
        <v>6</v>
      </c>
      <c r="I5" s="201" t="s">
        <v>1</v>
      </c>
      <c r="J5" s="201" t="s">
        <v>1</v>
      </c>
      <c r="K5" s="201" t="s">
        <v>269</v>
      </c>
      <c r="L5" s="203"/>
      <c r="M5" s="209" t="s">
        <v>7</v>
      </c>
      <c r="N5" s="209" t="s">
        <v>7</v>
      </c>
      <c r="O5" s="209" t="s">
        <v>8</v>
      </c>
      <c r="P5" s="210" t="s">
        <v>9</v>
      </c>
      <c r="Q5" s="211" t="s">
        <v>285</v>
      </c>
    </row>
    <row r="6" spans="1:17" s="206" customFormat="1" ht="12" x14ac:dyDescent="0.2">
      <c r="A6" s="212" t="s">
        <v>73</v>
      </c>
      <c r="B6" s="213" t="s">
        <v>10</v>
      </c>
      <c r="C6" s="213"/>
      <c r="D6" s="213" t="s">
        <v>270</v>
      </c>
      <c r="E6" s="213" t="s">
        <v>11</v>
      </c>
      <c r="F6" s="213" t="s">
        <v>12</v>
      </c>
      <c r="G6" s="213"/>
      <c r="H6" s="213" t="s">
        <v>13</v>
      </c>
      <c r="I6" s="213" t="s">
        <v>14</v>
      </c>
      <c r="J6" s="213" t="s">
        <v>271</v>
      </c>
      <c r="K6" s="213" t="s">
        <v>272</v>
      </c>
      <c r="L6" s="214"/>
      <c r="M6" s="212" t="s">
        <v>15</v>
      </c>
      <c r="N6" s="212" t="s">
        <v>273</v>
      </c>
      <c r="O6" s="212" t="s">
        <v>4</v>
      </c>
      <c r="P6" s="215" t="s">
        <v>16</v>
      </c>
      <c r="Q6" s="215" t="s">
        <v>286</v>
      </c>
    </row>
    <row r="7" spans="1:17" x14ac:dyDescent="0.2">
      <c r="A7" s="216"/>
      <c r="B7" s="216"/>
      <c r="C7" s="216"/>
      <c r="D7" s="216"/>
      <c r="E7" s="216"/>
      <c r="F7" s="216"/>
      <c r="G7" s="216"/>
      <c r="H7" s="207"/>
      <c r="I7" s="216"/>
      <c r="J7" s="216"/>
      <c r="K7" s="216"/>
      <c r="L7" s="217"/>
      <c r="M7" s="216"/>
      <c r="N7" s="216"/>
      <c r="O7" s="216"/>
      <c r="P7" s="218"/>
      <c r="Q7" s="219"/>
    </row>
    <row r="8" spans="1:17" s="227" customFormat="1" x14ac:dyDescent="0.2">
      <c r="A8" s="221" t="s">
        <v>18</v>
      </c>
      <c r="B8" s="222">
        <v>16352479</v>
      </c>
      <c r="C8" s="223"/>
      <c r="D8" s="222">
        <v>6978860</v>
      </c>
      <c r="E8" s="222">
        <v>1650319</v>
      </c>
      <c r="F8" s="222">
        <v>992000</v>
      </c>
      <c r="G8" s="222"/>
      <c r="H8" s="222">
        <v>0</v>
      </c>
      <c r="I8" s="223">
        <v>0</v>
      </c>
      <c r="J8" s="222">
        <v>21379123</v>
      </c>
      <c r="K8" s="222">
        <v>6046205</v>
      </c>
      <c r="L8" s="224"/>
      <c r="M8" s="222">
        <v>458936</v>
      </c>
      <c r="N8" s="222">
        <v>119785</v>
      </c>
      <c r="O8" s="222">
        <v>116803</v>
      </c>
      <c r="P8" s="225">
        <f t="shared" ref="P8:P39" si="0">SUM(B8:O8)</f>
        <v>54094510</v>
      </c>
      <c r="Q8" s="226">
        <f t="shared" ref="Q8:Q39" si="1">+P8/$P$65</f>
        <v>7.2309988165342983E-3</v>
      </c>
    </row>
    <row r="9" spans="1:17" s="227" customFormat="1" x14ac:dyDescent="0.2">
      <c r="A9" s="221" t="s">
        <v>17</v>
      </c>
      <c r="B9" s="222">
        <f>3941109+4787094</f>
        <v>8728203</v>
      </c>
      <c r="C9" s="228" t="s">
        <v>274</v>
      </c>
      <c r="D9" s="222">
        <v>972688</v>
      </c>
      <c r="E9" s="222">
        <v>245633</v>
      </c>
      <c r="F9" s="222">
        <v>5106816</v>
      </c>
      <c r="G9" s="222"/>
      <c r="H9" s="222">
        <v>1952891</v>
      </c>
      <c r="I9" s="229">
        <v>0</v>
      </c>
      <c r="J9" s="222">
        <v>19338386</v>
      </c>
      <c r="K9" s="222">
        <v>1709786</v>
      </c>
      <c r="L9" s="224"/>
      <c r="M9" s="222">
        <v>242515</v>
      </c>
      <c r="N9" s="222">
        <v>63298</v>
      </c>
      <c r="O9" s="222">
        <v>72220</v>
      </c>
      <c r="P9" s="225">
        <f t="shared" si="0"/>
        <v>38432436</v>
      </c>
      <c r="Q9" s="226">
        <f t="shared" si="1"/>
        <v>5.1373956291041398E-3</v>
      </c>
    </row>
    <row r="10" spans="1:17" s="227" customFormat="1" x14ac:dyDescent="0.2">
      <c r="A10" s="221" t="s">
        <v>214</v>
      </c>
      <c r="B10" s="222">
        <v>0</v>
      </c>
      <c r="C10" s="230"/>
      <c r="D10" s="222">
        <v>159554</v>
      </c>
      <c r="E10" s="222">
        <v>60555</v>
      </c>
      <c r="F10" s="222">
        <v>0</v>
      </c>
      <c r="G10" s="222"/>
      <c r="H10" s="222">
        <v>0</v>
      </c>
      <c r="I10" s="229">
        <v>0</v>
      </c>
      <c r="J10" s="222">
        <v>0</v>
      </c>
      <c r="K10" s="222">
        <v>0</v>
      </c>
      <c r="L10" s="224"/>
      <c r="M10" s="222">
        <v>0</v>
      </c>
      <c r="N10" s="222">
        <v>0</v>
      </c>
      <c r="O10" s="222">
        <v>11184</v>
      </c>
      <c r="P10" s="225">
        <f t="shared" si="0"/>
        <v>231293</v>
      </c>
      <c r="Q10" s="226">
        <f t="shared" si="1"/>
        <v>3.0917729160919797E-5</v>
      </c>
    </row>
    <row r="11" spans="1:17" s="227" customFormat="1" x14ac:dyDescent="0.2">
      <c r="A11" s="221" t="s">
        <v>21</v>
      </c>
      <c r="B11" s="222">
        <v>49938075</v>
      </c>
      <c r="C11" s="229"/>
      <c r="D11" s="222">
        <v>3404552</v>
      </c>
      <c r="E11" s="222">
        <v>1723473</v>
      </c>
      <c r="F11" s="222">
        <v>74400000</v>
      </c>
      <c r="G11" s="222"/>
      <c r="H11" s="222">
        <v>2293390</v>
      </c>
      <c r="I11" s="229">
        <v>0</v>
      </c>
      <c r="J11" s="222">
        <v>20261576</v>
      </c>
      <c r="K11" s="222">
        <v>0</v>
      </c>
      <c r="L11" s="224"/>
      <c r="M11" s="222">
        <v>1212515</v>
      </c>
      <c r="N11" s="222">
        <v>241159</v>
      </c>
      <c r="O11" s="222">
        <v>90271</v>
      </c>
      <c r="P11" s="225">
        <f t="shared" si="0"/>
        <v>153565011</v>
      </c>
      <c r="Q11" s="226">
        <f t="shared" si="1"/>
        <v>2.0527562090904908E-2</v>
      </c>
    </row>
    <row r="12" spans="1:17" s="227" customFormat="1" x14ac:dyDescent="0.2">
      <c r="A12" s="221" t="s">
        <v>19</v>
      </c>
      <c r="B12" s="222">
        <v>8154743</v>
      </c>
      <c r="C12" s="229"/>
      <c r="D12" s="222">
        <v>5048203</v>
      </c>
      <c r="E12" s="222">
        <v>1071700</v>
      </c>
      <c r="F12" s="222">
        <v>3472000</v>
      </c>
      <c r="G12" s="222"/>
      <c r="H12" s="222">
        <v>0</v>
      </c>
      <c r="I12" s="229">
        <v>0</v>
      </c>
      <c r="J12" s="222">
        <v>8162937</v>
      </c>
      <c r="K12" s="222">
        <v>0</v>
      </c>
      <c r="L12" s="224"/>
      <c r="M12" s="222">
        <v>242515</v>
      </c>
      <c r="N12" s="222">
        <v>63298</v>
      </c>
      <c r="O12" s="222">
        <v>102472</v>
      </c>
      <c r="P12" s="225">
        <f t="shared" si="0"/>
        <v>26317868</v>
      </c>
      <c r="Q12" s="226">
        <f t="shared" si="1"/>
        <v>3.5179997445527445E-3</v>
      </c>
    </row>
    <row r="13" spans="1:17" s="227" customFormat="1" x14ac:dyDescent="0.2">
      <c r="A13" s="221" t="s">
        <v>22</v>
      </c>
      <c r="B13" s="222">
        <v>616280998</v>
      </c>
      <c r="C13" s="229"/>
      <c r="D13" s="222">
        <v>10727747</v>
      </c>
      <c r="E13" s="222">
        <v>9921776</v>
      </c>
      <c r="F13" s="222">
        <v>308824582</v>
      </c>
      <c r="G13" s="222"/>
      <c r="H13" s="222">
        <v>150022849</v>
      </c>
      <c r="I13" s="229">
        <v>0</v>
      </c>
      <c r="J13" s="222">
        <v>35955794</v>
      </c>
      <c r="K13" s="222">
        <v>10010929</v>
      </c>
      <c r="L13" s="224"/>
      <c r="M13" s="222">
        <v>9537983</v>
      </c>
      <c r="N13" s="222">
        <v>1852405</v>
      </c>
      <c r="O13" s="222">
        <v>144630</v>
      </c>
      <c r="P13" s="225">
        <f t="shared" si="0"/>
        <v>1153279693</v>
      </c>
      <c r="Q13" s="226">
        <f t="shared" si="1"/>
        <v>0.15416285488520071</v>
      </c>
    </row>
    <row r="14" spans="1:17" s="227" customFormat="1" x14ac:dyDescent="0.2">
      <c r="A14" s="221" t="s">
        <v>23</v>
      </c>
      <c r="B14" s="222">
        <v>49603683</v>
      </c>
      <c r="C14" s="229"/>
      <c r="D14" s="222">
        <v>3030855</v>
      </c>
      <c r="E14" s="222">
        <v>1207854</v>
      </c>
      <c r="F14" s="222">
        <v>79360000</v>
      </c>
      <c r="G14" s="222"/>
      <c r="H14" s="222">
        <v>3052746</v>
      </c>
      <c r="I14" s="229">
        <v>0</v>
      </c>
      <c r="J14" s="222">
        <v>6923920</v>
      </c>
      <c r="K14" s="222">
        <v>3221339</v>
      </c>
      <c r="L14" s="224"/>
      <c r="M14" s="222">
        <v>908627</v>
      </c>
      <c r="N14" s="222">
        <v>198261</v>
      </c>
      <c r="O14" s="222">
        <v>87498</v>
      </c>
      <c r="P14" s="225">
        <f t="shared" si="0"/>
        <v>147594783</v>
      </c>
      <c r="Q14" s="226">
        <f t="shared" si="1"/>
        <v>1.9729501222945482E-2</v>
      </c>
    </row>
    <row r="15" spans="1:17" s="227" customFormat="1" x14ac:dyDescent="0.2">
      <c r="A15" s="221" t="s">
        <v>24</v>
      </c>
      <c r="B15" s="222">
        <v>42890297</v>
      </c>
      <c r="C15" s="229"/>
      <c r="D15" s="222">
        <v>1551423</v>
      </c>
      <c r="E15" s="222">
        <v>1175039</v>
      </c>
      <c r="F15" s="222">
        <v>2976000</v>
      </c>
      <c r="G15" s="222"/>
      <c r="H15" s="222">
        <v>40352992</v>
      </c>
      <c r="I15" s="229">
        <v>0</v>
      </c>
      <c r="J15" s="222">
        <v>18949672</v>
      </c>
      <c r="K15" s="222">
        <v>2477954</v>
      </c>
      <c r="L15" s="224"/>
      <c r="M15" s="222">
        <v>673472</v>
      </c>
      <c r="N15" s="222">
        <v>175771</v>
      </c>
      <c r="O15" s="222">
        <v>76516</v>
      </c>
      <c r="P15" s="225">
        <f t="shared" si="0"/>
        <v>111299136</v>
      </c>
      <c r="Q15" s="226">
        <f t="shared" si="1"/>
        <v>1.4877737513424003E-2</v>
      </c>
    </row>
    <row r="16" spans="1:17" s="227" customFormat="1" x14ac:dyDescent="0.2">
      <c r="A16" s="221" t="s">
        <v>26</v>
      </c>
      <c r="B16" s="222">
        <v>6525213</v>
      </c>
      <c r="C16" s="229"/>
      <c r="D16" s="222">
        <v>703397</v>
      </c>
      <c r="E16" s="222">
        <v>363533</v>
      </c>
      <c r="F16" s="222">
        <v>0</v>
      </c>
      <c r="G16" s="222"/>
      <c r="H16" s="222">
        <v>0</v>
      </c>
      <c r="I16" s="229">
        <v>0</v>
      </c>
      <c r="J16" s="222">
        <v>1943557</v>
      </c>
      <c r="K16" s="222">
        <v>743386</v>
      </c>
      <c r="L16" s="224"/>
      <c r="M16" s="222">
        <v>242515</v>
      </c>
      <c r="N16" s="222">
        <v>63298</v>
      </c>
      <c r="O16" s="222">
        <v>70221</v>
      </c>
      <c r="P16" s="225">
        <f t="shared" si="0"/>
        <v>10655120</v>
      </c>
      <c r="Q16" s="226">
        <f t="shared" si="1"/>
        <v>1.4243064612292622E-3</v>
      </c>
    </row>
    <row r="17" spans="1:17" s="227" customFormat="1" x14ac:dyDescent="0.2">
      <c r="A17" s="221" t="s">
        <v>25</v>
      </c>
      <c r="B17" s="222">
        <v>74792269</v>
      </c>
      <c r="C17" s="229"/>
      <c r="D17" s="222">
        <v>0</v>
      </c>
      <c r="E17" s="222">
        <v>317549</v>
      </c>
      <c r="F17" s="222">
        <v>0</v>
      </c>
      <c r="G17" s="222"/>
      <c r="H17" s="222">
        <v>48684671</v>
      </c>
      <c r="I17" s="229">
        <v>0</v>
      </c>
      <c r="J17" s="222">
        <v>5491922</v>
      </c>
      <c r="K17" s="222">
        <f>3716930</f>
        <v>3716930</v>
      </c>
      <c r="L17" s="224" t="s">
        <v>287</v>
      </c>
      <c r="M17" s="222">
        <v>242515</v>
      </c>
      <c r="N17" s="222">
        <v>63298</v>
      </c>
      <c r="O17" s="222">
        <v>0</v>
      </c>
      <c r="P17" s="225">
        <f t="shared" si="0"/>
        <v>133309154</v>
      </c>
      <c r="Q17" s="226">
        <f t="shared" si="1"/>
        <v>1.7819892162942018E-2</v>
      </c>
    </row>
    <row r="18" spans="1:17" s="227" customFormat="1" x14ac:dyDescent="0.2">
      <c r="A18" s="221" t="s">
        <v>27</v>
      </c>
      <c r="B18" s="222">
        <v>175644225</v>
      </c>
      <c r="C18" s="229"/>
      <c r="D18" s="222">
        <v>6996634</v>
      </c>
      <c r="E18" s="222">
        <v>6339460</v>
      </c>
      <c r="F18" s="222">
        <v>11318230</v>
      </c>
      <c r="G18" s="222"/>
      <c r="H18" s="222">
        <v>18242463</v>
      </c>
      <c r="I18" s="229">
        <v>0</v>
      </c>
      <c r="J18" s="222">
        <v>35226958</v>
      </c>
      <c r="K18" s="222">
        <v>594708</v>
      </c>
      <c r="L18" s="224"/>
      <c r="M18" s="222">
        <v>3962125</v>
      </c>
      <c r="N18" s="222">
        <v>831193</v>
      </c>
      <c r="O18" s="222">
        <v>116935</v>
      </c>
      <c r="P18" s="225">
        <f t="shared" si="0"/>
        <v>259272931</v>
      </c>
      <c r="Q18" s="226">
        <f t="shared" si="1"/>
        <v>3.465790257126608E-2</v>
      </c>
    </row>
    <row r="19" spans="1:17" s="227" customFormat="1" x14ac:dyDescent="0.2">
      <c r="A19" s="221" t="s">
        <v>28</v>
      </c>
      <c r="B19" s="222">
        <v>69162835</v>
      </c>
      <c r="C19" s="229"/>
      <c r="D19" s="222">
        <v>8846033</v>
      </c>
      <c r="E19" s="222">
        <v>2395977</v>
      </c>
      <c r="F19" s="222">
        <v>263287</v>
      </c>
      <c r="G19" s="222"/>
      <c r="H19" s="222">
        <v>24818558</v>
      </c>
      <c r="I19" s="229">
        <v>0</v>
      </c>
      <c r="J19" s="222">
        <v>13459128</v>
      </c>
      <c r="K19" s="222">
        <v>2180598</v>
      </c>
      <c r="L19" s="224"/>
      <c r="M19" s="222">
        <v>1562731</v>
      </c>
      <c r="N19" s="222">
        <v>309157</v>
      </c>
      <c r="O19" s="222">
        <v>130663</v>
      </c>
      <c r="P19" s="225">
        <f t="shared" si="0"/>
        <v>123128967</v>
      </c>
      <c r="Q19" s="226">
        <f t="shared" si="1"/>
        <v>1.6459071625902346E-2</v>
      </c>
    </row>
    <row r="20" spans="1:17" s="227" customFormat="1" x14ac:dyDescent="0.2">
      <c r="A20" s="221" t="s">
        <v>29</v>
      </c>
      <c r="B20" s="222">
        <v>0</v>
      </c>
      <c r="C20" s="230"/>
      <c r="D20" s="222">
        <v>431129</v>
      </c>
      <c r="E20" s="222">
        <v>158717</v>
      </c>
      <c r="F20" s="222">
        <v>0</v>
      </c>
      <c r="G20" s="222"/>
      <c r="H20" s="222">
        <v>0</v>
      </c>
      <c r="I20" s="229">
        <v>0</v>
      </c>
      <c r="J20" s="222">
        <v>0</v>
      </c>
      <c r="K20" s="222">
        <v>0</v>
      </c>
      <c r="L20" s="224"/>
      <c r="M20" s="222">
        <v>0</v>
      </c>
      <c r="N20" s="222">
        <v>0</v>
      </c>
      <c r="O20" s="222">
        <v>13200</v>
      </c>
      <c r="P20" s="225">
        <f t="shared" si="0"/>
        <v>603046</v>
      </c>
      <c r="Q20" s="226">
        <f t="shared" si="1"/>
        <v>8.0611228612954296E-5</v>
      </c>
    </row>
    <row r="21" spans="1:17" s="227" customFormat="1" x14ac:dyDescent="0.2">
      <c r="A21" s="221" t="s">
        <v>30</v>
      </c>
      <c r="B21" s="222">
        <v>27027736</v>
      </c>
      <c r="C21" s="229"/>
      <c r="D21" s="222">
        <v>1046108</v>
      </c>
      <c r="E21" s="222">
        <v>492379</v>
      </c>
      <c r="F21" s="222">
        <v>5106816</v>
      </c>
      <c r="G21" s="222"/>
      <c r="H21" s="222">
        <v>1062033</v>
      </c>
      <c r="I21" s="229">
        <v>0</v>
      </c>
      <c r="J21" s="222">
        <v>16520228</v>
      </c>
      <c r="K21" s="222">
        <v>0</v>
      </c>
      <c r="L21" s="224"/>
      <c r="M21" s="222">
        <v>242515</v>
      </c>
      <c r="N21" s="222">
        <v>63298</v>
      </c>
      <c r="O21" s="222">
        <v>72765</v>
      </c>
      <c r="P21" s="225">
        <f t="shared" si="0"/>
        <v>51633878</v>
      </c>
      <c r="Q21" s="226">
        <f t="shared" si="1"/>
        <v>6.9020776916377717E-3</v>
      </c>
    </row>
    <row r="22" spans="1:17" s="227" customFormat="1" x14ac:dyDescent="0.2">
      <c r="A22" s="221" t="s">
        <v>32</v>
      </c>
      <c r="B22" s="222">
        <v>5938554</v>
      </c>
      <c r="C22" s="229"/>
      <c r="D22" s="222">
        <v>1922040</v>
      </c>
      <c r="E22" s="222">
        <v>471058</v>
      </c>
      <c r="F22" s="222">
        <v>0</v>
      </c>
      <c r="G22" s="222"/>
      <c r="H22" s="222">
        <v>0</v>
      </c>
      <c r="I22" s="229">
        <v>0</v>
      </c>
      <c r="J22" s="222">
        <v>3401224</v>
      </c>
      <c r="K22" s="222">
        <v>0</v>
      </c>
      <c r="L22" s="224"/>
      <c r="M22" s="222">
        <v>242515</v>
      </c>
      <c r="N22" s="222">
        <v>63298</v>
      </c>
      <c r="O22" s="222">
        <v>79267</v>
      </c>
      <c r="P22" s="225">
        <f t="shared" si="0"/>
        <v>12117956</v>
      </c>
      <c r="Q22" s="226">
        <f t="shared" si="1"/>
        <v>1.6198487701397923E-3</v>
      </c>
    </row>
    <row r="23" spans="1:17" s="227" customFormat="1" x14ac:dyDescent="0.2">
      <c r="A23" s="221" t="s">
        <v>33</v>
      </c>
      <c r="B23" s="222">
        <v>229345326</v>
      </c>
      <c r="C23" s="229"/>
      <c r="D23" s="222">
        <v>7468816</v>
      </c>
      <c r="E23" s="222">
        <v>3683483</v>
      </c>
      <c r="F23" s="222">
        <v>175584000</v>
      </c>
      <c r="G23" s="222"/>
      <c r="H23" s="222">
        <v>133320290</v>
      </c>
      <c r="I23" s="229">
        <v>0</v>
      </c>
      <c r="J23" s="222">
        <v>7045392</v>
      </c>
      <c r="K23" s="222">
        <v>1120034</v>
      </c>
      <c r="L23" s="224"/>
      <c r="M23" s="222">
        <v>3362266</v>
      </c>
      <c r="N23" s="222">
        <v>600865</v>
      </c>
      <c r="O23" s="222">
        <v>120440</v>
      </c>
      <c r="P23" s="225">
        <f t="shared" si="0"/>
        <v>561650912</v>
      </c>
      <c r="Q23" s="226">
        <f t="shared" si="1"/>
        <v>7.5077805122505212E-2</v>
      </c>
    </row>
    <row r="24" spans="1:17" s="227" customFormat="1" x14ac:dyDescent="0.2">
      <c r="A24" s="221" t="s">
        <v>34</v>
      </c>
      <c r="B24" s="222">
        <v>36558874</v>
      </c>
      <c r="C24" s="229"/>
      <c r="D24" s="222">
        <v>7434653</v>
      </c>
      <c r="E24" s="222">
        <v>1952252</v>
      </c>
      <c r="F24" s="222">
        <v>2480000</v>
      </c>
      <c r="G24" s="222"/>
      <c r="H24" s="222">
        <v>8586176</v>
      </c>
      <c r="I24" s="229">
        <v>0</v>
      </c>
      <c r="J24" s="222">
        <v>9086126</v>
      </c>
      <c r="K24" s="222">
        <v>1377741</v>
      </c>
      <c r="L24" s="224"/>
      <c r="M24" s="222">
        <v>913413</v>
      </c>
      <c r="N24" s="222">
        <v>210477</v>
      </c>
      <c r="O24" s="222">
        <v>120186</v>
      </c>
      <c r="P24" s="225">
        <f t="shared" si="0"/>
        <v>68719898</v>
      </c>
      <c r="Q24" s="226">
        <f t="shared" si="1"/>
        <v>9.1860246281990111E-3</v>
      </c>
    </row>
    <row r="25" spans="1:17" s="227" customFormat="1" x14ac:dyDescent="0.2">
      <c r="A25" s="221" t="s">
        <v>31</v>
      </c>
      <c r="B25" s="222">
        <v>13214690</v>
      </c>
      <c r="C25" s="229"/>
      <c r="D25" s="222">
        <v>5045087</v>
      </c>
      <c r="E25" s="222">
        <v>1020426</v>
      </c>
      <c r="F25" s="222">
        <v>0</v>
      </c>
      <c r="G25" s="222"/>
      <c r="H25" s="222">
        <v>0</v>
      </c>
      <c r="I25" s="229">
        <v>0</v>
      </c>
      <c r="J25" s="222">
        <v>10689561</v>
      </c>
      <c r="K25" s="222">
        <v>1982362</v>
      </c>
      <c r="L25" s="224"/>
      <c r="M25" s="222">
        <v>263556</v>
      </c>
      <c r="N25" s="222">
        <v>68790</v>
      </c>
      <c r="O25" s="222">
        <v>102449</v>
      </c>
      <c r="P25" s="225">
        <f t="shared" si="0"/>
        <v>32386921</v>
      </c>
      <c r="Q25" s="226">
        <f t="shared" si="1"/>
        <v>4.3292708894523647E-3</v>
      </c>
    </row>
    <row r="26" spans="1:17" s="227" customFormat="1" x14ac:dyDescent="0.2">
      <c r="A26" s="221" t="s">
        <v>35</v>
      </c>
      <c r="B26" s="222">
        <v>10089601</v>
      </c>
      <c r="C26" s="229"/>
      <c r="D26" s="222">
        <v>4123403</v>
      </c>
      <c r="E26" s="222">
        <v>917676</v>
      </c>
      <c r="F26" s="222">
        <v>0</v>
      </c>
      <c r="G26" s="222"/>
      <c r="H26" s="222">
        <v>0</v>
      </c>
      <c r="I26" s="229">
        <v>0</v>
      </c>
      <c r="J26" s="222">
        <v>6073613</v>
      </c>
      <c r="K26" s="222">
        <v>1387653</v>
      </c>
      <c r="L26" s="224"/>
      <c r="M26" s="222">
        <v>308161</v>
      </c>
      <c r="N26" s="222">
        <v>74531</v>
      </c>
      <c r="O26" s="222">
        <v>95607</v>
      </c>
      <c r="P26" s="225">
        <f t="shared" si="0"/>
        <v>23070245</v>
      </c>
      <c r="Q26" s="226">
        <f t="shared" si="1"/>
        <v>3.0838788315515997E-3</v>
      </c>
    </row>
    <row r="27" spans="1:17" s="227" customFormat="1" x14ac:dyDescent="0.2">
      <c r="A27" s="221" t="s">
        <v>36</v>
      </c>
      <c r="B27" s="222">
        <v>18973130</v>
      </c>
      <c r="C27" s="229"/>
      <c r="D27" s="222">
        <v>6892852</v>
      </c>
      <c r="E27" s="222">
        <v>1523636</v>
      </c>
      <c r="F27" s="222">
        <v>0</v>
      </c>
      <c r="G27" s="222"/>
      <c r="H27" s="222">
        <v>0</v>
      </c>
      <c r="I27" s="229">
        <v>0</v>
      </c>
      <c r="J27" s="222">
        <v>13878452</v>
      </c>
      <c r="K27" s="222">
        <v>1139859</v>
      </c>
      <c r="L27" s="224"/>
      <c r="M27" s="222">
        <v>384610</v>
      </c>
      <c r="N27" s="222">
        <v>96679</v>
      </c>
      <c r="O27" s="222">
        <v>116164</v>
      </c>
      <c r="P27" s="225">
        <f t="shared" si="0"/>
        <v>43005382</v>
      </c>
      <c r="Q27" s="226">
        <f t="shared" si="1"/>
        <v>5.7486770163294836E-3</v>
      </c>
    </row>
    <row r="28" spans="1:17" s="227" customFormat="1" x14ac:dyDescent="0.2">
      <c r="A28" s="221" t="s">
        <v>37</v>
      </c>
      <c r="B28" s="222">
        <v>30671573</v>
      </c>
      <c r="C28" s="229"/>
      <c r="D28" s="222">
        <v>5384375</v>
      </c>
      <c r="E28" s="222">
        <v>1517060</v>
      </c>
      <c r="F28" s="222">
        <v>16613047</v>
      </c>
      <c r="G28" s="222"/>
      <c r="H28" s="222">
        <v>3055591</v>
      </c>
      <c r="I28" s="229">
        <v>0</v>
      </c>
      <c r="J28" s="222">
        <v>8503059</v>
      </c>
      <c r="K28" s="222">
        <v>2477954</v>
      </c>
      <c r="L28" s="224"/>
      <c r="M28" s="222">
        <v>600869</v>
      </c>
      <c r="N28" s="222">
        <v>156464</v>
      </c>
      <c r="O28" s="222">
        <v>104967</v>
      </c>
      <c r="P28" s="225">
        <f t="shared" si="0"/>
        <v>69084959</v>
      </c>
      <c r="Q28" s="226">
        <f t="shared" si="1"/>
        <v>9.2348235850425592E-3</v>
      </c>
    </row>
    <row r="29" spans="1:17" s="227" customFormat="1" x14ac:dyDescent="0.2">
      <c r="A29" s="221" t="s">
        <v>40</v>
      </c>
      <c r="B29" s="222">
        <v>3192839</v>
      </c>
      <c r="C29" s="229"/>
      <c r="D29" s="222">
        <v>2676285</v>
      </c>
      <c r="E29" s="222">
        <v>551948</v>
      </c>
      <c r="F29" s="222">
        <v>0</v>
      </c>
      <c r="G29" s="222"/>
      <c r="H29" s="222">
        <v>0</v>
      </c>
      <c r="I29" s="229">
        <v>0</v>
      </c>
      <c r="J29" s="222">
        <v>2706402</v>
      </c>
      <c r="K29" s="222">
        <v>1486772</v>
      </c>
      <c r="L29" s="224"/>
      <c r="M29" s="222">
        <v>242515</v>
      </c>
      <c r="N29" s="222">
        <v>63298</v>
      </c>
      <c r="O29" s="222">
        <v>84866</v>
      </c>
      <c r="P29" s="225">
        <f t="shared" si="0"/>
        <v>11004925</v>
      </c>
      <c r="Q29" s="226">
        <f t="shared" si="1"/>
        <v>1.4710660961906987E-3</v>
      </c>
    </row>
    <row r="30" spans="1:17" s="227" customFormat="1" x14ac:dyDescent="0.2">
      <c r="A30" s="221" t="s">
        <v>39</v>
      </c>
      <c r="B30" s="222">
        <v>74975637</v>
      </c>
      <c r="C30" s="229"/>
      <c r="D30" s="222">
        <v>2782268</v>
      </c>
      <c r="E30" s="222">
        <v>1611142</v>
      </c>
      <c r="F30" s="222">
        <v>104934370</v>
      </c>
      <c r="G30" s="222"/>
      <c r="H30" s="222">
        <v>27671307</v>
      </c>
      <c r="I30" s="229">
        <v>0</v>
      </c>
      <c r="J30" s="222">
        <v>12147226</v>
      </c>
      <c r="K30" s="222">
        <v>2676190</v>
      </c>
      <c r="L30" s="224"/>
      <c r="M30" s="222">
        <v>1359025</v>
      </c>
      <c r="N30" s="222">
        <v>265181</v>
      </c>
      <c r="O30" s="222">
        <v>85652</v>
      </c>
      <c r="P30" s="225">
        <f t="shared" si="0"/>
        <v>228507998</v>
      </c>
      <c r="Q30" s="226">
        <f t="shared" si="1"/>
        <v>3.0545448384810617E-2</v>
      </c>
    </row>
    <row r="31" spans="1:17" s="227" customFormat="1" x14ac:dyDescent="0.2">
      <c r="A31" s="221" t="s">
        <v>38</v>
      </c>
      <c r="B31" s="222">
        <v>130027345</v>
      </c>
      <c r="C31" s="229"/>
      <c r="D31" s="222">
        <v>1988387</v>
      </c>
      <c r="E31" s="222">
        <v>2130002</v>
      </c>
      <c r="F31" s="222">
        <v>2976000</v>
      </c>
      <c r="G31" s="222"/>
      <c r="H31" s="222">
        <v>75633288</v>
      </c>
      <c r="I31" s="229">
        <v>0</v>
      </c>
      <c r="J31" s="222">
        <v>30725689</v>
      </c>
      <c r="K31" s="222">
        <v>991182</v>
      </c>
      <c r="L31" s="224"/>
      <c r="M31" s="222">
        <v>1785593</v>
      </c>
      <c r="N31" s="222">
        <v>347724</v>
      </c>
      <c r="O31" s="222">
        <v>79759</v>
      </c>
      <c r="P31" s="225">
        <f t="shared" si="0"/>
        <v>246684969</v>
      </c>
      <c r="Q31" s="226">
        <f t="shared" si="1"/>
        <v>3.2975226485937301E-2</v>
      </c>
    </row>
    <row r="32" spans="1:17" s="227" customFormat="1" x14ac:dyDescent="0.2">
      <c r="A32" s="221" t="s">
        <v>41</v>
      </c>
      <c r="B32" s="222">
        <v>68292316</v>
      </c>
      <c r="C32" s="229"/>
      <c r="D32" s="222">
        <v>9357164</v>
      </c>
      <c r="E32" s="222">
        <v>3068922</v>
      </c>
      <c r="F32" s="222">
        <v>0</v>
      </c>
      <c r="G32" s="222"/>
      <c r="H32" s="231">
        <v>309018</v>
      </c>
      <c r="I32" s="229">
        <v>0</v>
      </c>
      <c r="J32" s="222">
        <v>36679767</v>
      </c>
      <c r="K32" s="222">
        <v>4162961</v>
      </c>
      <c r="L32" s="224"/>
      <c r="M32" s="222">
        <v>1994602</v>
      </c>
      <c r="N32" s="222">
        <v>405941</v>
      </c>
      <c r="O32" s="222">
        <v>134457</v>
      </c>
      <c r="P32" s="225">
        <f t="shared" si="0"/>
        <v>124405148</v>
      </c>
      <c r="Q32" s="226">
        <f t="shared" si="1"/>
        <v>1.6629663120319868E-2</v>
      </c>
    </row>
    <row r="33" spans="1:17" s="227" customFormat="1" x14ac:dyDescent="0.2">
      <c r="A33" s="221" t="s">
        <v>42</v>
      </c>
      <c r="B33" s="222">
        <v>45325390</v>
      </c>
      <c r="C33" s="229"/>
      <c r="D33" s="222">
        <v>6148482</v>
      </c>
      <c r="E33" s="222">
        <v>1423374</v>
      </c>
      <c r="F33" s="222">
        <f>33428865+4960000</f>
        <v>38388865</v>
      </c>
      <c r="G33" s="222"/>
      <c r="H33" s="222">
        <v>5954153</v>
      </c>
      <c r="I33" s="229">
        <v>0</v>
      </c>
      <c r="J33" s="222">
        <v>14795323</v>
      </c>
      <c r="K33" s="222">
        <v>3147001</v>
      </c>
      <c r="L33" s="224"/>
      <c r="M33" s="222">
        <v>851214</v>
      </c>
      <c r="N33" s="222">
        <v>167333</v>
      </c>
      <c r="O33" s="222">
        <v>110639</v>
      </c>
      <c r="P33" s="225">
        <f t="shared" si="0"/>
        <v>116311774</v>
      </c>
      <c r="Q33" s="226">
        <f t="shared" si="1"/>
        <v>1.55477940394137E-2</v>
      </c>
    </row>
    <row r="34" spans="1:17" s="227" customFormat="1" x14ac:dyDescent="0.2">
      <c r="A34" s="221" t="s">
        <v>44</v>
      </c>
      <c r="B34" s="222">
        <v>5266932</v>
      </c>
      <c r="C34" s="229"/>
      <c r="D34" s="222">
        <v>6028731</v>
      </c>
      <c r="E34" s="222">
        <v>1074681</v>
      </c>
      <c r="F34" s="222">
        <v>0</v>
      </c>
      <c r="G34" s="222"/>
      <c r="H34" s="222">
        <v>0</v>
      </c>
      <c r="I34" s="229">
        <v>0</v>
      </c>
      <c r="J34" s="222">
        <v>5830670</v>
      </c>
      <c r="K34" s="222">
        <v>0</v>
      </c>
      <c r="L34" s="224"/>
      <c r="M34" s="222">
        <v>242515</v>
      </c>
      <c r="N34" s="222">
        <v>63298</v>
      </c>
      <c r="O34" s="222">
        <v>109750</v>
      </c>
      <c r="P34" s="225">
        <f t="shared" si="0"/>
        <v>18616577</v>
      </c>
      <c r="Q34" s="226">
        <f t="shared" si="1"/>
        <v>2.4885417439758609E-3</v>
      </c>
    </row>
    <row r="35" spans="1:17" s="227" customFormat="1" x14ac:dyDescent="0.2">
      <c r="A35" s="221" t="s">
        <v>43</v>
      </c>
      <c r="B35" s="222">
        <v>38872308</v>
      </c>
      <c r="C35" s="229"/>
      <c r="D35" s="222">
        <v>6975170</v>
      </c>
      <c r="E35" s="222">
        <v>1865720</v>
      </c>
      <c r="F35" s="222">
        <v>59953</v>
      </c>
      <c r="G35" s="222"/>
      <c r="H35" s="222">
        <v>4022841</v>
      </c>
      <c r="I35" s="229">
        <v>0</v>
      </c>
      <c r="J35" s="222">
        <v>16568819</v>
      </c>
      <c r="K35" s="222">
        <v>6393119</v>
      </c>
      <c r="L35" s="224"/>
      <c r="M35" s="222">
        <v>897823</v>
      </c>
      <c r="N35" s="222">
        <v>190713</v>
      </c>
      <c r="O35" s="222">
        <v>116776</v>
      </c>
      <c r="P35" s="225">
        <f t="shared" si="0"/>
        <v>75963242</v>
      </c>
      <c r="Q35" s="226">
        <f t="shared" si="1"/>
        <v>1.0154267281506174E-2</v>
      </c>
    </row>
    <row r="36" spans="1:17" s="227" customFormat="1" x14ac:dyDescent="0.2">
      <c r="A36" s="221" t="s">
        <v>45</v>
      </c>
      <c r="B36" s="222">
        <v>2691721</v>
      </c>
      <c r="C36" s="229"/>
      <c r="D36" s="222">
        <v>1860367</v>
      </c>
      <c r="E36" s="222">
        <v>396480</v>
      </c>
      <c r="F36" s="222">
        <v>0</v>
      </c>
      <c r="G36" s="222"/>
      <c r="H36" s="222">
        <v>0</v>
      </c>
      <c r="I36" s="229">
        <v>0</v>
      </c>
      <c r="J36" s="222">
        <v>4373002</v>
      </c>
      <c r="K36" s="222">
        <v>0</v>
      </c>
      <c r="L36" s="224"/>
      <c r="M36" s="222">
        <v>242515</v>
      </c>
      <c r="N36" s="222">
        <v>63298</v>
      </c>
      <c r="O36" s="222">
        <v>78809</v>
      </c>
      <c r="P36" s="225">
        <f t="shared" si="0"/>
        <v>9706192</v>
      </c>
      <c r="Q36" s="226">
        <f t="shared" si="1"/>
        <v>1.2974599985295121E-3</v>
      </c>
    </row>
    <row r="37" spans="1:17" s="227" customFormat="1" x14ac:dyDescent="0.2">
      <c r="A37" s="221" t="s">
        <v>276</v>
      </c>
      <c r="B37" s="222">
        <v>704872</v>
      </c>
      <c r="C37" s="229"/>
      <c r="D37" s="222">
        <v>20960</v>
      </c>
      <c r="E37" s="222">
        <v>61506</v>
      </c>
      <c r="F37" s="222">
        <v>0</v>
      </c>
      <c r="G37" s="222"/>
      <c r="H37" s="222">
        <v>0</v>
      </c>
      <c r="I37" s="229">
        <v>0</v>
      </c>
      <c r="J37" s="222">
        <v>0</v>
      </c>
      <c r="K37" s="222">
        <v>0</v>
      </c>
      <c r="L37" s="224"/>
      <c r="M37" s="222">
        <v>0</v>
      </c>
      <c r="N37" s="222">
        <v>0</v>
      </c>
      <c r="O37" s="222">
        <v>10156</v>
      </c>
      <c r="P37" s="225">
        <f t="shared" si="0"/>
        <v>797494</v>
      </c>
      <c r="Q37" s="226">
        <f t="shared" si="1"/>
        <v>1.0660376016333642E-4</v>
      </c>
    </row>
    <row r="38" spans="1:17" s="227" customFormat="1" x14ac:dyDescent="0.2">
      <c r="A38" s="221" t="s">
        <v>48</v>
      </c>
      <c r="B38" s="222">
        <v>8305173</v>
      </c>
      <c r="C38" s="229"/>
      <c r="D38" s="222">
        <v>2523616</v>
      </c>
      <c r="E38" s="222">
        <v>618306</v>
      </c>
      <c r="F38" s="222">
        <v>0</v>
      </c>
      <c r="G38" s="222"/>
      <c r="H38" s="222">
        <v>0</v>
      </c>
      <c r="I38" s="229">
        <v>0</v>
      </c>
      <c r="J38" s="222">
        <v>6851037</v>
      </c>
      <c r="K38" s="222">
        <v>0</v>
      </c>
      <c r="L38" s="224"/>
      <c r="M38" s="222">
        <v>242515</v>
      </c>
      <c r="N38" s="222">
        <v>63298</v>
      </c>
      <c r="O38" s="222">
        <v>83732</v>
      </c>
      <c r="P38" s="225">
        <f t="shared" si="0"/>
        <v>18687677</v>
      </c>
      <c r="Q38" s="226">
        <f t="shared" si="1"/>
        <v>2.4980459250074586E-3</v>
      </c>
    </row>
    <row r="39" spans="1:17" s="227" customFormat="1" x14ac:dyDescent="0.2">
      <c r="A39" s="221" t="s">
        <v>52</v>
      </c>
      <c r="B39" s="222">
        <v>22309811</v>
      </c>
      <c r="C39" s="229"/>
      <c r="D39" s="222">
        <v>896619</v>
      </c>
      <c r="E39" s="222">
        <v>749534</v>
      </c>
      <c r="F39" s="222">
        <v>30752000</v>
      </c>
      <c r="G39" s="222"/>
      <c r="H39" s="222">
        <v>0</v>
      </c>
      <c r="I39" s="229">
        <v>0</v>
      </c>
      <c r="J39" s="222">
        <v>3401225</v>
      </c>
      <c r="K39" s="222">
        <v>1982362</v>
      </c>
      <c r="L39" s="224"/>
      <c r="M39" s="222">
        <v>443875</v>
      </c>
      <c r="N39" s="222">
        <v>103439</v>
      </c>
      <c r="O39" s="222">
        <v>71655</v>
      </c>
      <c r="P39" s="225">
        <f t="shared" si="0"/>
        <v>60710520</v>
      </c>
      <c r="Q39" s="226">
        <f t="shared" si="1"/>
        <v>8.1153835809064882E-3</v>
      </c>
    </row>
    <row r="40" spans="1:17" s="227" customFormat="1" x14ac:dyDescent="0.2">
      <c r="A40" s="221" t="s">
        <v>49</v>
      </c>
      <c r="B40" s="222">
        <v>4871222</v>
      </c>
      <c r="C40" s="229"/>
      <c r="D40" s="222">
        <v>1904810</v>
      </c>
      <c r="E40" s="222">
        <v>473239</v>
      </c>
      <c r="F40" s="222">
        <v>0</v>
      </c>
      <c r="G40" s="222"/>
      <c r="H40" s="222">
        <v>0</v>
      </c>
      <c r="I40" s="229">
        <v>0</v>
      </c>
      <c r="J40" s="222">
        <v>1457669</v>
      </c>
      <c r="K40" s="222">
        <v>0</v>
      </c>
      <c r="L40" s="224"/>
      <c r="M40" s="222">
        <v>242515</v>
      </c>
      <c r="N40" s="222">
        <v>63298</v>
      </c>
      <c r="O40" s="222">
        <v>79139</v>
      </c>
      <c r="P40" s="225">
        <f t="shared" ref="P40:P64" si="2">SUM(B40:O40)</f>
        <v>9091892</v>
      </c>
      <c r="Q40" s="226">
        <f t="shared" ref="Q40:Q64" si="3">+P40/$P$65</f>
        <v>1.2153444091102341E-3</v>
      </c>
    </row>
    <row r="41" spans="1:17" s="227" customFormat="1" x14ac:dyDescent="0.2">
      <c r="A41" s="221" t="s">
        <v>50</v>
      </c>
      <c r="B41" s="222">
        <v>217798905</v>
      </c>
      <c r="C41" s="229"/>
      <c r="D41" s="222">
        <v>1839641</v>
      </c>
      <c r="E41" s="222">
        <v>2701617</v>
      </c>
      <c r="F41" s="222">
        <v>102062256</v>
      </c>
      <c r="G41" s="222"/>
      <c r="H41" s="222">
        <v>103348264</v>
      </c>
      <c r="I41" s="229">
        <v>0</v>
      </c>
      <c r="J41" s="222">
        <v>17613483</v>
      </c>
      <c r="K41" s="222">
        <v>5203702</v>
      </c>
      <c r="L41" s="224"/>
      <c r="M41" s="222">
        <v>2812565</v>
      </c>
      <c r="N41" s="222">
        <v>478459</v>
      </c>
      <c r="O41" s="222">
        <v>78655</v>
      </c>
      <c r="P41" s="225">
        <f t="shared" si="2"/>
        <v>453937547</v>
      </c>
      <c r="Q41" s="226">
        <f t="shared" si="3"/>
        <v>6.0679389925844276E-2</v>
      </c>
    </row>
    <row r="42" spans="1:17" s="227" customFormat="1" x14ac:dyDescent="0.2">
      <c r="A42" s="221" t="s">
        <v>51</v>
      </c>
      <c r="B42" s="222">
        <v>9231050</v>
      </c>
      <c r="C42" s="229"/>
      <c r="D42" s="222">
        <v>2664396</v>
      </c>
      <c r="E42" s="222">
        <v>679716</v>
      </c>
      <c r="F42" s="222">
        <v>0</v>
      </c>
      <c r="G42" s="222"/>
      <c r="H42" s="222">
        <v>0</v>
      </c>
      <c r="I42" s="229">
        <v>0</v>
      </c>
      <c r="J42" s="222">
        <v>3644170</v>
      </c>
      <c r="K42" s="222">
        <v>2527513</v>
      </c>
      <c r="L42" s="224"/>
      <c r="M42" s="222">
        <v>242515</v>
      </c>
      <c r="N42" s="222">
        <v>63298</v>
      </c>
      <c r="O42" s="222">
        <v>84777</v>
      </c>
      <c r="P42" s="225">
        <f t="shared" si="2"/>
        <v>19137435</v>
      </c>
      <c r="Q42" s="226">
        <f t="shared" si="3"/>
        <v>2.5581666205406438E-3</v>
      </c>
    </row>
    <row r="43" spans="1:17" s="227" customFormat="1" x14ac:dyDescent="0.2">
      <c r="A43" s="221" t="s">
        <v>53</v>
      </c>
      <c r="B43" s="222">
        <v>575779692</v>
      </c>
      <c r="C43" s="229"/>
      <c r="D43" s="222">
        <v>9669001</v>
      </c>
      <c r="E43" s="222">
        <v>6366911</v>
      </c>
      <c r="F43" s="222">
        <v>99200000</v>
      </c>
      <c r="G43" s="222"/>
      <c r="H43" s="222">
        <f>364712753-1</f>
        <v>364712752</v>
      </c>
      <c r="I43" s="229">
        <v>0</v>
      </c>
      <c r="J43" s="222">
        <v>41371519</v>
      </c>
      <c r="K43" s="222">
        <v>1833685</v>
      </c>
      <c r="L43" s="224"/>
      <c r="M43" s="222">
        <v>5360835</v>
      </c>
      <c r="N43" s="222">
        <v>956735</v>
      </c>
      <c r="O43" s="222">
        <v>136771</v>
      </c>
      <c r="P43" s="225">
        <f t="shared" si="2"/>
        <v>1105387901</v>
      </c>
      <c r="Q43" s="226">
        <f t="shared" si="3"/>
        <v>0.14776099467288514</v>
      </c>
    </row>
    <row r="44" spans="1:17" s="227" customFormat="1" x14ac:dyDescent="0.2">
      <c r="A44" s="221" t="s">
        <v>46</v>
      </c>
      <c r="B44" s="222">
        <v>41137442</v>
      </c>
      <c r="C44" s="229"/>
      <c r="D44" s="222">
        <v>11943227</v>
      </c>
      <c r="E44" s="222">
        <v>2676455</v>
      </c>
      <c r="F44" s="222">
        <v>49600000</v>
      </c>
      <c r="G44" s="222"/>
      <c r="H44" s="222">
        <v>0</v>
      </c>
      <c r="I44" s="229">
        <v>0</v>
      </c>
      <c r="J44" s="222">
        <v>12438763</v>
      </c>
      <c r="K44" s="222">
        <v>0</v>
      </c>
      <c r="L44" s="224"/>
      <c r="M44" s="222">
        <v>889137</v>
      </c>
      <c r="N44" s="222">
        <v>232070</v>
      </c>
      <c r="O44" s="222">
        <v>153653</v>
      </c>
      <c r="P44" s="225">
        <f t="shared" si="2"/>
        <v>119070747</v>
      </c>
      <c r="Q44" s="226">
        <f t="shared" si="3"/>
        <v>1.5916595429755345E-2</v>
      </c>
    </row>
    <row r="45" spans="1:17" s="227" customFormat="1" x14ac:dyDescent="0.2">
      <c r="A45" s="221" t="s">
        <v>47</v>
      </c>
      <c r="B45" s="222">
        <v>3186241</v>
      </c>
      <c r="C45" s="230"/>
      <c r="D45" s="222">
        <v>1145749</v>
      </c>
      <c r="E45" s="222">
        <v>319310</v>
      </c>
      <c r="F45" s="222">
        <v>0</v>
      </c>
      <c r="G45" s="222"/>
      <c r="H45" s="222">
        <v>0</v>
      </c>
      <c r="I45" s="229">
        <v>0</v>
      </c>
      <c r="J45" s="222">
        <v>2915334</v>
      </c>
      <c r="K45" s="222">
        <v>198236</v>
      </c>
      <c r="L45" s="224"/>
      <c r="M45" s="222">
        <v>242515</v>
      </c>
      <c r="N45" s="222">
        <v>63298</v>
      </c>
      <c r="O45" s="222">
        <v>73505</v>
      </c>
      <c r="P45" s="225">
        <f t="shared" si="2"/>
        <v>8144188</v>
      </c>
      <c r="Q45" s="226">
        <f t="shared" si="3"/>
        <v>1.0886615626915343E-3</v>
      </c>
    </row>
    <row r="46" spans="1:17" s="227" customFormat="1" x14ac:dyDescent="0.2">
      <c r="A46" s="221" t="s">
        <v>54</v>
      </c>
      <c r="B46" s="222">
        <v>91328833</v>
      </c>
      <c r="C46" s="229"/>
      <c r="D46" s="222">
        <v>11256465</v>
      </c>
      <c r="E46" s="222">
        <v>3584027</v>
      </c>
      <c r="F46" s="222">
        <v>24800000</v>
      </c>
      <c r="G46" s="222"/>
      <c r="H46" s="222">
        <v>17631876</v>
      </c>
      <c r="I46" s="229">
        <v>0</v>
      </c>
      <c r="J46" s="222">
        <v>14139375</v>
      </c>
      <c r="K46" s="222">
        <v>2131039</v>
      </c>
      <c r="L46" s="224"/>
      <c r="M46" s="222">
        <v>1929419</v>
      </c>
      <c r="N46" s="222">
        <v>451154</v>
      </c>
      <c r="O46" s="222">
        <v>148555</v>
      </c>
      <c r="P46" s="225">
        <f t="shared" si="2"/>
        <v>167400743</v>
      </c>
      <c r="Q46" s="226">
        <f t="shared" si="3"/>
        <v>2.2377031874768111E-2</v>
      </c>
    </row>
    <row r="47" spans="1:17" s="227" customFormat="1" x14ac:dyDescent="0.2">
      <c r="A47" s="221" t="s">
        <v>55</v>
      </c>
      <c r="B47" s="222">
        <v>14015015</v>
      </c>
      <c r="C47" s="229"/>
      <c r="D47" s="222">
        <v>5478101</v>
      </c>
      <c r="E47" s="222">
        <v>1258480</v>
      </c>
      <c r="F47" s="222">
        <v>0</v>
      </c>
      <c r="G47" s="222"/>
      <c r="H47" s="222">
        <v>0</v>
      </c>
      <c r="I47" s="229">
        <v>0</v>
      </c>
      <c r="J47" s="222">
        <v>17207276</v>
      </c>
      <c r="K47" s="222">
        <v>7929461</v>
      </c>
      <c r="L47" s="224"/>
      <c r="M47" s="222">
        <v>350758</v>
      </c>
      <c r="N47" s="222">
        <v>91550</v>
      </c>
      <c r="O47" s="222">
        <v>105663</v>
      </c>
      <c r="P47" s="225">
        <f t="shared" si="2"/>
        <v>46436304</v>
      </c>
      <c r="Q47" s="226">
        <f t="shared" si="3"/>
        <v>6.2073001357850714E-3</v>
      </c>
    </row>
    <row r="48" spans="1:17" s="227" customFormat="1" x14ac:dyDescent="0.2">
      <c r="A48" s="221" t="s">
        <v>56</v>
      </c>
      <c r="B48" s="222">
        <v>38813990</v>
      </c>
      <c r="C48" s="229"/>
      <c r="D48" s="222">
        <v>4025063</v>
      </c>
      <c r="E48" s="222">
        <v>1168623</v>
      </c>
      <c r="F48" s="222">
        <v>33708160</v>
      </c>
      <c r="G48" s="222"/>
      <c r="H48" s="222">
        <v>3965742</v>
      </c>
      <c r="I48" s="229">
        <v>0</v>
      </c>
      <c r="J48" s="222">
        <v>8746003</v>
      </c>
      <c r="K48" s="222">
        <v>2676189</v>
      </c>
      <c r="L48" s="224"/>
      <c r="M48" s="222">
        <v>539572</v>
      </c>
      <c r="N48" s="222">
        <v>121940</v>
      </c>
      <c r="O48" s="222">
        <v>94877</v>
      </c>
      <c r="P48" s="225">
        <f t="shared" si="2"/>
        <v>93860159</v>
      </c>
      <c r="Q48" s="226">
        <f t="shared" si="3"/>
        <v>1.2546609603242937E-2</v>
      </c>
    </row>
    <row r="49" spans="1:17" s="227" customFormat="1" x14ac:dyDescent="0.2">
      <c r="A49" s="221" t="s">
        <v>57</v>
      </c>
      <c r="B49" s="222">
        <v>156534344</v>
      </c>
      <c r="C49" s="229"/>
      <c r="D49" s="222">
        <v>11335018</v>
      </c>
      <c r="E49" s="222">
        <v>4225614</v>
      </c>
      <c r="F49" s="222">
        <v>67595666</v>
      </c>
      <c r="G49" s="222"/>
      <c r="H49" s="222">
        <v>100577767</v>
      </c>
      <c r="I49" s="229">
        <v>0</v>
      </c>
      <c r="J49" s="222">
        <v>36008082</v>
      </c>
      <c r="K49" s="222">
        <v>14553514</v>
      </c>
      <c r="L49" s="224"/>
      <c r="M49" s="222">
        <v>2490895</v>
      </c>
      <c r="N49" s="222">
        <v>506672</v>
      </c>
      <c r="O49" s="222">
        <v>149138</v>
      </c>
      <c r="P49" s="225">
        <f t="shared" si="2"/>
        <v>393976710</v>
      </c>
      <c r="Q49" s="226">
        <f t="shared" si="3"/>
        <v>5.2664219044632747E-2</v>
      </c>
    </row>
    <row r="50" spans="1:17" s="227" customFormat="1" x14ac:dyDescent="0.2">
      <c r="A50" s="221" t="s">
        <v>58</v>
      </c>
      <c r="B50" s="222">
        <v>41375288</v>
      </c>
      <c r="C50" s="229"/>
      <c r="D50" s="222">
        <v>924388</v>
      </c>
      <c r="E50" s="222">
        <v>1458633</v>
      </c>
      <c r="F50" s="222">
        <v>44263040</v>
      </c>
      <c r="G50" s="222"/>
      <c r="H50" s="222">
        <v>2033597</v>
      </c>
      <c r="I50" s="229">
        <v>0</v>
      </c>
      <c r="J50" s="222">
        <v>1846378</v>
      </c>
      <c r="K50" s="222">
        <v>0</v>
      </c>
      <c r="L50" s="224"/>
      <c r="M50" s="222">
        <v>1006038</v>
      </c>
      <c r="N50" s="222">
        <v>214534</v>
      </c>
      <c r="O50" s="222">
        <v>71862</v>
      </c>
      <c r="P50" s="225">
        <f t="shared" si="2"/>
        <v>93193758</v>
      </c>
      <c r="Q50" s="226">
        <f t="shared" si="3"/>
        <v>1.245752949433101E-2</v>
      </c>
    </row>
    <row r="51" spans="1:17" s="227" customFormat="1" x14ac:dyDescent="0.2">
      <c r="A51" s="221" t="s">
        <v>59</v>
      </c>
      <c r="B51" s="222">
        <v>9798313</v>
      </c>
      <c r="C51" s="229"/>
      <c r="D51" s="222">
        <v>334755</v>
      </c>
      <c r="E51" s="222">
        <v>478628</v>
      </c>
      <c r="F51" s="222">
        <v>5952000</v>
      </c>
      <c r="G51" s="222"/>
      <c r="H51" s="222">
        <v>110509</v>
      </c>
      <c r="I51" s="229">
        <v>0</v>
      </c>
      <c r="J51" s="222">
        <v>5830670</v>
      </c>
      <c r="K51" s="222">
        <v>1635449</v>
      </c>
      <c r="L51" s="224"/>
      <c r="M51" s="222">
        <v>250587</v>
      </c>
      <c r="N51" s="222">
        <v>63298</v>
      </c>
      <c r="O51" s="222">
        <v>67485</v>
      </c>
      <c r="P51" s="225">
        <f t="shared" si="2"/>
        <v>24521694</v>
      </c>
      <c r="Q51" s="226">
        <f t="shared" si="3"/>
        <v>3.2778990010893195E-3</v>
      </c>
    </row>
    <row r="52" spans="1:17" s="227" customFormat="1" x14ac:dyDescent="0.2">
      <c r="A52" s="221" t="s">
        <v>60</v>
      </c>
      <c r="B52" s="222">
        <v>14661627</v>
      </c>
      <c r="C52" s="229"/>
      <c r="D52" s="222">
        <v>5954820</v>
      </c>
      <c r="E52" s="222">
        <v>1441426</v>
      </c>
      <c r="F52" s="222">
        <v>0</v>
      </c>
      <c r="G52" s="222"/>
      <c r="H52" s="222">
        <v>0</v>
      </c>
      <c r="I52" s="229">
        <v>0</v>
      </c>
      <c r="J52" s="222">
        <v>7774226</v>
      </c>
      <c r="K52" s="222">
        <v>0</v>
      </c>
      <c r="L52" s="224"/>
      <c r="M52" s="222">
        <v>443005</v>
      </c>
      <c r="N52" s="222">
        <v>115627</v>
      </c>
      <c r="O52" s="222">
        <v>109202</v>
      </c>
      <c r="P52" s="225">
        <f t="shared" si="2"/>
        <v>30499933</v>
      </c>
      <c r="Q52" s="226">
        <f t="shared" si="3"/>
        <v>4.077030726914347E-3</v>
      </c>
    </row>
    <row r="53" spans="1:17" s="227" customFormat="1" x14ac:dyDescent="0.2">
      <c r="A53" s="221" t="s">
        <v>61</v>
      </c>
      <c r="B53" s="222">
        <v>2448223</v>
      </c>
      <c r="C53" s="229"/>
      <c r="D53" s="222">
        <v>1560313</v>
      </c>
      <c r="E53" s="222">
        <v>349212</v>
      </c>
      <c r="F53" s="222">
        <v>0</v>
      </c>
      <c r="G53" s="222"/>
      <c r="H53" s="222">
        <v>0</v>
      </c>
      <c r="I53" s="229">
        <v>0</v>
      </c>
      <c r="J53" s="222">
        <v>2186503</v>
      </c>
      <c r="K53" s="222">
        <v>0</v>
      </c>
      <c r="L53" s="224"/>
      <c r="M53" s="222">
        <v>242515</v>
      </c>
      <c r="N53" s="222">
        <v>63298</v>
      </c>
      <c r="O53" s="222">
        <v>76582</v>
      </c>
      <c r="P53" s="225">
        <f t="shared" si="2"/>
        <v>6926646</v>
      </c>
      <c r="Q53" s="226">
        <f t="shared" si="3"/>
        <v>9.2590854466658508E-4</v>
      </c>
    </row>
    <row r="54" spans="1:17" s="227" customFormat="1" x14ac:dyDescent="0.2">
      <c r="A54" s="221" t="s">
        <v>62</v>
      </c>
      <c r="B54" s="222">
        <v>29327161</v>
      </c>
      <c r="C54" s="229"/>
      <c r="D54" s="222">
        <v>7587849</v>
      </c>
      <c r="E54" s="222">
        <v>1997567</v>
      </c>
      <c r="F54" s="222">
        <v>1984000</v>
      </c>
      <c r="G54" s="222"/>
      <c r="H54" s="222">
        <v>281556</v>
      </c>
      <c r="I54" s="229">
        <v>0</v>
      </c>
      <c r="J54" s="222">
        <v>15791397</v>
      </c>
      <c r="K54" s="222">
        <v>7681654</v>
      </c>
      <c r="L54" s="224"/>
      <c r="M54" s="222">
        <v>700913</v>
      </c>
      <c r="N54" s="222">
        <v>182943</v>
      </c>
      <c r="O54" s="222">
        <v>121323</v>
      </c>
      <c r="P54" s="225">
        <f t="shared" si="2"/>
        <v>65656363</v>
      </c>
      <c r="Q54" s="226">
        <f t="shared" si="3"/>
        <v>8.7765113899903394E-3</v>
      </c>
    </row>
    <row r="55" spans="1:17" s="227" customFormat="1" x14ac:dyDescent="0.2">
      <c r="A55" s="221" t="s">
        <v>63</v>
      </c>
      <c r="B55" s="222">
        <v>205229751</v>
      </c>
      <c r="C55" s="229"/>
      <c r="D55" s="222">
        <v>16865722</v>
      </c>
      <c r="E55" s="222">
        <v>5899696</v>
      </c>
      <c r="F55" s="222">
        <v>17856000</v>
      </c>
      <c r="G55" s="222"/>
      <c r="H55" s="222">
        <v>12211464</v>
      </c>
      <c r="I55" s="229">
        <v>0</v>
      </c>
      <c r="J55" s="222">
        <v>44746499</v>
      </c>
      <c r="K55" s="222">
        <v>2329275</v>
      </c>
      <c r="L55" s="224"/>
      <c r="M55" s="222">
        <v>4450610</v>
      </c>
      <c r="N55" s="222">
        <v>913001</v>
      </c>
      <c r="O55" s="222">
        <v>190193</v>
      </c>
      <c r="P55" s="225">
        <f t="shared" si="2"/>
        <v>310692211</v>
      </c>
      <c r="Q55" s="226">
        <f t="shared" si="3"/>
        <v>4.1531294211694027E-2</v>
      </c>
    </row>
    <row r="56" spans="1:17" s="227" customFormat="1" x14ac:dyDescent="0.2">
      <c r="A56" s="221" t="s">
        <v>64</v>
      </c>
      <c r="B56" s="222">
        <v>30406065</v>
      </c>
      <c r="C56" s="229"/>
      <c r="D56" s="222">
        <v>1350963</v>
      </c>
      <c r="E56" s="222">
        <v>613923</v>
      </c>
      <c r="F56" s="222">
        <v>17839640</v>
      </c>
      <c r="G56" s="222"/>
      <c r="H56" s="222">
        <v>0</v>
      </c>
      <c r="I56" s="229">
        <v>0</v>
      </c>
      <c r="J56" s="222">
        <v>8211526</v>
      </c>
      <c r="K56" s="222">
        <v>0</v>
      </c>
      <c r="L56" s="224"/>
      <c r="M56" s="222">
        <v>413277</v>
      </c>
      <c r="N56" s="222">
        <v>107868</v>
      </c>
      <c r="O56" s="222">
        <v>75028</v>
      </c>
      <c r="P56" s="225">
        <f t="shared" si="2"/>
        <v>59018290</v>
      </c>
      <c r="Q56" s="226">
        <f t="shared" si="3"/>
        <v>7.8891773886828453E-3</v>
      </c>
    </row>
    <row r="57" spans="1:17" s="227" customFormat="1" x14ac:dyDescent="0.2">
      <c r="A57" s="221" t="s">
        <v>67</v>
      </c>
      <c r="B57" s="222">
        <v>1088479</v>
      </c>
      <c r="C57" s="229"/>
      <c r="D57" s="222">
        <v>1402132</v>
      </c>
      <c r="E57" s="222">
        <v>302258</v>
      </c>
      <c r="F57" s="222">
        <v>0</v>
      </c>
      <c r="G57" s="222"/>
      <c r="H57" s="222">
        <v>0</v>
      </c>
      <c r="I57" s="229">
        <v>0</v>
      </c>
      <c r="J57" s="222">
        <v>3887114</v>
      </c>
      <c r="K57" s="222">
        <v>991182</v>
      </c>
      <c r="L57" s="224"/>
      <c r="M57" s="222">
        <v>242515</v>
      </c>
      <c r="N57" s="222">
        <v>63298</v>
      </c>
      <c r="O57" s="222">
        <v>75408</v>
      </c>
      <c r="P57" s="225">
        <f t="shared" si="2"/>
        <v>8052386</v>
      </c>
      <c r="Q57" s="226">
        <f t="shared" si="3"/>
        <v>1.0763900742658979E-3</v>
      </c>
    </row>
    <row r="58" spans="1:17" s="227" customFormat="1" x14ac:dyDescent="0.2">
      <c r="A58" s="221" t="s">
        <v>66</v>
      </c>
      <c r="B58" s="222">
        <v>0</v>
      </c>
      <c r="C58" s="230"/>
      <c r="D58" s="222">
        <v>302482</v>
      </c>
      <c r="E58" s="222">
        <v>151963</v>
      </c>
      <c r="F58" s="222">
        <v>0</v>
      </c>
      <c r="G58" s="222"/>
      <c r="H58" s="222">
        <v>0</v>
      </c>
      <c r="I58" s="229">
        <v>0</v>
      </c>
      <c r="J58" s="222">
        <v>0</v>
      </c>
      <c r="K58" s="222">
        <v>0</v>
      </c>
      <c r="L58" s="224"/>
      <c r="M58" s="222">
        <v>0</v>
      </c>
      <c r="N58" s="222">
        <v>0</v>
      </c>
      <c r="O58" s="222">
        <v>12245</v>
      </c>
      <c r="P58" s="225">
        <f t="shared" si="2"/>
        <v>466690</v>
      </c>
      <c r="Q58" s="226">
        <f t="shared" si="3"/>
        <v>6.2384054087714103E-5</v>
      </c>
    </row>
    <row r="59" spans="1:17" s="227" customFormat="1" x14ac:dyDescent="0.2">
      <c r="A59" s="221" t="s">
        <v>65</v>
      </c>
      <c r="B59" s="222">
        <v>55931573</v>
      </c>
      <c r="C59" s="229"/>
      <c r="D59" s="222">
        <v>6587072</v>
      </c>
      <c r="E59" s="222">
        <v>2105191</v>
      </c>
      <c r="F59" s="222">
        <v>26784000</v>
      </c>
      <c r="G59" s="222"/>
      <c r="H59" s="222">
        <v>16001488</v>
      </c>
      <c r="I59" s="229">
        <v>0</v>
      </c>
      <c r="J59" s="222">
        <v>26821079</v>
      </c>
      <c r="K59" s="222">
        <v>84249</v>
      </c>
      <c r="L59" s="224"/>
      <c r="M59" s="222">
        <v>1375904.0000000075</v>
      </c>
      <c r="N59" s="222">
        <v>290841</v>
      </c>
      <c r="O59" s="222">
        <v>113895</v>
      </c>
      <c r="P59" s="225">
        <f t="shared" si="2"/>
        <v>136095292</v>
      </c>
      <c r="Q59" s="226">
        <f t="shared" si="3"/>
        <v>1.8192324792070207E-2</v>
      </c>
    </row>
    <row r="60" spans="1:17" s="227" customFormat="1" x14ac:dyDescent="0.2">
      <c r="A60" s="221" t="s">
        <v>68</v>
      </c>
      <c r="B60" s="222">
        <v>100253332</v>
      </c>
      <c r="C60" s="229"/>
      <c r="D60" s="222">
        <v>4429004</v>
      </c>
      <c r="E60" s="222">
        <v>1794704</v>
      </c>
      <c r="F60" s="222">
        <v>83328000</v>
      </c>
      <c r="G60" s="222"/>
      <c r="H60" s="222">
        <v>21767955</v>
      </c>
      <c r="I60" s="229">
        <v>0</v>
      </c>
      <c r="J60" s="222">
        <v>23565627</v>
      </c>
      <c r="K60" s="222">
        <v>4782450</v>
      </c>
      <c r="L60" s="224"/>
      <c r="M60" s="222">
        <v>1292422</v>
      </c>
      <c r="N60" s="222">
        <v>265573</v>
      </c>
      <c r="O60" s="222">
        <v>97876</v>
      </c>
      <c r="P60" s="225">
        <f t="shared" si="2"/>
        <v>241576943</v>
      </c>
      <c r="Q60" s="226">
        <f t="shared" si="3"/>
        <v>3.2292419118593985E-2</v>
      </c>
    </row>
    <row r="61" spans="1:17" s="227" customFormat="1" x14ac:dyDescent="0.2">
      <c r="A61" s="221" t="s">
        <v>70</v>
      </c>
      <c r="B61" s="222">
        <v>5161419</v>
      </c>
      <c r="C61" s="229"/>
      <c r="D61" s="222">
        <v>3601785</v>
      </c>
      <c r="E61" s="222">
        <v>814808</v>
      </c>
      <c r="F61" s="222">
        <v>0</v>
      </c>
      <c r="G61" s="222"/>
      <c r="H61" s="222">
        <v>0</v>
      </c>
      <c r="I61" s="229">
        <v>0</v>
      </c>
      <c r="J61" s="222">
        <v>4858891</v>
      </c>
      <c r="K61" s="222">
        <v>991182</v>
      </c>
      <c r="L61" s="224"/>
      <c r="M61" s="222">
        <v>242515</v>
      </c>
      <c r="N61" s="222">
        <v>63298</v>
      </c>
      <c r="O61" s="222">
        <v>91735</v>
      </c>
      <c r="P61" s="225">
        <f t="shared" si="2"/>
        <v>15825633</v>
      </c>
      <c r="Q61" s="226">
        <f t="shared" si="3"/>
        <v>2.1154666803323689E-3</v>
      </c>
    </row>
    <row r="62" spans="1:17" s="227" customFormat="1" x14ac:dyDescent="0.2">
      <c r="A62" s="221" t="s">
        <v>69</v>
      </c>
      <c r="B62" s="222">
        <v>40341371</v>
      </c>
      <c r="C62" s="229"/>
      <c r="D62" s="222">
        <v>7021440</v>
      </c>
      <c r="E62" s="222">
        <v>1641405</v>
      </c>
      <c r="F62" s="222">
        <v>0</v>
      </c>
      <c r="G62" s="222"/>
      <c r="H62" s="222">
        <v>959725</v>
      </c>
      <c r="I62" s="229">
        <v>0</v>
      </c>
      <c r="J62" s="222">
        <v>14576628</v>
      </c>
      <c r="K62" s="222">
        <v>3855696</v>
      </c>
      <c r="L62" s="224"/>
      <c r="M62" s="222">
        <v>718758</v>
      </c>
      <c r="N62" s="222">
        <v>175400</v>
      </c>
      <c r="O62" s="222">
        <v>117119</v>
      </c>
      <c r="P62" s="225">
        <f t="shared" si="2"/>
        <v>69407542</v>
      </c>
      <c r="Q62" s="226">
        <f t="shared" si="3"/>
        <v>9.2779443618318126E-3</v>
      </c>
    </row>
    <row r="63" spans="1:17" s="227" customFormat="1" x14ac:dyDescent="0.2">
      <c r="A63" s="221" t="s">
        <v>71</v>
      </c>
      <c r="B63" s="232">
        <v>1440704</v>
      </c>
      <c r="C63" s="233"/>
      <c r="D63" s="232">
        <v>1024486</v>
      </c>
      <c r="E63" s="232">
        <v>262113</v>
      </c>
      <c r="F63" s="232">
        <v>0</v>
      </c>
      <c r="G63" s="232"/>
      <c r="H63" s="232">
        <v>0</v>
      </c>
      <c r="I63" s="234">
        <v>0</v>
      </c>
      <c r="J63" s="232">
        <v>0</v>
      </c>
      <c r="K63" s="232">
        <v>0</v>
      </c>
      <c r="L63" s="235"/>
      <c r="M63" s="232">
        <v>242515</v>
      </c>
      <c r="N63" s="232">
        <v>63298</v>
      </c>
      <c r="O63" s="232">
        <v>72605</v>
      </c>
      <c r="P63" s="234">
        <f t="shared" si="2"/>
        <v>3105721</v>
      </c>
      <c r="Q63" s="236">
        <f t="shared" si="3"/>
        <v>4.1515238562075371E-4</v>
      </c>
    </row>
    <row r="64" spans="1:17" s="227" customFormat="1" x14ac:dyDescent="0.2">
      <c r="A64" s="221" t="s">
        <v>288</v>
      </c>
      <c r="B64" s="237">
        <v>0</v>
      </c>
      <c r="C64" s="238"/>
      <c r="D64" s="237">
        <v>0</v>
      </c>
      <c r="E64" s="237">
        <v>0</v>
      </c>
      <c r="F64" s="237">
        <v>11016268</v>
      </c>
      <c r="G64" s="237"/>
      <c r="H64" s="237">
        <v>0</v>
      </c>
      <c r="I64" s="239"/>
      <c r="J64" s="237">
        <v>0</v>
      </c>
      <c r="K64" s="237">
        <f>3270899+297600</f>
        <v>3568499</v>
      </c>
      <c r="L64" s="240" t="s">
        <v>287</v>
      </c>
      <c r="M64" s="237">
        <v>0</v>
      </c>
      <c r="N64" s="237">
        <v>0</v>
      </c>
      <c r="O64" s="237">
        <v>0</v>
      </c>
      <c r="P64" s="239">
        <f t="shared" si="2"/>
        <v>14584767</v>
      </c>
      <c r="Q64" s="241">
        <f t="shared" si="3"/>
        <v>1.9495958631740723E-3</v>
      </c>
    </row>
    <row r="65" spans="1:17" s="206" customFormat="1" ht="20.25" customHeight="1" x14ac:dyDescent="0.2">
      <c r="A65" s="242" t="s">
        <v>131</v>
      </c>
      <c r="B65" s="243">
        <f>SUM(B8:B64)</f>
        <v>3580016888</v>
      </c>
      <c r="C65" s="228"/>
      <c r="D65" s="243">
        <f>SUM(D8:D64)</f>
        <v>249635140</v>
      </c>
      <c r="E65" s="243">
        <f>SUM(E8:E64)</f>
        <v>94526689</v>
      </c>
      <c r="F65" s="243">
        <f>SUM(F8:F64)</f>
        <v>1449596996</v>
      </c>
      <c r="G65" s="244" t="s">
        <v>275</v>
      </c>
      <c r="H65" s="243">
        <f>SUM(H8:H64)</f>
        <v>1192637952</v>
      </c>
      <c r="I65" s="243">
        <f>SUM(I8:I63)</f>
        <v>0</v>
      </c>
      <c r="J65" s="243">
        <f>SUM(J8:J64)</f>
        <v>712008000</v>
      </c>
      <c r="K65" s="243">
        <f>SUM(K8:K64)</f>
        <v>124000000</v>
      </c>
      <c r="L65" s="244"/>
      <c r="M65" s="243">
        <f>SUM(M8:M64)</f>
        <v>60628846.000000007</v>
      </c>
      <c r="N65" s="243">
        <f>SUM(N8:N64)</f>
        <v>12659599</v>
      </c>
      <c r="O65" s="243">
        <f>SUM(O8:O64)</f>
        <v>5208000</v>
      </c>
      <c r="P65" s="243">
        <f>SUM(P8:P64)</f>
        <v>7480918110</v>
      </c>
      <c r="Q65" s="245">
        <f>SUM(Q8:Q64)</f>
        <v>0.99999999999999978</v>
      </c>
    </row>
    <row r="66" spans="1:17" s="246" customFormat="1" ht="18" customHeight="1" x14ac:dyDescent="0.2">
      <c r="A66" s="246" t="s">
        <v>132</v>
      </c>
      <c r="B66" s="247">
        <f>17965979+24056</f>
        <v>17990035</v>
      </c>
      <c r="C66" s="248"/>
      <c r="D66" s="247">
        <v>1254448</v>
      </c>
      <c r="E66" s="249">
        <v>0</v>
      </c>
      <c r="F66" s="247">
        <v>14378296</v>
      </c>
      <c r="G66" s="247"/>
      <c r="H66" s="247">
        <v>12046848</v>
      </c>
      <c r="I66" s="250">
        <v>0</v>
      </c>
      <c r="J66" s="250">
        <v>7192000</v>
      </c>
      <c r="K66" s="250">
        <v>0</v>
      </c>
      <c r="L66" s="251"/>
      <c r="M66" s="249">
        <v>0</v>
      </c>
      <c r="N66" s="249">
        <v>0</v>
      </c>
      <c r="O66" s="249">
        <v>0</v>
      </c>
      <c r="P66" s="247">
        <f>SUM(B66:O66)</f>
        <v>52861627</v>
      </c>
      <c r="Q66" s="252"/>
    </row>
    <row r="67" spans="1:17" s="206" customFormat="1" ht="18" customHeight="1" thickBot="1" x14ac:dyDescent="0.25">
      <c r="A67" s="253" t="s">
        <v>133</v>
      </c>
      <c r="B67" s="254">
        <f>+B65+B66</f>
        <v>3598006923</v>
      </c>
      <c r="C67" s="254"/>
      <c r="D67" s="254">
        <f>+D65+D66</f>
        <v>250889588</v>
      </c>
      <c r="E67" s="254">
        <f>+E65+E66</f>
        <v>94526689</v>
      </c>
      <c r="F67" s="254">
        <f>+F65+F66</f>
        <v>1463975292</v>
      </c>
      <c r="G67" s="254"/>
      <c r="H67" s="254">
        <f>+H65+H66</f>
        <v>1204684800</v>
      </c>
      <c r="I67" s="254">
        <f>+I65+I66</f>
        <v>0</v>
      </c>
      <c r="J67" s="254">
        <f>+J65+J66</f>
        <v>719200000</v>
      </c>
      <c r="K67" s="254">
        <f>+K65+K66</f>
        <v>124000000</v>
      </c>
      <c r="L67" s="255"/>
      <c r="M67" s="254">
        <f>+M65+M66</f>
        <v>60628846.000000007</v>
      </c>
      <c r="N67" s="254">
        <f>+N65+N66</f>
        <v>12659599</v>
      </c>
      <c r="O67" s="254">
        <f>+O65+O66</f>
        <v>5208000</v>
      </c>
      <c r="P67" s="254">
        <f>+P65+P66</f>
        <v>7533779737</v>
      </c>
      <c r="Q67" s="256"/>
    </row>
    <row r="68" spans="1:17" s="206" customFormat="1" ht="18.75" customHeight="1" thickTop="1" x14ac:dyDescent="0.2">
      <c r="A68" s="206" t="s">
        <v>141</v>
      </c>
      <c r="L68" s="257"/>
      <c r="P68" s="234">
        <v>6984400</v>
      </c>
    </row>
    <row r="69" spans="1:17" s="206" customFormat="1" ht="15.75" customHeight="1" x14ac:dyDescent="0.2">
      <c r="L69" s="257"/>
      <c r="M69" s="225"/>
      <c r="N69" s="225"/>
      <c r="P69" s="225"/>
    </row>
    <row r="70" spans="1:17" s="206" customFormat="1" ht="12" x14ac:dyDescent="0.2">
      <c r="B70" s="239"/>
      <c r="C70" s="258"/>
      <c r="D70" s="258"/>
      <c r="E70" s="258"/>
      <c r="F70" s="258"/>
      <c r="G70" s="258"/>
      <c r="H70" s="258"/>
      <c r="I70" s="258"/>
      <c r="J70" s="258"/>
      <c r="K70" s="258"/>
      <c r="L70" s="259"/>
      <c r="M70" s="258"/>
      <c r="N70" s="258"/>
      <c r="O70" s="258"/>
      <c r="P70" s="239"/>
      <c r="Q70" s="260"/>
    </row>
    <row r="71" spans="1:17" s="206" customFormat="1" ht="12" x14ac:dyDescent="0.2">
      <c r="F71" s="230"/>
      <c r="G71" s="230"/>
      <c r="H71" s="261"/>
      <c r="I71" s="261"/>
      <c r="J71" s="261"/>
      <c r="K71" s="261"/>
      <c r="L71" s="262"/>
      <c r="P71" s="263"/>
    </row>
    <row r="72" spans="1:17" s="206" customFormat="1" ht="12" x14ac:dyDescent="0.2">
      <c r="A72" s="206" t="s">
        <v>142</v>
      </c>
      <c r="B72" s="264">
        <f>SUM(B67:B71)</f>
        <v>3598006923</v>
      </c>
      <c r="C72" s="264"/>
      <c r="D72" s="264">
        <f>SUM(D67:D71)</f>
        <v>250889588</v>
      </c>
      <c r="E72" s="264">
        <f>SUM(E67:E71)</f>
        <v>94526689</v>
      </c>
      <c r="F72" s="264">
        <f>SUM(F67:F71)</f>
        <v>1463975292</v>
      </c>
      <c r="G72" s="264"/>
      <c r="H72" s="264">
        <f>SUM(H67:H71)</f>
        <v>1204684800</v>
      </c>
      <c r="I72" s="264">
        <f>+I67</f>
        <v>0</v>
      </c>
      <c r="J72" s="264">
        <f>SUM(J67:J71)</f>
        <v>719200000</v>
      </c>
      <c r="K72" s="264">
        <f>SUM(K67:K71)</f>
        <v>124000000</v>
      </c>
      <c r="L72" s="265"/>
      <c r="M72" s="264">
        <f>SUM(M67:M71)</f>
        <v>60628846.000000007</v>
      </c>
      <c r="N72" s="264">
        <f>SUM(N67:N71)</f>
        <v>12659599</v>
      </c>
      <c r="O72" s="264">
        <f>SUM(O67:O71)</f>
        <v>5208000</v>
      </c>
      <c r="P72" s="264">
        <f>SUM(P67:P71)</f>
        <v>7540764137</v>
      </c>
    </row>
    <row r="73" spans="1:17" s="206" customFormat="1" ht="12" x14ac:dyDescent="0.2">
      <c r="L73" s="257"/>
    </row>
    <row r="74" spans="1:17" s="206" customFormat="1" x14ac:dyDescent="0.2">
      <c r="A74" s="266" t="s">
        <v>289</v>
      </c>
      <c r="B74" s="266"/>
      <c r="L74" s="257"/>
      <c r="P74" s="227"/>
    </row>
    <row r="75" spans="1:17" s="227" customFormat="1" x14ac:dyDescent="0.2">
      <c r="A75" s="267" t="s">
        <v>290</v>
      </c>
      <c r="L75" s="257"/>
    </row>
    <row r="76" spans="1:17" x14ac:dyDescent="0.2">
      <c r="A76" s="266" t="s">
        <v>291</v>
      </c>
    </row>
    <row r="78" spans="1:17" s="268" customFormat="1" x14ac:dyDescent="0.2">
      <c r="L78" s="269"/>
    </row>
    <row r="79" spans="1:17" s="268" customFormat="1" x14ac:dyDescent="0.2">
      <c r="L79" s="269"/>
    </row>
    <row r="80" spans="1:17" s="268" customFormat="1" x14ac:dyDescent="0.2">
      <c r="L80" s="269"/>
    </row>
    <row r="81" spans="12:12" s="268" customFormat="1" x14ac:dyDescent="0.2">
      <c r="L81" s="269"/>
    </row>
    <row r="82" spans="12:12" s="268" customFormat="1" x14ac:dyDescent="0.2">
      <c r="L82" s="269"/>
    </row>
    <row r="83" spans="12:12" s="268" customFormat="1" x14ac:dyDescent="0.2">
      <c r="L83" s="269"/>
    </row>
    <row r="84" spans="12:12" s="268" customFormat="1" x14ac:dyDescent="0.2">
      <c r="L84" s="269"/>
    </row>
    <row r="85" spans="12:12" s="268" customFormat="1" x14ac:dyDescent="0.2">
      <c r="L85" s="269"/>
    </row>
    <row r="86" spans="12:12" s="268" customFormat="1" x14ac:dyDescent="0.2">
      <c r="L86" s="269"/>
    </row>
    <row r="87" spans="12:12" s="268" customFormat="1" x14ac:dyDescent="0.2">
      <c r="L87" s="269"/>
    </row>
    <row r="88" spans="12:12" s="268" customFormat="1" x14ac:dyDescent="0.2">
      <c r="L88" s="269"/>
    </row>
    <row r="89" spans="12:12" s="268" customFormat="1" x14ac:dyDescent="0.2">
      <c r="L89" s="269"/>
    </row>
    <row r="90" spans="12:12" s="268" customFormat="1" x14ac:dyDescent="0.2">
      <c r="L90" s="269"/>
    </row>
    <row r="91" spans="12:12" s="268" customFormat="1" x14ac:dyDescent="0.2">
      <c r="L91" s="269"/>
    </row>
    <row r="92" spans="12:12" s="268" customFormat="1" x14ac:dyDescent="0.2">
      <c r="L92" s="269"/>
    </row>
    <row r="93" spans="12:12" s="268" customFormat="1" x14ac:dyDescent="0.2">
      <c r="L93" s="269"/>
    </row>
    <row r="94" spans="12:12" s="268" customFormat="1" x14ac:dyDescent="0.2">
      <c r="L94" s="269"/>
    </row>
    <row r="95" spans="12:12" s="268" customFormat="1" x14ac:dyDescent="0.2">
      <c r="L95" s="269"/>
    </row>
    <row r="96" spans="12:12" s="268" customFormat="1" x14ac:dyDescent="0.2">
      <c r="L96" s="269"/>
    </row>
    <row r="97" spans="12:12" s="268" customFormat="1" x14ac:dyDescent="0.2">
      <c r="L97" s="269"/>
    </row>
    <row r="98" spans="12:12" s="268" customFormat="1" x14ac:dyDescent="0.2">
      <c r="L98" s="269"/>
    </row>
    <row r="99" spans="12:12" s="268" customFormat="1" x14ac:dyDescent="0.2">
      <c r="L99" s="269"/>
    </row>
    <row r="100" spans="12:12" s="268" customFormat="1" x14ac:dyDescent="0.2">
      <c r="L100" s="269"/>
    </row>
    <row r="101" spans="12:12" s="268" customFormat="1" x14ac:dyDescent="0.2">
      <c r="L101" s="269"/>
    </row>
    <row r="102" spans="12:12" s="268" customFormat="1" x14ac:dyDescent="0.2">
      <c r="L102" s="269"/>
    </row>
    <row r="103" spans="12:12" s="268" customFormat="1" x14ac:dyDescent="0.2">
      <c r="L103" s="269"/>
    </row>
    <row r="104" spans="12:12" s="268" customFormat="1" x14ac:dyDescent="0.2">
      <c r="L104" s="269"/>
    </row>
    <row r="105" spans="12:12" s="268" customFormat="1" x14ac:dyDescent="0.2">
      <c r="L105" s="269"/>
    </row>
    <row r="106" spans="12:12" s="268" customFormat="1" x14ac:dyDescent="0.2">
      <c r="L106" s="269"/>
    </row>
    <row r="107" spans="12:12" s="268" customFormat="1" x14ac:dyDescent="0.2">
      <c r="L107" s="269"/>
    </row>
    <row r="108" spans="12:12" s="268" customFormat="1" x14ac:dyDescent="0.2">
      <c r="L108" s="269"/>
    </row>
    <row r="109" spans="12:12" s="268" customFormat="1" x14ac:dyDescent="0.2">
      <c r="L109" s="269"/>
    </row>
    <row r="110" spans="12:12" s="268" customFormat="1" x14ac:dyDescent="0.2">
      <c r="L110" s="269"/>
    </row>
    <row r="111" spans="12:12" s="268" customFormat="1" x14ac:dyDescent="0.2">
      <c r="L111" s="269"/>
    </row>
    <row r="112" spans="12:12" s="268" customFormat="1" x14ac:dyDescent="0.2">
      <c r="L112" s="269"/>
    </row>
    <row r="113" spans="12:12" s="268" customFormat="1" x14ac:dyDescent="0.2">
      <c r="L113" s="269"/>
    </row>
    <row r="114" spans="12:12" s="268" customFormat="1" x14ac:dyDescent="0.2">
      <c r="L114" s="269"/>
    </row>
    <row r="115" spans="12:12" s="268" customFormat="1" x14ac:dyDescent="0.2">
      <c r="L115" s="269"/>
    </row>
    <row r="116" spans="12:12" s="268" customFormat="1" x14ac:dyDescent="0.2">
      <c r="L116" s="269"/>
    </row>
    <row r="117" spans="12:12" s="268" customFormat="1" x14ac:dyDescent="0.2">
      <c r="L117" s="269"/>
    </row>
    <row r="118" spans="12:12" s="268" customFormat="1" x14ac:dyDescent="0.2">
      <c r="L118" s="269"/>
    </row>
    <row r="119" spans="12:12" s="268" customFormat="1" x14ac:dyDescent="0.2">
      <c r="L119" s="269"/>
    </row>
    <row r="120" spans="12:12" s="268" customFormat="1" x14ac:dyDescent="0.2">
      <c r="L120" s="269"/>
    </row>
    <row r="121" spans="12:12" s="268" customFormat="1" x14ac:dyDescent="0.2">
      <c r="L121" s="269"/>
    </row>
    <row r="122" spans="12:12" s="268" customFormat="1" x14ac:dyDescent="0.2">
      <c r="L122" s="269"/>
    </row>
    <row r="123" spans="12:12" s="268" customFormat="1" x14ac:dyDescent="0.2">
      <c r="L123" s="269"/>
    </row>
    <row r="124" spans="12:12" s="268" customFormat="1" x14ac:dyDescent="0.2">
      <c r="L124" s="269"/>
    </row>
    <row r="125" spans="12:12" s="268" customFormat="1" x14ac:dyDescent="0.2">
      <c r="L125" s="269"/>
    </row>
    <row r="126" spans="12:12" s="268" customFormat="1" x14ac:dyDescent="0.2">
      <c r="L126" s="269"/>
    </row>
    <row r="127" spans="12:12" s="268" customFormat="1" x14ac:dyDescent="0.2">
      <c r="L127" s="269"/>
    </row>
    <row r="128" spans="12:12" s="268" customFormat="1" x14ac:dyDescent="0.2">
      <c r="L128" s="269"/>
    </row>
    <row r="129" spans="12:12" s="268" customFormat="1" x14ac:dyDescent="0.2">
      <c r="L129" s="269"/>
    </row>
    <row r="130" spans="12:12" s="268" customFormat="1" x14ac:dyDescent="0.2">
      <c r="L130" s="269"/>
    </row>
    <row r="131" spans="12:12" s="268" customFormat="1" x14ac:dyDescent="0.2">
      <c r="L131" s="269"/>
    </row>
    <row r="132" spans="12:12" s="268" customFormat="1" x14ac:dyDescent="0.2">
      <c r="L132" s="269"/>
    </row>
    <row r="133" spans="12:12" s="268" customFormat="1" x14ac:dyDescent="0.2">
      <c r="L133" s="269"/>
    </row>
    <row r="134" spans="12:12" s="268" customFormat="1" x14ac:dyDescent="0.2">
      <c r="L134" s="269"/>
    </row>
    <row r="135" spans="12:12" s="268" customFormat="1" x14ac:dyDescent="0.2">
      <c r="L135" s="269"/>
    </row>
    <row r="136" spans="12:12" s="268" customFormat="1" x14ac:dyDescent="0.2">
      <c r="L136" s="269"/>
    </row>
    <row r="137" spans="12:12" s="268" customFormat="1" x14ac:dyDescent="0.2">
      <c r="L137" s="269"/>
    </row>
    <row r="138" spans="12:12" s="268" customFormat="1" x14ac:dyDescent="0.2">
      <c r="L138" s="269"/>
    </row>
    <row r="139" spans="12:12" s="268" customFormat="1" x14ac:dyDescent="0.2">
      <c r="L139" s="269"/>
    </row>
    <row r="140" spans="12:12" s="268" customFormat="1" x14ac:dyDescent="0.2">
      <c r="L140" s="269"/>
    </row>
    <row r="141" spans="12:12" s="268" customFormat="1" x14ac:dyDescent="0.2">
      <c r="L141" s="269"/>
    </row>
    <row r="142" spans="12:12" s="268" customFormat="1" x14ac:dyDescent="0.2">
      <c r="L142" s="269"/>
    </row>
    <row r="143" spans="12:12" s="268" customFormat="1" x14ac:dyDescent="0.2">
      <c r="L143" s="269"/>
    </row>
    <row r="144" spans="12:12" s="268" customFormat="1" x14ac:dyDescent="0.2">
      <c r="L144" s="269"/>
    </row>
    <row r="145" spans="12:12" s="268" customFormat="1" x14ac:dyDescent="0.2">
      <c r="L145" s="269"/>
    </row>
    <row r="146" spans="12:12" s="268" customFormat="1" x14ac:dyDescent="0.2">
      <c r="L146" s="269"/>
    </row>
    <row r="147" spans="12:12" s="268" customFormat="1" x14ac:dyDescent="0.2">
      <c r="L147" s="269"/>
    </row>
    <row r="148" spans="12:12" s="268" customFormat="1" x14ac:dyDescent="0.2">
      <c r="L148" s="269"/>
    </row>
    <row r="149" spans="12:12" s="268" customFormat="1" x14ac:dyDescent="0.2">
      <c r="L149" s="269"/>
    </row>
    <row r="150" spans="12:12" s="268" customFormat="1" x14ac:dyDescent="0.2">
      <c r="L150" s="269"/>
    </row>
    <row r="151" spans="12:12" s="268" customFormat="1" x14ac:dyDescent="0.2">
      <c r="L151" s="269"/>
    </row>
    <row r="152" spans="12:12" s="268" customFormat="1" x14ac:dyDescent="0.2">
      <c r="L152" s="269"/>
    </row>
    <row r="153" spans="12:12" s="268" customFormat="1" x14ac:dyDescent="0.2">
      <c r="L153" s="269"/>
    </row>
    <row r="154" spans="12:12" s="268" customFormat="1" x14ac:dyDescent="0.2">
      <c r="L154" s="269"/>
    </row>
    <row r="155" spans="12:12" s="268" customFormat="1" x14ac:dyDescent="0.2">
      <c r="L155" s="269"/>
    </row>
    <row r="156" spans="12:12" s="268" customFormat="1" x14ac:dyDescent="0.2">
      <c r="L156" s="269"/>
    </row>
    <row r="157" spans="12:12" s="268" customFormat="1" x14ac:dyDescent="0.2">
      <c r="L157" s="269"/>
    </row>
    <row r="158" spans="12:12" s="268" customFormat="1" x14ac:dyDescent="0.2">
      <c r="L158" s="269"/>
    </row>
    <row r="159" spans="12:12" s="268" customFormat="1" x14ac:dyDescent="0.2">
      <c r="L159" s="269"/>
    </row>
    <row r="160" spans="12:12" s="268" customFormat="1" x14ac:dyDescent="0.2">
      <c r="L160" s="269"/>
    </row>
    <row r="161" spans="12:12" s="268" customFormat="1" x14ac:dyDescent="0.2">
      <c r="L161" s="269"/>
    </row>
    <row r="162" spans="12:12" s="268" customFormat="1" x14ac:dyDescent="0.2">
      <c r="L162" s="269"/>
    </row>
    <row r="163" spans="12:12" s="268" customFormat="1" x14ac:dyDescent="0.2">
      <c r="L163" s="269"/>
    </row>
    <row r="164" spans="12:12" s="268" customFormat="1" x14ac:dyDescent="0.2">
      <c r="L164" s="269"/>
    </row>
    <row r="165" spans="12:12" s="268" customFormat="1" x14ac:dyDescent="0.2">
      <c r="L165" s="269"/>
    </row>
    <row r="166" spans="12:12" s="268" customFormat="1" x14ac:dyDescent="0.2">
      <c r="L166" s="269"/>
    </row>
    <row r="167" spans="12:12" s="268" customFormat="1" x14ac:dyDescent="0.2">
      <c r="L167" s="269"/>
    </row>
    <row r="168" spans="12:12" s="268" customFormat="1" x14ac:dyDescent="0.2">
      <c r="L168" s="269"/>
    </row>
    <row r="169" spans="12:12" s="268" customFormat="1" x14ac:dyDescent="0.2">
      <c r="L169" s="269"/>
    </row>
    <row r="170" spans="12:12" s="268" customFormat="1" x14ac:dyDescent="0.2">
      <c r="L170" s="269"/>
    </row>
    <row r="171" spans="12:12" s="268" customFormat="1" x14ac:dyDescent="0.2">
      <c r="L171" s="269"/>
    </row>
    <row r="172" spans="12:12" s="268" customFormat="1" x14ac:dyDescent="0.2">
      <c r="L172" s="269"/>
    </row>
    <row r="173" spans="12:12" s="268" customFormat="1" x14ac:dyDescent="0.2">
      <c r="L173" s="269"/>
    </row>
    <row r="174" spans="12:12" s="268" customFormat="1" x14ac:dyDescent="0.2">
      <c r="L174" s="269"/>
    </row>
    <row r="175" spans="12:12" s="268" customFormat="1" x14ac:dyDescent="0.2">
      <c r="L175" s="269"/>
    </row>
    <row r="176" spans="12:12" s="268" customFormat="1" x14ac:dyDescent="0.2">
      <c r="L176" s="269"/>
    </row>
    <row r="177" spans="12:12" s="268" customFormat="1" x14ac:dyDescent="0.2">
      <c r="L177" s="269"/>
    </row>
    <row r="178" spans="12:12" s="268" customFormat="1" x14ac:dyDescent="0.2">
      <c r="L178" s="269"/>
    </row>
    <row r="179" spans="12:12" s="268" customFormat="1" x14ac:dyDescent="0.2">
      <c r="L179" s="269"/>
    </row>
    <row r="180" spans="12:12" s="268" customFormat="1" x14ac:dyDescent="0.2">
      <c r="L180" s="269"/>
    </row>
    <row r="181" spans="12:12" s="268" customFormat="1" x14ac:dyDescent="0.2">
      <c r="L181" s="269"/>
    </row>
    <row r="182" spans="12:12" s="268" customFormat="1" x14ac:dyDescent="0.2">
      <c r="L182" s="269"/>
    </row>
    <row r="183" spans="12:12" s="268" customFormat="1" x14ac:dyDescent="0.2">
      <c r="L183" s="269"/>
    </row>
    <row r="184" spans="12:12" s="268" customFormat="1" x14ac:dyDescent="0.2">
      <c r="L184" s="269"/>
    </row>
    <row r="185" spans="12:12" s="268" customFormat="1" x14ac:dyDescent="0.2">
      <c r="L185" s="269"/>
    </row>
    <row r="186" spans="12:12" s="268" customFormat="1" x14ac:dyDescent="0.2">
      <c r="L186" s="269"/>
    </row>
    <row r="187" spans="12:12" s="268" customFormat="1" x14ac:dyDescent="0.2">
      <c r="L187" s="269"/>
    </row>
    <row r="188" spans="12:12" s="268" customFormat="1" x14ac:dyDescent="0.2">
      <c r="L188" s="269"/>
    </row>
    <row r="189" spans="12:12" s="268" customFormat="1" x14ac:dyDescent="0.2">
      <c r="L189" s="269"/>
    </row>
    <row r="190" spans="12:12" s="268" customFormat="1" x14ac:dyDescent="0.2">
      <c r="L190" s="269"/>
    </row>
    <row r="191" spans="12:12" s="268" customFormat="1" x14ac:dyDescent="0.2">
      <c r="L191" s="269"/>
    </row>
    <row r="192" spans="12:12" s="268" customFormat="1" x14ac:dyDescent="0.2">
      <c r="L192" s="269"/>
    </row>
    <row r="193" spans="12:12" s="268" customFormat="1" x14ac:dyDescent="0.2">
      <c r="L193" s="269"/>
    </row>
    <row r="194" spans="12:12" s="268" customFormat="1" x14ac:dyDescent="0.2">
      <c r="L194" s="269"/>
    </row>
    <row r="195" spans="12:12" s="268" customFormat="1" x14ac:dyDescent="0.2">
      <c r="L195" s="269"/>
    </row>
    <row r="196" spans="12:12" s="268" customFormat="1" x14ac:dyDescent="0.2">
      <c r="L196" s="269"/>
    </row>
    <row r="197" spans="12:12" s="268" customFormat="1" x14ac:dyDescent="0.2">
      <c r="L197" s="269"/>
    </row>
    <row r="198" spans="12:12" s="268" customFormat="1" x14ac:dyDescent="0.2">
      <c r="L198" s="269"/>
    </row>
    <row r="199" spans="12:12" s="268" customFormat="1" x14ac:dyDescent="0.2">
      <c r="L199" s="269"/>
    </row>
    <row r="200" spans="12:12" s="268" customFormat="1" x14ac:dyDescent="0.2">
      <c r="L200" s="269"/>
    </row>
    <row r="201" spans="12:12" s="268" customFormat="1" x14ac:dyDescent="0.2">
      <c r="L201" s="269"/>
    </row>
    <row r="202" spans="12:12" s="268" customFormat="1" x14ac:dyDescent="0.2">
      <c r="L202" s="269"/>
    </row>
    <row r="203" spans="12:12" s="268" customFormat="1" x14ac:dyDescent="0.2">
      <c r="L203" s="269"/>
    </row>
    <row r="204" spans="12:12" s="268" customFormat="1" x14ac:dyDescent="0.2">
      <c r="L204" s="269"/>
    </row>
    <row r="205" spans="12:12" s="268" customFormat="1" x14ac:dyDescent="0.2">
      <c r="L205" s="269"/>
    </row>
    <row r="206" spans="12:12" s="268" customFormat="1" x14ac:dyDescent="0.2">
      <c r="L206" s="269"/>
    </row>
    <row r="207" spans="12:12" s="268" customFormat="1" x14ac:dyDescent="0.2">
      <c r="L207" s="269"/>
    </row>
    <row r="208" spans="12:12" s="268" customFormat="1" x14ac:dyDescent="0.2">
      <c r="L208" s="269"/>
    </row>
    <row r="209" spans="12:12" s="268" customFormat="1" x14ac:dyDescent="0.2">
      <c r="L209" s="269"/>
    </row>
    <row r="210" spans="12:12" s="268" customFormat="1" x14ac:dyDescent="0.2">
      <c r="L210" s="269"/>
    </row>
    <row r="211" spans="12:12" s="268" customFormat="1" x14ac:dyDescent="0.2">
      <c r="L211" s="269"/>
    </row>
    <row r="212" spans="12:12" s="268" customFormat="1" x14ac:dyDescent="0.2">
      <c r="L212" s="269"/>
    </row>
    <row r="213" spans="12:12" s="268" customFormat="1" x14ac:dyDescent="0.2">
      <c r="L213" s="269"/>
    </row>
    <row r="214" spans="12:12" s="268" customFormat="1" x14ac:dyDescent="0.2">
      <c r="L214" s="269"/>
    </row>
    <row r="215" spans="12:12" s="268" customFormat="1" x14ac:dyDescent="0.2">
      <c r="L215" s="269"/>
    </row>
    <row r="216" spans="12:12" s="268" customFormat="1" x14ac:dyDescent="0.2">
      <c r="L216" s="269"/>
    </row>
    <row r="217" spans="12:12" s="268" customFormat="1" x14ac:dyDescent="0.2">
      <c r="L217" s="269"/>
    </row>
    <row r="218" spans="12:12" s="268" customFormat="1" x14ac:dyDescent="0.2">
      <c r="L218" s="269"/>
    </row>
    <row r="219" spans="12:12" s="268" customFormat="1" x14ac:dyDescent="0.2">
      <c r="L219" s="269"/>
    </row>
    <row r="220" spans="12:12" s="268" customFormat="1" x14ac:dyDescent="0.2">
      <c r="L220" s="269"/>
    </row>
    <row r="221" spans="12:12" s="268" customFormat="1" x14ac:dyDescent="0.2">
      <c r="L221" s="269"/>
    </row>
    <row r="222" spans="12:12" s="268" customFormat="1" x14ac:dyDescent="0.2">
      <c r="L222" s="269"/>
    </row>
    <row r="223" spans="12:12" s="268" customFormat="1" x14ac:dyDescent="0.2">
      <c r="L223" s="269"/>
    </row>
    <row r="224" spans="12:12" s="268" customFormat="1" x14ac:dyDescent="0.2">
      <c r="L224" s="269"/>
    </row>
    <row r="225" spans="12:12" s="268" customFormat="1" x14ac:dyDescent="0.2">
      <c r="L225" s="269"/>
    </row>
    <row r="226" spans="12:12" s="268" customFormat="1" x14ac:dyDescent="0.2">
      <c r="L226" s="269"/>
    </row>
    <row r="227" spans="12:12" s="268" customFormat="1" x14ac:dyDescent="0.2">
      <c r="L227" s="269"/>
    </row>
    <row r="228" spans="12:12" s="268" customFormat="1" x14ac:dyDescent="0.2">
      <c r="L228" s="269"/>
    </row>
    <row r="229" spans="12:12" s="268" customFormat="1" x14ac:dyDescent="0.2">
      <c r="L229" s="269"/>
    </row>
    <row r="230" spans="12:12" s="268" customFormat="1" x14ac:dyDescent="0.2">
      <c r="L230" s="269"/>
    </row>
    <row r="231" spans="12:12" s="268" customFormat="1" x14ac:dyDescent="0.2">
      <c r="L231" s="269"/>
    </row>
    <row r="232" spans="12:12" s="268" customFormat="1" x14ac:dyDescent="0.2">
      <c r="L232" s="269"/>
    </row>
    <row r="233" spans="12:12" s="268" customFormat="1" x14ac:dyDescent="0.2">
      <c r="L233" s="269"/>
    </row>
    <row r="234" spans="12:12" s="268" customFormat="1" x14ac:dyDescent="0.2">
      <c r="L234" s="269"/>
    </row>
    <row r="235" spans="12:12" s="268" customFormat="1" x14ac:dyDescent="0.2">
      <c r="L235" s="269"/>
    </row>
    <row r="236" spans="12:12" s="268" customFormat="1" x14ac:dyDescent="0.2">
      <c r="L236" s="269"/>
    </row>
    <row r="237" spans="12:12" s="268" customFormat="1" x14ac:dyDescent="0.2">
      <c r="L237" s="269"/>
    </row>
    <row r="238" spans="12:12" s="268" customFormat="1" x14ac:dyDescent="0.2">
      <c r="L238" s="269"/>
    </row>
    <row r="239" spans="12:12" s="268" customFormat="1" x14ac:dyDescent="0.2">
      <c r="L239" s="269"/>
    </row>
    <row r="240" spans="12:12" s="268" customFormat="1" x14ac:dyDescent="0.2">
      <c r="L240" s="269"/>
    </row>
    <row r="241" spans="12:12" s="268" customFormat="1" x14ac:dyDescent="0.2">
      <c r="L241" s="269"/>
    </row>
    <row r="242" spans="12:12" s="268" customFormat="1" x14ac:dyDescent="0.2">
      <c r="L242" s="269"/>
    </row>
    <row r="243" spans="12:12" s="268" customFormat="1" x14ac:dyDescent="0.2">
      <c r="L243" s="269"/>
    </row>
    <row r="244" spans="12:12" s="268" customFormat="1" x14ac:dyDescent="0.2">
      <c r="L244" s="269"/>
    </row>
    <row r="245" spans="12:12" s="268" customFormat="1" x14ac:dyDescent="0.2">
      <c r="L245" s="269"/>
    </row>
    <row r="246" spans="12:12" s="268" customFormat="1" x14ac:dyDescent="0.2">
      <c r="L246" s="269"/>
    </row>
    <row r="247" spans="12:12" s="268" customFormat="1" x14ac:dyDescent="0.2">
      <c r="L247" s="269"/>
    </row>
    <row r="248" spans="12:12" s="268" customFormat="1" x14ac:dyDescent="0.2">
      <c r="L248" s="269"/>
    </row>
    <row r="249" spans="12:12" s="268" customFormat="1" x14ac:dyDescent="0.2">
      <c r="L249" s="269"/>
    </row>
    <row r="250" spans="12:12" s="268" customFormat="1" x14ac:dyDescent="0.2">
      <c r="L250" s="269"/>
    </row>
    <row r="251" spans="12:12" s="268" customFormat="1" x14ac:dyDescent="0.2">
      <c r="L251" s="269"/>
    </row>
    <row r="252" spans="12:12" s="268" customFormat="1" x14ac:dyDescent="0.2">
      <c r="L252" s="269"/>
    </row>
    <row r="253" spans="12:12" s="268" customFormat="1" x14ac:dyDescent="0.2">
      <c r="L253" s="269"/>
    </row>
    <row r="254" spans="12:12" s="268" customFormat="1" x14ac:dyDescent="0.2">
      <c r="L254" s="269"/>
    </row>
    <row r="255" spans="12:12" s="268" customFormat="1" x14ac:dyDescent="0.2">
      <c r="L255" s="269"/>
    </row>
    <row r="256" spans="12:12" s="268" customFormat="1" x14ac:dyDescent="0.2">
      <c r="L256" s="269"/>
    </row>
    <row r="257" spans="12:12" s="268" customFormat="1" x14ac:dyDescent="0.2">
      <c r="L257" s="269"/>
    </row>
    <row r="258" spans="12:12" s="268" customFormat="1" x14ac:dyDescent="0.2">
      <c r="L258" s="269"/>
    </row>
    <row r="259" spans="12:12" s="268" customFormat="1" x14ac:dyDescent="0.2">
      <c r="L259" s="269"/>
    </row>
    <row r="260" spans="12:12" s="268" customFormat="1" x14ac:dyDescent="0.2">
      <c r="L260" s="269"/>
    </row>
    <row r="261" spans="12:12" s="268" customFormat="1" x14ac:dyDescent="0.2">
      <c r="L261" s="269"/>
    </row>
    <row r="262" spans="12:12" s="268" customFormat="1" x14ac:dyDescent="0.2">
      <c r="L262" s="269"/>
    </row>
    <row r="263" spans="12:12" s="268" customFormat="1" x14ac:dyDescent="0.2">
      <c r="L263" s="269"/>
    </row>
    <row r="264" spans="12:12" s="268" customFormat="1" x14ac:dyDescent="0.2">
      <c r="L264" s="269"/>
    </row>
    <row r="265" spans="12:12" s="268" customFormat="1" x14ac:dyDescent="0.2">
      <c r="L265" s="269"/>
    </row>
    <row r="266" spans="12:12" s="268" customFormat="1" x14ac:dyDescent="0.2">
      <c r="L266" s="269"/>
    </row>
    <row r="267" spans="12:12" s="268" customFormat="1" x14ac:dyDescent="0.2">
      <c r="L267" s="269"/>
    </row>
    <row r="268" spans="12:12" s="268" customFormat="1" x14ac:dyDescent="0.2">
      <c r="L268" s="269"/>
    </row>
    <row r="269" spans="12:12" s="268" customFormat="1" x14ac:dyDescent="0.2">
      <c r="L269" s="269"/>
    </row>
    <row r="270" spans="12:12" s="268" customFormat="1" x14ac:dyDescent="0.2">
      <c r="L270" s="269"/>
    </row>
    <row r="271" spans="12:12" s="268" customFormat="1" x14ac:dyDescent="0.2">
      <c r="L271" s="269"/>
    </row>
    <row r="272" spans="12:12" s="268" customFormat="1" x14ac:dyDescent="0.2">
      <c r="L272" s="269"/>
    </row>
    <row r="273" spans="12:12" s="268" customFormat="1" x14ac:dyDescent="0.2">
      <c r="L273" s="269"/>
    </row>
    <row r="274" spans="12:12" s="268" customFormat="1" x14ac:dyDescent="0.2">
      <c r="L274" s="269"/>
    </row>
    <row r="275" spans="12:12" s="268" customFormat="1" x14ac:dyDescent="0.2">
      <c r="L275" s="269"/>
    </row>
    <row r="276" spans="12:12" s="268" customFormat="1" x14ac:dyDescent="0.2">
      <c r="L276" s="269"/>
    </row>
    <row r="277" spans="12:12" s="268" customFormat="1" x14ac:dyDescent="0.2">
      <c r="L277" s="269"/>
    </row>
    <row r="278" spans="12:12" s="268" customFormat="1" x14ac:dyDescent="0.2">
      <c r="L278" s="269"/>
    </row>
    <row r="279" spans="12:12" s="268" customFormat="1" x14ac:dyDescent="0.2">
      <c r="L279" s="269"/>
    </row>
    <row r="280" spans="12:12" s="268" customFormat="1" x14ac:dyDescent="0.2">
      <c r="L280" s="269"/>
    </row>
    <row r="281" spans="12:12" s="268" customFormat="1" x14ac:dyDescent="0.2">
      <c r="L281" s="269"/>
    </row>
    <row r="282" spans="12:12" s="268" customFormat="1" x14ac:dyDescent="0.2">
      <c r="L282" s="269"/>
    </row>
    <row r="283" spans="12:12" s="268" customFormat="1" x14ac:dyDescent="0.2">
      <c r="L283" s="269"/>
    </row>
    <row r="284" spans="12:12" s="268" customFormat="1" x14ac:dyDescent="0.2">
      <c r="L284" s="269"/>
    </row>
    <row r="285" spans="12:12" s="268" customFormat="1" x14ac:dyDescent="0.2">
      <c r="L285" s="269"/>
    </row>
    <row r="286" spans="12:12" s="268" customFormat="1" x14ac:dyDescent="0.2">
      <c r="L286" s="269"/>
    </row>
    <row r="287" spans="12:12" s="268" customFormat="1" x14ac:dyDescent="0.2">
      <c r="L287" s="269"/>
    </row>
    <row r="288" spans="12:12" s="268" customFormat="1" x14ac:dyDescent="0.2">
      <c r="L288" s="269"/>
    </row>
    <row r="289" spans="12:12" s="268" customFormat="1" x14ac:dyDescent="0.2">
      <c r="L289" s="269"/>
    </row>
    <row r="290" spans="12:12" s="268" customFormat="1" x14ac:dyDescent="0.2">
      <c r="L290" s="269"/>
    </row>
    <row r="291" spans="12:12" s="268" customFormat="1" x14ac:dyDescent="0.2">
      <c r="L291" s="269"/>
    </row>
    <row r="292" spans="12:12" s="268" customFormat="1" x14ac:dyDescent="0.2">
      <c r="L292" s="269"/>
    </row>
    <row r="293" spans="12:12" s="268" customFormat="1" x14ac:dyDescent="0.2">
      <c r="L293" s="269"/>
    </row>
    <row r="294" spans="12:12" s="268" customFormat="1" x14ac:dyDescent="0.2">
      <c r="L294" s="269"/>
    </row>
    <row r="295" spans="12:12" s="268" customFormat="1" x14ac:dyDescent="0.2">
      <c r="L295" s="269"/>
    </row>
    <row r="296" spans="12:12" s="268" customFormat="1" x14ac:dyDescent="0.2">
      <c r="L296" s="269"/>
    </row>
    <row r="297" spans="12:12" s="268" customFormat="1" x14ac:dyDescent="0.2">
      <c r="L297" s="269"/>
    </row>
    <row r="298" spans="12:12" s="268" customFormat="1" x14ac:dyDescent="0.2">
      <c r="L298" s="269"/>
    </row>
    <row r="299" spans="12:12" s="268" customFormat="1" x14ac:dyDescent="0.2">
      <c r="L299" s="269"/>
    </row>
    <row r="300" spans="12:12" s="268" customFormat="1" x14ac:dyDescent="0.2">
      <c r="L300" s="269"/>
    </row>
    <row r="301" spans="12:12" s="268" customFormat="1" x14ac:dyDescent="0.2">
      <c r="L301" s="269"/>
    </row>
    <row r="302" spans="12:12" s="268" customFormat="1" x14ac:dyDescent="0.2">
      <c r="L302" s="269"/>
    </row>
    <row r="303" spans="12:12" s="268" customFormat="1" x14ac:dyDescent="0.2">
      <c r="L303" s="269"/>
    </row>
    <row r="304" spans="12:12" s="268" customFormat="1" x14ac:dyDescent="0.2">
      <c r="L304" s="269"/>
    </row>
    <row r="305" spans="12:12" s="268" customFormat="1" x14ac:dyDescent="0.2">
      <c r="L305" s="269"/>
    </row>
    <row r="306" spans="12:12" s="268" customFormat="1" x14ac:dyDescent="0.2">
      <c r="L306" s="269"/>
    </row>
    <row r="307" spans="12:12" s="268" customFormat="1" x14ac:dyDescent="0.2">
      <c r="L307" s="269"/>
    </row>
    <row r="308" spans="12:12" s="268" customFormat="1" x14ac:dyDescent="0.2">
      <c r="L308" s="269"/>
    </row>
    <row r="309" spans="12:12" s="268" customFormat="1" x14ac:dyDescent="0.2">
      <c r="L309" s="269"/>
    </row>
    <row r="310" spans="12:12" s="268" customFormat="1" x14ac:dyDescent="0.2">
      <c r="L310" s="269"/>
    </row>
    <row r="311" spans="12:12" s="268" customFormat="1" x14ac:dyDescent="0.2">
      <c r="L311" s="269"/>
    </row>
    <row r="312" spans="12:12" s="268" customFormat="1" x14ac:dyDescent="0.2">
      <c r="L312" s="269"/>
    </row>
    <row r="313" spans="12:12" s="268" customFormat="1" x14ac:dyDescent="0.2">
      <c r="L313" s="269"/>
    </row>
    <row r="314" spans="12:12" s="268" customFormat="1" x14ac:dyDescent="0.2">
      <c r="L314" s="269"/>
    </row>
    <row r="315" spans="12:12" s="268" customFormat="1" x14ac:dyDescent="0.2">
      <c r="L315" s="269"/>
    </row>
    <row r="316" spans="12:12" s="268" customFormat="1" x14ac:dyDescent="0.2">
      <c r="L316" s="269"/>
    </row>
    <row r="317" spans="12:12" s="268" customFormat="1" x14ac:dyDescent="0.2">
      <c r="L317" s="269"/>
    </row>
    <row r="318" spans="12:12" s="268" customFormat="1" x14ac:dyDescent="0.2">
      <c r="L318" s="269"/>
    </row>
    <row r="319" spans="12:12" s="268" customFormat="1" x14ac:dyDescent="0.2">
      <c r="L319" s="269"/>
    </row>
    <row r="320" spans="12:12" s="268" customFormat="1" x14ac:dyDescent="0.2">
      <c r="L320" s="269"/>
    </row>
    <row r="321" spans="12:12" s="268" customFormat="1" x14ac:dyDescent="0.2">
      <c r="L321" s="269"/>
    </row>
    <row r="322" spans="12:12" s="268" customFormat="1" x14ac:dyDescent="0.2">
      <c r="L322" s="269"/>
    </row>
    <row r="323" spans="12:12" s="268" customFormat="1" x14ac:dyDescent="0.2">
      <c r="L323" s="269"/>
    </row>
    <row r="324" spans="12:12" s="268" customFormat="1" x14ac:dyDescent="0.2">
      <c r="L324" s="269"/>
    </row>
    <row r="325" spans="12:12" s="268" customFormat="1" x14ac:dyDescent="0.2">
      <c r="L325" s="269"/>
    </row>
    <row r="326" spans="12:12" s="268" customFormat="1" x14ac:dyDescent="0.2">
      <c r="L326" s="269"/>
    </row>
    <row r="327" spans="12:12" s="268" customFormat="1" x14ac:dyDescent="0.2">
      <c r="L327" s="269"/>
    </row>
    <row r="328" spans="12:12" s="268" customFormat="1" x14ac:dyDescent="0.2">
      <c r="L328" s="269"/>
    </row>
    <row r="329" spans="12:12" s="268" customFormat="1" x14ac:dyDescent="0.2">
      <c r="L329" s="269"/>
    </row>
    <row r="330" spans="12:12" s="268" customFormat="1" x14ac:dyDescent="0.2">
      <c r="L330" s="269"/>
    </row>
    <row r="331" spans="12:12" s="268" customFormat="1" x14ac:dyDescent="0.2">
      <c r="L331" s="269"/>
    </row>
    <row r="332" spans="12:12" s="268" customFormat="1" x14ac:dyDescent="0.2">
      <c r="L332" s="269"/>
    </row>
    <row r="333" spans="12:12" s="268" customFormat="1" x14ac:dyDescent="0.2">
      <c r="L333" s="269"/>
    </row>
    <row r="334" spans="12:12" s="268" customFormat="1" x14ac:dyDescent="0.2">
      <c r="L334" s="269"/>
    </row>
    <row r="335" spans="12:12" s="268" customFormat="1" x14ac:dyDescent="0.2">
      <c r="L335" s="269"/>
    </row>
    <row r="336" spans="12:12" s="268" customFormat="1" x14ac:dyDescent="0.2">
      <c r="L336" s="269"/>
    </row>
    <row r="337" spans="12:12" s="268" customFormat="1" x14ac:dyDescent="0.2">
      <c r="L337" s="269"/>
    </row>
    <row r="338" spans="12:12" s="268" customFormat="1" x14ac:dyDescent="0.2">
      <c r="L338" s="269"/>
    </row>
    <row r="339" spans="12:12" s="268" customFormat="1" x14ac:dyDescent="0.2">
      <c r="L339" s="269"/>
    </row>
    <row r="340" spans="12:12" s="268" customFormat="1" x14ac:dyDescent="0.2">
      <c r="L340" s="269"/>
    </row>
    <row r="341" spans="12:12" s="268" customFormat="1" x14ac:dyDescent="0.2">
      <c r="L341" s="269"/>
    </row>
    <row r="342" spans="12:12" s="268" customFormat="1" x14ac:dyDescent="0.2">
      <c r="L342" s="269"/>
    </row>
    <row r="343" spans="12:12" s="268" customFormat="1" x14ac:dyDescent="0.2">
      <c r="L343" s="269"/>
    </row>
    <row r="344" spans="12:12" s="268" customFormat="1" x14ac:dyDescent="0.2">
      <c r="L344" s="269"/>
    </row>
    <row r="345" spans="12:12" s="268" customFormat="1" x14ac:dyDescent="0.2">
      <c r="L345" s="269"/>
    </row>
    <row r="346" spans="12:12" s="268" customFormat="1" x14ac:dyDescent="0.2">
      <c r="L346" s="269"/>
    </row>
    <row r="347" spans="12:12" s="268" customFormat="1" x14ac:dyDescent="0.2">
      <c r="L347" s="269"/>
    </row>
    <row r="348" spans="12:12" s="268" customFormat="1" x14ac:dyDescent="0.2">
      <c r="L348" s="269"/>
    </row>
    <row r="349" spans="12:12" s="268" customFormat="1" x14ac:dyDescent="0.2">
      <c r="L349" s="269"/>
    </row>
    <row r="350" spans="12:12" s="268" customFormat="1" x14ac:dyDescent="0.2">
      <c r="L350" s="269"/>
    </row>
    <row r="351" spans="12:12" s="268" customFormat="1" x14ac:dyDescent="0.2">
      <c r="L351" s="269"/>
    </row>
    <row r="352" spans="12:12" s="268" customFormat="1" x14ac:dyDescent="0.2">
      <c r="L352" s="269"/>
    </row>
    <row r="353" spans="12:12" s="268" customFormat="1" x14ac:dyDescent="0.2">
      <c r="L353" s="269"/>
    </row>
    <row r="354" spans="12:12" s="268" customFormat="1" x14ac:dyDescent="0.2">
      <c r="L354" s="269"/>
    </row>
    <row r="355" spans="12:12" s="268" customFormat="1" x14ac:dyDescent="0.2">
      <c r="L355" s="269"/>
    </row>
    <row r="356" spans="12:12" s="268" customFormat="1" x14ac:dyDescent="0.2">
      <c r="L356" s="269"/>
    </row>
    <row r="357" spans="12:12" s="268" customFormat="1" x14ac:dyDescent="0.2">
      <c r="L357" s="269"/>
    </row>
    <row r="358" spans="12:12" s="268" customFormat="1" x14ac:dyDescent="0.2">
      <c r="L358" s="269"/>
    </row>
    <row r="359" spans="12:12" s="268" customFormat="1" x14ac:dyDescent="0.2">
      <c r="L359" s="269"/>
    </row>
    <row r="360" spans="12:12" s="268" customFormat="1" x14ac:dyDescent="0.2">
      <c r="L360" s="269"/>
    </row>
    <row r="361" spans="12:12" s="268" customFormat="1" x14ac:dyDescent="0.2">
      <c r="L361" s="269"/>
    </row>
    <row r="362" spans="12:12" s="268" customFormat="1" x14ac:dyDescent="0.2">
      <c r="L362" s="269"/>
    </row>
    <row r="363" spans="12:12" s="268" customFormat="1" x14ac:dyDescent="0.2">
      <c r="L363" s="269"/>
    </row>
    <row r="364" spans="12:12" s="268" customFormat="1" x14ac:dyDescent="0.2">
      <c r="L364" s="269"/>
    </row>
    <row r="365" spans="12:12" s="268" customFormat="1" x14ac:dyDescent="0.2">
      <c r="L365" s="269"/>
    </row>
    <row r="366" spans="12:12" s="268" customFormat="1" x14ac:dyDescent="0.2">
      <c r="L366" s="269"/>
    </row>
    <row r="367" spans="12:12" s="268" customFormat="1" x14ac:dyDescent="0.2">
      <c r="L367" s="269"/>
    </row>
    <row r="368" spans="12:12" s="268" customFormat="1" x14ac:dyDescent="0.2">
      <c r="L368" s="269"/>
    </row>
    <row r="369" spans="12:12" s="268" customFormat="1" x14ac:dyDescent="0.2">
      <c r="L369" s="269"/>
    </row>
    <row r="370" spans="12:12" s="268" customFormat="1" x14ac:dyDescent="0.2">
      <c r="L370" s="269"/>
    </row>
    <row r="371" spans="12:12" s="268" customFormat="1" x14ac:dyDescent="0.2">
      <c r="L371" s="269"/>
    </row>
    <row r="372" spans="12:12" s="268" customFormat="1" x14ac:dyDescent="0.2">
      <c r="L372" s="269"/>
    </row>
    <row r="373" spans="12:12" s="268" customFormat="1" x14ac:dyDescent="0.2">
      <c r="L373" s="269"/>
    </row>
    <row r="374" spans="12:12" s="268" customFormat="1" x14ac:dyDescent="0.2">
      <c r="L374" s="269"/>
    </row>
    <row r="375" spans="12:12" s="268" customFormat="1" x14ac:dyDescent="0.2">
      <c r="L375" s="269"/>
    </row>
  </sheetData>
  <mergeCells count="3">
    <mergeCell ref="A1:P1"/>
    <mergeCell ref="A2:P2"/>
    <mergeCell ref="A3:P3"/>
  </mergeCells>
  <phoneticPr fontId="0" type="noConversion"/>
  <printOptions horizontalCentered="1"/>
  <pageMargins left="0" right="0" top="0.25" bottom="0.25" header="0" footer="0"/>
  <pageSetup paperSize="5" scale="70"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72"/>
  <sheetViews>
    <sheetView zoomScale="90" zoomScaleNormal="95" zoomScaleSheetLayoutView="100" workbookViewId="0">
      <pane xSplit="1" ySplit="6" topLeftCell="H7" activePane="bottomRight" state="frozen"/>
      <selection activeCell="J39" sqref="J39"/>
      <selection pane="topRight" activeCell="J39" sqref="J39"/>
      <selection pane="bottomLeft" activeCell="J39" sqref="J39"/>
      <selection pane="bottomRight" activeCell="J39" sqref="J39"/>
    </sheetView>
  </sheetViews>
  <sheetFormatPr defaultRowHeight="12" x14ac:dyDescent="0.2"/>
  <cols>
    <col min="1" max="1" width="20.140625" style="277" customWidth="1"/>
    <col min="2" max="2" width="14.140625" style="277" customWidth="1"/>
    <col min="3" max="3" width="15.42578125" style="277" customWidth="1"/>
    <col min="4" max="4" width="17.42578125" style="277" customWidth="1"/>
    <col min="5" max="6" width="11.7109375" style="277" customWidth="1"/>
    <col min="7" max="7" width="15.5703125" style="277" customWidth="1"/>
    <col min="8" max="12" width="13.28515625" style="277" customWidth="1"/>
    <col min="13" max="14" width="12.7109375" style="277" bestFit="1" customWidth="1"/>
    <col min="15" max="15" width="12.7109375" style="277" customWidth="1"/>
    <col min="16" max="16" width="16" style="277" customWidth="1"/>
    <col min="17" max="17" width="9.85546875" style="277" bestFit="1" customWidth="1"/>
    <col min="18" max="16384" width="9.140625" style="277"/>
  </cols>
  <sheetData>
    <row r="1" spans="1:16" s="270" customFormat="1" ht="24.75" customHeight="1" x14ac:dyDescent="0.2">
      <c r="A1" s="489" t="s">
        <v>213</v>
      </c>
      <c r="B1" s="489"/>
      <c r="C1" s="489"/>
      <c r="D1" s="489"/>
      <c r="E1" s="489"/>
      <c r="F1" s="489"/>
      <c r="G1" s="489"/>
      <c r="H1" s="489"/>
      <c r="I1" s="489"/>
      <c r="J1" s="489"/>
      <c r="K1" s="489"/>
      <c r="L1" s="489"/>
      <c r="M1" s="489"/>
      <c r="N1" s="489"/>
      <c r="O1" s="489"/>
      <c r="P1" s="489"/>
    </row>
    <row r="2" spans="1:16" s="271" customFormat="1" ht="21" customHeight="1" x14ac:dyDescent="0.2">
      <c r="A2" s="490" t="s">
        <v>292</v>
      </c>
      <c r="B2" s="490"/>
      <c r="C2" s="490"/>
      <c r="D2" s="490"/>
      <c r="E2" s="490"/>
      <c r="F2" s="490"/>
      <c r="G2" s="490"/>
      <c r="H2" s="490"/>
      <c r="I2" s="490"/>
      <c r="J2" s="490"/>
      <c r="K2" s="490"/>
      <c r="L2" s="490"/>
      <c r="M2" s="490"/>
      <c r="N2" s="490"/>
      <c r="O2" s="490"/>
      <c r="P2" s="490"/>
    </row>
    <row r="3" spans="1:16" s="271" customFormat="1" x14ac:dyDescent="0.2">
      <c r="A3" s="272"/>
      <c r="B3" s="488"/>
      <c r="C3" s="488"/>
      <c r="D3" s="488"/>
      <c r="E3" s="488"/>
      <c r="F3" s="488"/>
      <c r="G3" s="488"/>
      <c r="H3" s="488"/>
      <c r="I3" s="488"/>
      <c r="J3" s="488"/>
      <c r="K3" s="488"/>
      <c r="L3" s="488"/>
      <c r="M3" s="488"/>
      <c r="N3" s="488"/>
      <c r="O3" s="488"/>
      <c r="P3" s="488"/>
    </row>
    <row r="4" spans="1:16" x14ac:dyDescent="0.2">
      <c r="A4" s="273"/>
      <c r="B4" s="274"/>
      <c r="C4" s="274"/>
      <c r="D4" s="274"/>
      <c r="E4" s="275"/>
      <c r="F4" s="275"/>
      <c r="G4" s="274"/>
      <c r="H4" s="274"/>
      <c r="I4" s="274"/>
      <c r="J4" s="274"/>
      <c r="K4" s="274"/>
      <c r="L4" s="274"/>
      <c r="M4" s="275" t="s">
        <v>2</v>
      </c>
      <c r="N4" s="275"/>
      <c r="O4" s="275"/>
      <c r="P4" s="276"/>
    </row>
    <row r="5" spans="1:16" x14ac:dyDescent="0.2">
      <c r="A5" s="278"/>
      <c r="B5" s="279" t="s">
        <v>238</v>
      </c>
      <c r="C5" s="280" t="s">
        <v>6</v>
      </c>
      <c r="D5" s="279" t="s">
        <v>293</v>
      </c>
      <c r="E5" s="279"/>
      <c r="F5" s="279" t="s">
        <v>294</v>
      </c>
      <c r="G5" s="279" t="s">
        <v>295</v>
      </c>
      <c r="H5" s="280"/>
      <c r="I5" s="280" t="s">
        <v>296</v>
      </c>
      <c r="J5" s="280"/>
      <c r="K5" s="280"/>
      <c r="L5" s="280" t="s">
        <v>297</v>
      </c>
      <c r="M5" s="281" t="s">
        <v>7</v>
      </c>
      <c r="N5" s="281" t="s">
        <v>298</v>
      </c>
      <c r="O5" s="281"/>
      <c r="P5" s="281"/>
    </row>
    <row r="6" spans="1:16" x14ac:dyDescent="0.2">
      <c r="A6" s="282" t="s">
        <v>73</v>
      </c>
      <c r="B6" s="283" t="s">
        <v>299</v>
      </c>
      <c r="C6" s="283" t="s">
        <v>13</v>
      </c>
      <c r="D6" s="283" t="s">
        <v>300</v>
      </c>
      <c r="E6" s="283" t="s">
        <v>301</v>
      </c>
      <c r="F6" s="283" t="s">
        <v>302</v>
      </c>
      <c r="G6" s="283" t="s">
        <v>303</v>
      </c>
      <c r="H6" s="283" t="s">
        <v>304</v>
      </c>
      <c r="I6" s="283" t="s">
        <v>305</v>
      </c>
      <c r="J6" s="283" t="s">
        <v>12</v>
      </c>
      <c r="K6" s="283" t="s">
        <v>306</v>
      </c>
      <c r="L6" s="283" t="s">
        <v>307</v>
      </c>
      <c r="M6" s="282" t="s">
        <v>15</v>
      </c>
      <c r="N6" s="282" t="s">
        <v>308</v>
      </c>
      <c r="O6" s="282" t="s">
        <v>397</v>
      </c>
      <c r="P6" s="283" t="s">
        <v>9</v>
      </c>
    </row>
    <row r="7" spans="1:16" ht="12" customHeight="1" x14ac:dyDescent="0.2">
      <c r="A7" s="284" t="s">
        <v>309</v>
      </c>
      <c r="B7" s="285">
        <v>16935749</v>
      </c>
      <c r="C7" s="285">
        <v>0</v>
      </c>
      <c r="D7" s="285">
        <v>11015954</v>
      </c>
      <c r="E7" s="285">
        <v>154150</v>
      </c>
      <c r="F7" s="286">
        <v>2391281</v>
      </c>
      <c r="G7" s="285">
        <v>1925174</v>
      </c>
      <c r="H7" s="285">
        <v>1279077</v>
      </c>
      <c r="I7" s="285">
        <v>21807197</v>
      </c>
      <c r="J7" s="285">
        <v>0</v>
      </c>
      <c r="K7" s="285">
        <v>0</v>
      </c>
      <c r="L7" s="285">
        <v>0</v>
      </c>
      <c r="M7" s="285">
        <v>585956</v>
      </c>
      <c r="N7" s="285">
        <v>153006</v>
      </c>
      <c r="O7" s="285">
        <v>2458520</v>
      </c>
      <c r="P7" s="287">
        <f>SUM(B7:O7)</f>
        <v>58706064</v>
      </c>
    </row>
    <row r="8" spans="1:16" ht="12" customHeight="1" x14ac:dyDescent="0.2">
      <c r="A8" s="284" t="s">
        <v>310</v>
      </c>
      <c r="B8" s="285">
        <v>21402600</v>
      </c>
      <c r="C8" s="285">
        <v>13048631</v>
      </c>
      <c r="D8" s="285">
        <v>5049428</v>
      </c>
      <c r="E8" s="285">
        <v>77425</v>
      </c>
      <c r="F8" s="286">
        <v>207503</v>
      </c>
      <c r="G8" s="285">
        <v>267371</v>
      </c>
      <c r="H8" s="285">
        <v>104035</v>
      </c>
      <c r="I8" s="285">
        <v>16637940</v>
      </c>
      <c r="J8" s="285">
        <v>19602000</v>
      </c>
      <c r="K8" s="285">
        <v>0</v>
      </c>
      <c r="L8" s="285">
        <v>0</v>
      </c>
      <c r="M8" s="285">
        <v>309637</v>
      </c>
      <c r="N8" s="285">
        <v>80853</v>
      </c>
      <c r="O8" s="285">
        <v>125000</v>
      </c>
      <c r="P8" s="287">
        <f t="shared" ref="P8:P63" si="0">SUM(B8:O8)</f>
        <v>76912423</v>
      </c>
    </row>
    <row r="9" spans="1:16" ht="12" customHeight="1" x14ac:dyDescent="0.2">
      <c r="A9" s="284" t="s">
        <v>311</v>
      </c>
      <c r="B9" s="285">
        <v>0</v>
      </c>
      <c r="C9" s="285">
        <v>0</v>
      </c>
      <c r="D9" s="285">
        <v>189426</v>
      </c>
      <c r="E9" s="285">
        <v>12038</v>
      </c>
      <c r="F9" s="286">
        <v>82198</v>
      </c>
      <c r="G9" s="285">
        <v>62456</v>
      </c>
      <c r="H9" s="285">
        <v>17270</v>
      </c>
      <c r="I9" s="285">
        <v>0</v>
      </c>
      <c r="J9" s="285">
        <v>0</v>
      </c>
      <c r="K9" s="285">
        <v>0</v>
      </c>
      <c r="L9" s="285">
        <v>0</v>
      </c>
      <c r="M9" s="285">
        <v>0</v>
      </c>
      <c r="N9" s="285">
        <v>0</v>
      </c>
      <c r="O9" s="285"/>
      <c r="P9" s="287">
        <f t="shared" si="0"/>
        <v>363388</v>
      </c>
    </row>
    <row r="10" spans="1:16" ht="12" customHeight="1" x14ac:dyDescent="0.2">
      <c r="A10" s="284" t="s">
        <v>312</v>
      </c>
      <c r="B10" s="285">
        <v>50772150</v>
      </c>
      <c r="C10" s="285">
        <v>2654002</v>
      </c>
      <c r="D10" s="285">
        <v>7855503</v>
      </c>
      <c r="E10" s="285">
        <v>108491</v>
      </c>
      <c r="F10" s="286">
        <v>2646131</v>
      </c>
      <c r="G10" s="285">
        <v>2011510</v>
      </c>
      <c r="H10" s="285">
        <v>1361883</v>
      </c>
      <c r="I10" s="285">
        <v>17136401</v>
      </c>
      <c r="J10" s="285">
        <v>88209000</v>
      </c>
      <c r="K10" s="285">
        <v>0</v>
      </c>
      <c r="L10" s="285">
        <v>0</v>
      </c>
      <c r="M10" s="285">
        <v>1548104</v>
      </c>
      <c r="N10" s="285">
        <v>308041</v>
      </c>
      <c r="O10" s="285">
        <v>75000</v>
      </c>
      <c r="P10" s="287">
        <f t="shared" si="0"/>
        <v>174686216</v>
      </c>
    </row>
    <row r="11" spans="1:16" ht="12" customHeight="1" x14ac:dyDescent="0.2">
      <c r="A11" s="284" t="s">
        <v>313</v>
      </c>
      <c r="B11" s="285">
        <v>8328636</v>
      </c>
      <c r="C11" s="285">
        <v>0</v>
      </c>
      <c r="D11" s="285">
        <v>8407126</v>
      </c>
      <c r="E11" s="285">
        <v>129487</v>
      </c>
      <c r="F11" s="286">
        <v>1406221</v>
      </c>
      <c r="G11" s="285">
        <v>1242291</v>
      </c>
      <c r="H11" s="285">
        <v>725536</v>
      </c>
      <c r="I11" s="285">
        <v>5189828</v>
      </c>
      <c r="J11" s="285">
        <v>0</v>
      </c>
      <c r="K11" s="285">
        <v>0</v>
      </c>
      <c r="L11" s="285">
        <v>0</v>
      </c>
      <c r="M11" s="285">
        <v>309637</v>
      </c>
      <c r="N11" s="285">
        <v>80853</v>
      </c>
      <c r="O11" s="285">
        <v>0</v>
      </c>
      <c r="P11" s="287">
        <f t="shared" si="0"/>
        <v>25819615</v>
      </c>
    </row>
    <row r="12" spans="1:16" ht="12" customHeight="1" x14ac:dyDescent="0.2">
      <c r="A12" s="284" t="s">
        <v>314</v>
      </c>
      <c r="B12" s="285">
        <v>607989633</v>
      </c>
      <c r="C12" s="285">
        <v>168110882</v>
      </c>
      <c r="D12" s="285">
        <v>19272886</v>
      </c>
      <c r="E12" s="285">
        <v>202039</v>
      </c>
      <c r="F12" s="286">
        <v>19573127</v>
      </c>
      <c r="G12" s="285">
        <v>11687113</v>
      </c>
      <c r="H12" s="285">
        <v>9674000</v>
      </c>
      <c r="I12" s="285">
        <v>76546752</v>
      </c>
      <c r="J12" s="285">
        <v>221924043</v>
      </c>
      <c r="K12" s="285">
        <v>247500</v>
      </c>
      <c r="L12" s="285">
        <v>1237500</v>
      </c>
      <c r="M12" s="285">
        <v>12177822</v>
      </c>
      <c r="N12" s="285">
        <v>2366146</v>
      </c>
      <c r="O12" s="285">
        <v>3983382</v>
      </c>
      <c r="P12" s="287">
        <f t="shared" si="0"/>
        <v>1154992825</v>
      </c>
    </row>
    <row r="13" spans="1:16" ht="12" customHeight="1" x14ac:dyDescent="0.2">
      <c r="A13" s="284" t="s">
        <v>315</v>
      </c>
      <c r="B13" s="285">
        <v>51392992</v>
      </c>
      <c r="C13" s="285">
        <v>3446163</v>
      </c>
      <c r="D13" s="285">
        <v>6940417</v>
      </c>
      <c r="E13" s="285">
        <v>103717</v>
      </c>
      <c r="F13" s="286">
        <v>1670641</v>
      </c>
      <c r="G13" s="285">
        <v>1402979</v>
      </c>
      <c r="H13" s="285">
        <v>1058292</v>
      </c>
      <c r="I13" s="285">
        <v>14234557</v>
      </c>
      <c r="J13" s="285">
        <v>83308500</v>
      </c>
      <c r="K13" s="285">
        <v>906840</v>
      </c>
      <c r="L13" s="285">
        <v>0</v>
      </c>
      <c r="M13" s="285">
        <v>1160109</v>
      </c>
      <c r="N13" s="285">
        <v>253247</v>
      </c>
      <c r="O13" s="285">
        <v>389481</v>
      </c>
      <c r="P13" s="287">
        <f t="shared" si="0"/>
        <v>166267935</v>
      </c>
    </row>
    <row r="14" spans="1:16" ht="12" customHeight="1" x14ac:dyDescent="0.2">
      <c r="A14" s="284" t="s">
        <v>316</v>
      </c>
      <c r="B14" s="285">
        <v>62166019</v>
      </c>
      <c r="C14" s="285">
        <v>42377777</v>
      </c>
      <c r="D14" s="285">
        <v>2266175</v>
      </c>
      <c r="E14" s="285">
        <v>84818</v>
      </c>
      <c r="F14" s="286">
        <v>1126113</v>
      </c>
      <c r="G14" s="285">
        <v>1364251</v>
      </c>
      <c r="H14" s="285">
        <v>1046678</v>
      </c>
      <c r="I14" s="285">
        <v>20385617</v>
      </c>
      <c r="J14" s="285">
        <v>15681600</v>
      </c>
      <c r="K14" s="285">
        <v>0</v>
      </c>
      <c r="L14" s="285">
        <v>0</v>
      </c>
      <c r="M14" s="285">
        <v>859869</v>
      </c>
      <c r="N14" s="285">
        <v>224519</v>
      </c>
      <c r="O14" s="285">
        <v>1107132</v>
      </c>
      <c r="P14" s="287">
        <f t="shared" si="0"/>
        <v>148690568</v>
      </c>
    </row>
    <row r="15" spans="1:16" ht="12" customHeight="1" x14ac:dyDescent="0.2">
      <c r="A15" s="284" t="s">
        <v>317</v>
      </c>
      <c r="B15" s="285">
        <v>9666501</v>
      </c>
      <c r="C15" s="285">
        <v>0</v>
      </c>
      <c r="D15" s="285">
        <v>1051701</v>
      </c>
      <c r="E15" s="285">
        <v>73985</v>
      </c>
      <c r="F15" s="286">
        <v>263928</v>
      </c>
      <c r="G15" s="285">
        <v>406515</v>
      </c>
      <c r="H15" s="285">
        <v>206253</v>
      </c>
      <c r="I15" s="285">
        <v>2075179</v>
      </c>
      <c r="J15" s="285">
        <v>1396643</v>
      </c>
      <c r="K15" s="285">
        <v>1890900</v>
      </c>
      <c r="L15" s="285">
        <v>0</v>
      </c>
      <c r="M15" s="285">
        <v>309637</v>
      </c>
      <c r="N15" s="285">
        <v>80853</v>
      </c>
      <c r="O15" s="285"/>
      <c r="P15" s="287">
        <f t="shared" si="0"/>
        <v>17422095</v>
      </c>
    </row>
    <row r="16" spans="1:16" ht="12" customHeight="1" x14ac:dyDescent="0.2">
      <c r="A16" s="284" t="s">
        <v>318</v>
      </c>
      <c r="B16" s="285">
        <v>69465693</v>
      </c>
      <c r="C16" s="285">
        <v>58586059</v>
      </c>
      <c r="D16" s="285">
        <v>0</v>
      </c>
      <c r="E16" s="285">
        <v>0</v>
      </c>
      <c r="F16" s="286">
        <v>379168</v>
      </c>
      <c r="G16" s="285">
        <v>352246</v>
      </c>
      <c r="H16" s="285">
        <v>231598</v>
      </c>
      <c r="I16" s="285">
        <v>13315500</v>
      </c>
      <c r="J16" s="285">
        <v>0</v>
      </c>
      <c r="K16" s="285">
        <v>0</v>
      </c>
      <c r="L16" s="285">
        <v>0</v>
      </c>
      <c r="M16" s="285">
        <v>309637</v>
      </c>
      <c r="N16" s="285">
        <v>80853</v>
      </c>
      <c r="O16" s="285">
        <v>18941956</v>
      </c>
      <c r="P16" s="287">
        <f t="shared" si="0"/>
        <v>161662710</v>
      </c>
    </row>
    <row r="17" spans="1:16" ht="12" customHeight="1" x14ac:dyDescent="0.2">
      <c r="A17" s="284" t="s">
        <v>319</v>
      </c>
      <c r="B17" s="285">
        <v>180084664</v>
      </c>
      <c r="C17" s="285">
        <v>21423593</v>
      </c>
      <c r="D17" s="285">
        <v>11402035</v>
      </c>
      <c r="E17" s="285">
        <v>154377</v>
      </c>
      <c r="F17" s="286">
        <v>8292480</v>
      </c>
      <c r="G17" s="285">
        <v>7459275</v>
      </c>
      <c r="H17" s="285">
        <v>5186584</v>
      </c>
      <c r="I17" s="285">
        <v>41393921</v>
      </c>
      <c r="J17" s="285">
        <v>23522400</v>
      </c>
      <c r="K17" s="285">
        <v>0</v>
      </c>
      <c r="L17" s="285">
        <v>0</v>
      </c>
      <c r="M17" s="285">
        <v>5058727</v>
      </c>
      <c r="N17" s="285">
        <v>1061714</v>
      </c>
      <c r="O17" s="285">
        <v>3075801</v>
      </c>
      <c r="P17" s="287">
        <f t="shared" si="0"/>
        <v>308115571</v>
      </c>
    </row>
    <row r="18" spans="1:16" ht="12" customHeight="1" x14ac:dyDescent="0.2">
      <c r="A18" s="284" t="s">
        <v>320</v>
      </c>
      <c r="B18" s="285">
        <v>70196467</v>
      </c>
      <c r="C18" s="285">
        <v>28103723</v>
      </c>
      <c r="D18" s="285">
        <v>14188170</v>
      </c>
      <c r="E18" s="285">
        <v>178002</v>
      </c>
      <c r="F18" s="286">
        <v>3726294</v>
      </c>
      <c r="G18" s="285">
        <v>2805196</v>
      </c>
      <c r="H18" s="285">
        <v>2343950</v>
      </c>
      <c r="I18" s="285">
        <v>15516884</v>
      </c>
      <c r="J18" s="285">
        <v>980100</v>
      </c>
      <c r="K18" s="285">
        <v>2268090</v>
      </c>
      <c r="L18" s="285">
        <v>0</v>
      </c>
      <c r="M18" s="285">
        <v>1995251</v>
      </c>
      <c r="N18" s="285">
        <v>394897</v>
      </c>
      <c r="O18" s="285">
        <v>1675672</v>
      </c>
      <c r="P18" s="287">
        <f t="shared" si="0"/>
        <v>144372696</v>
      </c>
    </row>
    <row r="19" spans="1:16" ht="12" customHeight="1" x14ac:dyDescent="0.2">
      <c r="A19" s="284" t="s">
        <v>321</v>
      </c>
      <c r="B19" s="285">
        <v>0</v>
      </c>
      <c r="C19" s="285">
        <v>0</v>
      </c>
      <c r="D19" s="285">
        <v>512012</v>
      </c>
      <c r="E19" s="285">
        <v>15507</v>
      </c>
      <c r="F19" s="286">
        <v>82308</v>
      </c>
      <c r="G19" s="285">
        <v>164792</v>
      </c>
      <c r="H19" s="285">
        <v>51248</v>
      </c>
      <c r="I19" s="285">
        <v>297000</v>
      </c>
      <c r="J19" s="285">
        <v>0</v>
      </c>
      <c r="K19" s="285">
        <v>0</v>
      </c>
      <c r="L19" s="285">
        <v>0</v>
      </c>
      <c r="M19" s="285">
        <v>0</v>
      </c>
      <c r="N19" s="285">
        <v>0</v>
      </c>
      <c r="O19" s="285">
        <v>35000</v>
      </c>
      <c r="P19" s="287">
        <f t="shared" si="0"/>
        <v>1157867</v>
      </c>
    </row>
    <row r="20" spans="1:16" ht="12" customHeight="1" x14ac:dyDescent="0.2">
      <c r="A20" s="284" t="s">
        <v>322</v>
      </c>
      <c r="B20" s="285">
        <v>24134421</v>
      </c>
      <c r="C20" s="285">
        <v>1248009</v>
      </c>
      <c r="D20" s="285">
        <v>1641393</v>
      </c>
      <c r="E20" s="285">
        <v>78363</v>
      </c>
      <c r="F20" s="286">
        <v>456441</v>
      </c>
      <c r="G20" s="285">
        <v>558579</v>
      </c>
      <c r="H20" s="285">
        <v>289784</v>
      </c>
      <c r="I20" s="285">
        <v>11236500</v>
      </c>
      <c r="J20" s="285">
        <v>0</v>
      </c>
      <c r="K20" s="285">
        <v>0</v>
      </c>
      <c r="L20" s="285">
        <v>0</v>
      </c>
      <c r="M20" s="285">
        <v>309637</v>
      </c>
      <c r="N20" s="285">
        <v>80853</v>
      </c>
      <c r="O20" s="285"/>
      <c r="P20" s="287">
        <f t="shared" si="0"/>
        <v>40033980</v>
      </c>
    </row>
    <row r="21" spans="1:16" ht="12" customHeight="1" x14ac:dyDescent="0.2">
      <c r="A21" s="284" t="s">
        <v>323</v>
      </c>
      <c r="B21" s="285">
        <v>6023093</v>
      </c>
      <c r="C21" s="285">
        <v>0</v>
      </c>
      <c r="D21" s="285">
        <v>4845697</v>
      </c>
      <c r="E21" s="285">
        <v>89553</v>
      </c>
      <c r="F21" s="286">
        <v>629153</v>
      </c>
      <c r="G21" s="285">
        <v>533416</v>
      </c>
      <c r="H21" s="285">
        <v>307352</v>
      </c>
      <c r="I21" s="285">
        <v>5482877</v>
      </c>
      <c r="J21" s="285">
        <v>0</v>
      </c>
      <c r="K21" s="285">
        <v>0</v>
      </c>
      <c r="L21" s="285">
        <v>0</v>
      </c>
      <c r="M21" s="285">
        <v>309637</v>
      </c>
      <c r="N21" s="285">
        <v>80853</v>
      </c>
      <c r="O21" s="285"/>
      <c r="P21" s="287">
        <f t="shared" si="0"/>
        <v>18301631</v>
      </c>
    </row>
    <row r="22" spans="1:16" ht="12" customHeight="1" x14ac:dyDescent="0.2">
      <c r="A22" s="284" t="s">
        <v>324</v>
      </c>
      <c r="B22" s="285">
        <v>221887268</v>
      </c>
      <c r="C22" s="285">
        <v>142485166</v>
      </c>
      <c r="D22" s="285">
        <v>11813702</v>
      </c>
      <c r="E22" s="285">
        <v>160409</v>
      </c>
      <c r="F22" s="286">
        <v>5042471</v>
      </c>
      <c r="G22" s="285">
        <v>4324704</v>
      </c>
      <c r="H22" s="285">
        <v>3439549</v>
      </c>
      <c r="I22" s="285">
        <v>18726298</v>
      </c>
      <c r="J22" s="285">
        <v>126756333</v>
      </c>
      <c r="K22" s="285">
        <v>0</v>
      </c>
      <c r="L22" s="285">
        <v>2227500</v>
      </c>
      <c r="M22" s="285">
        <v>4292845</v>
      </c>
      <c r="N22" s="285">
        <v>767508</v>
      </c>
      <c r="O22" s="285">
        <v>162000</v>
      </c>
      <c r="P22" s="287">
        <f t="shared" si="0"/>
        <v>542085753</v>
      </c>
    </row>
    <row r="23" spans="1:16" ht="12" customHeight="1" x14ac:dyDescent="0.2">
      <c r="A23" s="284" t="s">
        <v>325</v>
      </c>
      <c r="B23" s="285">
        <v>37363387</v>
      </c>
      <c r="C23" s="285">
        <v>9257032</v>
      </c>
      <c r="D23" s="285">
        <v>11314915</v>
      </c>
      <c r="E23" s="285">
        <v>159972</v>
      </c>
      <c r="F23" s="286">
        <v>2303911</v>
      </c>
      <c r="G23" s="285">
        <v>2281514</v>
      </c>
      <c r="H23" s="285">
        <v>1558109</v>
      </c>
      <c r="I23" s="285">
        <v>17735084</v>
      </c>
      <c r="J23" s="285">
        <v>4900500</v>
      </c>
      <c r="K23" s="285">
        <v>0</v>
      </c>
      <c r="L23" s="285">
        <v>0</v>
      </c>
      <c r="M23" s="285">
        <v>1166220</v>
      </c>
      <c r="N23" s="285">
        <v>268850</v>
      </c>
      <c r="O23" s="285"/>
      <c r="P23" s="287">
        <f t="shared" si="0"/>
        <v>88309494</v>
      </c>
    </row>
    <row r="24" spans="1:16" ht="12" customHeight="1" x14ac:dyDescent="0.2">
      <c r="A24" s="284" t="s">
        <v>326</v>
      </c>
      <c r="B24" s="285">
        <v>14209504</v>
      </c>
      <c r="C24" s="285">
        <v>0</v>
      </c>
      <c r="D24" s="285">
        <v>8419590</v>
      </c>
      <c r="E24" s="285">
        <v>129447</v>
      </c>
      <c r="F24" s="286">
        <v>1034427</v>
      </c>
      <c r="G24" s="285">
        <v>1181777</v>
      </c>
      <c r="H24" s="285">
        <v>661016</v>
      </c>
      <c r="I24" s="285">
        <v>8972211</v>
      </c>
      <c r="J24" s="285">
        <v>0</v>
      </c>
      <c r="K24" s="285">
        <v>0</v>
      </c>
      <c r="L24" s="285">
        <v>0</v>
      </c>
      <c r="M24" s="285">
        <v>336501</v>
      </c>
      <c r="N24" s="285">
        <v>87868</v>
      </c>
      <c r="O24" s="285">
        <v>0</v>
      </c>
      <c r="P24" s="287">
        <f t="shared" si="0"/>
        <v>35032341</v>
      </c>
    </row>
    <row r="25" spans="1:16" ht="12" customHeight="1" x14ac:dyDescent="0.2">
      <c r="A25" s="284" t="s">
        <v>327</v>
      </c>
      <c r="B25" s="285">
        <v>10476205</v>
      </c>
      <c r="C25" s="285">
        <v>0</v>
      </c>
      <c r="D25" s="285">
        <v>7808755</v>
      </c>
      <c r="E25" s="285">
        <v>117673</v>
      </c>
      <c r="F25" s="286">
        <v>927664</v>
      </c>
      <c r="G25" s="285">
        <v>1060513</v>
      </c>
      <c r="H25" s="285">
        <v>573534</v>
      </c>
      <c r="I25" s="285">
        <v>7696814</v>
      </c>
      <c r="J25" s="285">
        <v>0</v>
      </c>
      <c r="K25" s="285">
        <v>0</v>
      </c>
      <c r="L25" s="285">
        <v>0</v>
      </c>
      <c r="M25" s="285">
        <v>393451</v>
      </c>
      <c r="N25" s="285">
        <v>95201</v>
      </c>
      <c r="O25" s="285">
        <v>247500</v>
      </c>
      <c r="P25" s="287">
        <f t="shared" si="0"/>
        <v>29397310</v>
      </c>
    </row>
    <row r="26" spans="1:16" ht="12" customHeight="1" x14ac:dyDescent="0.2">
      <c r="A26" s="284" t="s">
        <v>328</v>
      </c>
      <c r="B26" s="285">
        <v>18712436</v>
      </c>
      <c r="C26" s="285">
        <v>0</v>
      </c>
      <c r="D26" s="285">
        <v>10672755</v>
      </c>
      <c r="E26" s="285">
        <v>153051</v>
      </c>
      <c r="F26" s="286">
        <v>1844077</v>
      </c>
      <c r="G26" s="285">
        <v>1775663</v>
      </c>
      <c r="H26" s="285">
        <v>887933</v>
      </c>
      <c r="I26" s="285">
        <v>4713828</v>
      </c>
      <c r="J26" s="285">
        <v>0</v>
      </c>
      <c r="K26" s="285">
        <v>1133550</v>
      </c>
      <c r="L26" s="285">
        <v>0</v>
      </c>
      <c r="M26" s="285">
        <v>491059</v>
      </c>
      <c r="N26" s="285">
        <v>123492</v>
      </c>
      <c r="O26" s="285">
        <v>396000</v>
      </c>
      <c r="P26" s="287">
        <f t="shared" si="0"/>
        <v>40903844</v>
      </c>
    </row>
    <row r="27" spans="1:16" ht="12" customHeight="1" x14ac:dyDescent="0.2">
      <c r="A27" s="284" t="s">
        <v>329</v>
      </c>
      <c r="B27" s="285">
        <v>30244229</v>
      </c>
      <c r="C27" s="285">
        <v>3207729</v>
      </c>
      <c r="D27" s="285">
        <v>8570337</v>
      </c>
      <c r="E27" s="285">
        <v>133781</v>
      </c>
      <c r="F27" s="286">
        <v>2888701</v>
      </c>
      <c r="G27" s="285">
        <v>1767902</v>
      </c>
      <c r="H27" s="285">
        <v>1277422</v>
      </c>
      <c r="I27" s="285">
        <v>12129367</v>
      </c>
      <c r="J27" s="285">
        <v>0</v>
      </c>
      <c r="K27" s="285">
        <v>0</v>
      </c>
      <c r="L27" s="285">
        <v>0</v>
      </c>
      <c r="M27" s="285">
        <v>767172</v>
      </c>
      <c r="N27" s="285">
        <v>199857</v>
      </c>
      <c r="O27" s="285">
        <v>89993</v>
      </c>
      <c r="P27" s="287">
        <f t="shared" si="0"/>
        <v>61276490</v>
      </c>
    </row>
    <row r="28" spans="1:16" ht="12" customHeight="1" x14ac:dyDescent="0.2">
      <c r="A28" s="284" t="s">
        <v>330</v>
      </c>
      <c r="B28" s="285">
        <v>3660276</v>
      </c>
      <c r="C28" s="285">
        <v>0</v>
      </c>
      <c r="D28" s="285">
        <v>4548063</v>
      </c>
      <c r="E28" s="285">
        <v>99188</v>
      </c>
      <c r="F28" s="286">
        <v>505003</v>
      </c>
      <c r="G28" s="285">
        <v>628882</v>
      </c>
      <c r="H28" s="285">
        <v>294926</v>
      </c>
      <c r="I28" s="285">
        <v>2442017</v>
      </c>
      <c r="J28" s="285">
        <v>0</v>
      </c>
      <c r="K28" s="285">
        <v>0</v>
      </c>
      <c r="L28" s="285">
        <v>0</v>
      </c>
      <c r="M28" s="285">
        <v>309637</v>
      </c>
      <c r="N28" s="285">
        <v>80853</v>
      </c>
      <c r="O28" s="285"/>
      <c r="P28" s="287">
        <f t="shared" si="0"/>
        <v>12568845</v>
      </c>
    </row>
    <row r="29" spans="1:16" ht="12" customHeight="1" x14ac:dyDescent="0.2">
      <c r="A29" s="284" t="s">
        <v>331</v>
      </c>
      <c r="B29" s="285">
        <v>96396757</v>
      </c>
      <c r="C29" s="285">
        <v>30348799</v>
      </c>
      <c r="D29" s="285">
        <v>4171281</v>
      </c>
      <c r="E29" s="285">
        <v>100541</v>
      </c>
      <c r="F29" s="286">
        <v>1774151</v>
      </c>
      <c r="G29" s="285">
        <v>1878937</v>
      </c>
      <c r="H29" s="285">
        <v>1492972</v>
      </c>
      <c r="I29" s="285">
        <v>23994916</v>
      </c>
      <c r="J29" s="285">
        <v>14133042</v>
      </c>
      <c r="K29" s="285">
        <v>0</v>
      </c>
      <c r="L29" s="285">
        <v>1485000</v>
      </c>
      <c r="M29" s="285">
        <v>1735164</v>
      </c>
      <c r="N29" s="285">
        <v>338726</v>
      </c>
      <c r="O29" s="285">
        <v>2369836</v>
      </c>
      <c r="P29" s="287">
        <f t="shared" si="0"/>
        <v>180220122</v>
      </c>
    </row>
    <row r="30" spans="1:16" ht="12" customHeight="1" x14ac:dyDescent="0.2">
      <c r="A30" s="284" t="s">
        <v>332</v>
      </c>
      <c r="B30" s="285">
        <v>158835824</v>
      </c>
      <c r="C30" s="285">
        <v>81264454</v>
      </c>
      <c r="D30" s="285">
        <v>2902815</v>
      </c>
      <c r="E30" s="285">
        <v>90400</v>
      </c>
      <c r="F30" s="286">
        <v>2325356</v>
      </c>
      <c r="G30" s="285">
        <v>2491294</v>
      </c>
      <c r="H30" s="285">
        <v>1857638</v>
      </c>
      <c r="I30" s="285">
        <v>23912694</v>
      </c>
      <c r="J30" s="285">
        <v>7840800</v>
      </c>
      <c r="K30" s="285">
        <v>0</v>
      </c>
      <c r="L30" s="285">
        <v>0</v>
      </c>
      <c r="M30" s="285">
        <v>2279793</v>
      </c>
      <c r="N30" s="285">
        <v>444161</v>
      </c>
      <c r="O30" s="285">
        <v>2947589</v>
      </c>
      <c r="P30" s="287">
        <f t="shared" si="0"/>
        <v>287192818</v>
      </c>
    </row>
    <row r="31" spans="1:16" ht="12" customHeight="1" x14ac:dyDescent="0.2">
      <c r="A31" s="284" t="s">
        <v>333</v>
      </c>
      <c r="B31" s="285">
        <v>69238660</v>
      </c>
      <c r="C31" s="285">
        <v>324899</v>
      </c>
      <c r="D31" s="285">
        <v>14454797</v>
      </c>
      <c r="E31" s="285">
        <v>184531</v>
      </c>
      <c r="F31" s="286">
        <v>3979218</v>
      </c>
      <c r="G31" s="285">
        <v>3599402</v>
      </c>
      <c r="H31" s="285">
        <v>2759760</v>
      </c>
      <c r="I31" s="285">
        <v>44415637</v>
      </c>
      <c r="J31" s="285">
        <v>8820900</v>
      </c>
      <c r="K31" s="285">
        <v>0</v>
      </c>
      <c r="L31" s="285">
        <v>0</v>
      </c>
      <c r="M31" s="285">
        <v>2546651</v>
      </c>
      <c r="N31" s="285">
        <v>518523</v>
      </c>
      <c r="O31" s="285">
        <v>1640656</v>
      </c>
      <c r="P31" s="287">
        <f t="shared" si="0"/>
        <v>152483634</v>
      </c>
    </row>
    <row r="32" spans="1:16" ht="12" customHeight="1" x14ac:dyDescent="0.2">
      <c r="A32" s="284" t="s">
        <v>334</v>
      </c>
      <c r="B32" s="285">
        <v>44935024</v>
      </c>
      <c r="C32" s="285">
        <v>6975754</v>
      </c>
      <c r="D32" s="285">
        <v>10619732</v>
      </c>
      <c r="E32" s="285">
        <v>143542</v>
      </c>
      <c r="F32" s="286">
        <v>1414254</v>
      </c>
      <c r="G32" s="285">
        <v>1657334</v>
      </c>
      <c r="H32" s="285">
        <v>951281</v>
      </c>
      <c r="I32" s="285">
        <v>8011458</v>
      </c>
      <c r="J32" s="285">
        <v>3920400</v>
      </c>
      <c r="K32" s="285">
        <v>0</v>
      </c>
      <c r="L32" s="285">
        <v>1980000</v>
      </c>
      <c r="M32" s="285">
        <v>1086805</v>
      </c>
      <c r="N32" s="285">
        <v>213740</v>
      </c>
      <c r="O32" s="285">
        <v>495000</v>
      </c>
      <c r="P32" s="287">
        <f t="shared" si="0"/>
        <v>82404324</v>
      </c>
    </row>
    <row r="33" spans="1:16" ht="12" customHeight="1" x14ac:dyDescent="0.2">
      <c r="A33" s="284" t="s">
        <v>335</v>
      </c>
      <c r="B33" s="285">
        <v>5253838</v>
      </c>
      <c r="C33" s="285">
        <v>0</v>
      </c>
      <c r="D33" s="285">
        <v>9619297</v>
      </c>
      <c r="E33" s="285">
        <v>142013</v>
      </c>
      <c r="F33" s="286">
        <v>1457627</v>
      </c>
      <c r="G33" s="285">
        <v>1245808</v>
      </c>
      <c r="H33" s="285">
        <v>681736</v>
      </c>
      <c r="I33" s="285">
        <v>2053104</v>
      </c>
      <c r="J33" s="285">
        <v>0</v>
      </c>
      <c r="K33" s="285">
        <v>0</v>
      </c>
      <c r="L33" s="285">
        <v>346500</v>
      </c>
      <c r="M33" s="285">
        <v>309637</v>
      </c>
      <c r="N33" s="285">
        <v>80853</v>
      </c>
      <c r="O33" s="285"/>
      <c r="P33" s="287">
        <f t="shared" si="0"/>
        <v>21190413</v>
      </c>
    </row>
    <row r="34" spans="1:16" ht="12" customHeight="1" x14ac:dyDescent="0.2">
      <c r="A34" s="284" t="s">
        <v>336</v>
      </c>
      <c r="B34" s="285">
        <v>38769760</v>
      </c>
      <c r="C34" s="285">
        <v>4395340</v>
      </c>
      <c r="D34" s="285">
        <v>11519220</v>
      </c>
      <c r="E34" s="285">
        <v>154103</v>
      </c>
      <c r="F34" s="286">
        <v>2233393</v>
      </c>
      <c r="G34" s="285">
        <v>2179389</v>
      </c>
      <c r="H34" s="285">
        <v>1321224</v>
      </c>
      <c r="I34" s="285">
        <v>21859477</v>
      </c>
      <c r="J34" s="285">
        <v>12055230</v>
      </c>
      <c r="K34" s="285">
        <v>0</v>
      </c>
      <c r="L34" s="285">
        <v>0</v>
      </c>
      <c r="M34" s="285">
        <v>1146314</v>
      </c>
      <c r="N34" s="285">
        <v>243605</v>
      </c>
      <c r="O34" s="285">
        <v>139000</v>
      </c>
      <c r="P34" s="287">
        <f t="shared" si="0"/>
        <v>96016055</v>
      </c>
    </row>
    <row r="35" spans="1:16" ht="12" customHeight="1" x14ac:dyDescent="0.2">
      <c r="A35" s="284" t="s">
        <v>337</v>
      </c>
      <c r="B35" s="285">
        <v>2690084</v>
      </c>
      <c r="C35" s="285">
        <v>0</v>
      </c>
      <c r="D35" s="285">
        <v>6259894</v>
      </c>
      <c r="E35" s="285">
        <v>88765</v>
      </c>
      <c r="F35" s="286">
        <v>456288</v>
      </c>
      <c r="G35" s="285">
        <v>445399</v>
      </c>
      <c r="H35" s="285">
        <v>215173</v>
      </c>
      <c r="I35" s="285">
        <v>6265859</v>
      </c>
      <c r="J35" s="285">
        <v>0</v>
      </c>
      <c r="K35" s="285">
        <v>0</v>
      </c>
      <c r="L35" s="285">
        <v>0</v>
      </c>
      <c r="M35" s="285">
        <v>309637</v>
      </c>
      <c r="N35" s="285">
        <v>80853</v>
      </c>
      <c r="O35" s="285">
        <v>0</v>
      </c>
      <c r="P35" s="287">
        <f t="shared" si="0"/>
        <v>16811952</v>
      </c>
    </row>
    <row r="36" spans="1:16" ht="12" customHeight="1" x14ac:dyDescent="0.2">
      <c r="A36" s="284" t="s">
        <v>338</v>
      </c>
      <c r="B36" s="285">
        <v>664700</v>
      </c>
      <c r="C36" s="285">
        <v>0</v>
      </c>
      <c r="D36" s="285">
        <v>29165</v>
      </c>
      <c r="E36" s="285">
        <v>10268</v>
      </c>
      <c r="F36" s="286">
        <v>125961</v>
      </c>
      <c r="G36" s="285">
        <v>63579</v>
      </c>
      <c r="H36" s="285">
        <v>55300</v>
      </c>
      <c r="I36" s="285">
        <v>0</v>
      </c>
      <c r="J36" s="285">
        <v>0</v>
      </c>
      <c r="K36" s="285">
        <v>0</v>
      </c>
      <c r="L36" s="285">
        <v>0</v>
      </c>
      <c r="M36" s="285">
        <v>0</v>
      </c>
      <c r="N36" s="285">
        <v>0</v>
      </c>
      <c r="O36" s="285"/>
      <c r="P36" s="287">
        <f t="shared" si="0"/>
        <v>948973</v>
      </c>
    </row>
    <row r="37" spans="1:16" ht="12" customHeight="1" x14ac:dyDescent="0.2">
      <c r="A37" s="284" t="s">
        <v>339</v>
      </c>
      <c r="B37" s="285">
        <v>8532845</v>
      </c>
      <c r="C37" s="285">
        <v>0</v>
      </c>
      <c r="D37" s="285">
        <v>5457650</v>
      </c>
      <c r="E37" s="285">
        <v>97237</v>
      </c>
      <c r="F37" s="286">
        <v>561622</v>
      </c>
      <c r="G37" s="285">
        <v>707197</v>
      </c>
      <c r="H37" s="285">
        <v>311946</v>
      </c>
      <c r="I37" s="285">
        <v>3850783</v>
      </c>
      <c r="J37" s="285">
        <v>0</v>
      </c>
      <c r="K37" s="285">
        <v>0</v>
      </c>
      <c r="L37" s="285">
        <v>0</v>
      </c>
      <c r="M37" s="285">
        <v>309637</v>
      </c>
      <c r="N37" s="285">
        <v>80853</v>
      </c>
      <c r="O37" s="285">
        <v>0</v>
      </c>
      <c r="P37" s="287">
        <f t="shared" si="0"/>
        <v>19909770</v>
      </c>
    </row>
    <row r="38" spans="1:16" ht="12" customHeight="1" x14ac:dyDescent="0.2">
      <c r="A38" s="284" t="s">
        <v>340</v>
      </c>
      <c r="B38" s="285">
        <v>24683035</v>
      </c>
      <c r="C38" s="285">
        <v>0</v>
      </c>
      <c r="D38" s="285">
        <v>4100732</v>
      </c>
      <c r="E38" s="285">
        <v>76454</v>
      </c>
      <c r="F38" s="286">
        <v>857434</v>
      </c>
      <c r="G38" s="285">
        <v>862072</v>
      </c>
      <c r="H38" s="285">
        <v>527671</v>
      </c>
      <c r="I38" s="285">
        <v>8931215</v>
      </c>
      <c r="J38" s="285">
        <v>2940300</v>
      </c>
      <c r="K38" s="285">
        <v>990000</v>
      </c>
      <c r="L38" s="285">
        <v>0</v>
      </c>
      <c r="M38" s="285">
        <v>566726</v>
      </c>
      <c r="N38" s="285">
        <v>132127</v>
      </c>
      <c r="O38" s="285">
        <v>0</v>
      </c>
      <c r="P38" s="287">
        <f t="shared" si="0"/>
        <v>44667766</v>
      </c>
    </row>
    <row r="39" spans="1:16" ht="12" customHeight="1" x14ac:dyDescent="0.2">
      <c r="A39" s="284" t="s">
        <v>341</v>
      </c>
      <c r="B39" s="285">
        <v>5196163</v>
      </c>
      <c r="C39" s="285">
        <v>0</v>
      </c>
      <c r="D39" s="285">
        <v>2932572</v>
      </c>
      <c r="E39" s="285">
        <v>89333</v>
      </c>
      <c r="F39" s="286">
        <v>352447</v>
      </c>
      <c r="G39" s="285">
        <v>535990</v>
      </c>
      <c r="H39" s="285">
        <v>346540</v>
      </c>
      <c r="I39" s="285">
        <v>704322</v>
      </c>
      <c r="J39" s="285">
        <v>0</v>
      </c>
      <c r="K39" s="285">
        <v>0</v>
      </c>
      <c r="L39" s="285">
        <v>0</v>
      </c>
      <c r="M39" s="285">
        <v>309637</v>
      </c>
      <c r="N39" s="285">
        <v>80853</v>
      </c>
      <c r="O39" s="285">
        <v>116550</v>
      </c>
      <c r="P39" s="287">
        <f t="shared" si="0"/>
        <v>10664407</v>
      </c>
    </row>
    <row r="40" spans="1:16" ht="12" customHeight="1" x14ac:dyDescent="0.2">
      <c r="A40" s="284" t="s">
        <v>342</v>
      </c>
      <c r="B40" s="285">
        <v>267557600</v>
      </c>
      <c r="C40" s="285">
        <v>110926320</v>
      </c>
      <c r="D40" s="285">
        <v>2718687</v>
      </c>
      <c r="E40" s="285">
        <v>88500</v>
      </c>
      <c r="F40" s="286">
        <v>2838710</v>
      </c>
      <c r="G40" s="285">
        <v>3165911</v>
      </c>
      <c r="H40" s="285">
        <v>2430288</v>
      </c>
      <c r="I40" s="285">
        <v>26966752</v>
      </c>
      <c r="J40" s="285">
        <v>122331182</v>
      </c>
      <c r="K40" s="285">
        <v>0</v>
      </c>
      <c r="L40" s="285">
        <v>5197500</v>
      </c>
      <c r="M40" s="285">
        <v>3591002</v>
      </c>
      <c r="N40" s="285">
        <v>611154</v>
      </c>
      <c r="O40" s="285">
        <v>6444130</v>
      </c>
      <c r="P40" s="287">
        <f t="shared" si="0"/>
        <v>554867736</v>
      </c>
    </row>
    <row r="41" spans="1:16" ht="12" customHeight="1" x14ac:dyDescent="0.2">
      <c r="A41" s="284" t="s">
        <v>343</v>
      </c>
      <c r="B41" s="285">
        <v>9237423</v>
      </c>
      <c r="C41" s="285">
        <v>0</v>
      </c>
      <c r="D41" s="285">
        <v>6819228</v>
      </c>
      <c r="E41" s="285">
        <v>99036</v>
      </c>
      <c r="F41" s="286">
        <v>1094686</v>
      </c>
      <c r="G41" s="285">
        <v>779673</v>
      </c>
      <c r="H41" s="285">
        <v>413430</v>
      </c>
      <c r="I41" s="285">
        <v>4969800</v>
      </c>
      <c r="J41" s="285">
        <v>490050</v>
      </c>
      <c r="K41" s="285">
        <v>445500</v>
      </c>
      <c r="L41" s="285">
        <v>495000</v>
      </c>
      <c r="M41" s="285">
        <v>309637</v>
      </c>
      <c r="N41" s="285">
        <v>80853</v>
      </c>
      <c r="O41" s="285">
        <v>0</v>
      </c>
      <c r="P41" s="287">
        <f t="shared" si="0"/>
        <v>25234316</v>
      </c>
    </row>
    <row r="42" spans="1:16" ht="12" customHeight="1" x14ac:dyDescent="0.2">
      <c r="A42" s="284" t="s">
        <v>344</v>
      </c>
      <c r="B42" s="285">
        <v>596147631</v>
      </c>
      <c r="C42" s="285">
        <v>392583049</v>
      </c>
      <c r="D42" s="285">
        <v>14605234</v>
      </c>
      <c r="E42" s="285">
        <v>188514</v>
      </c>
      <c r="F42" s="286">
        <v>9760182</v>
      </c>
      <c r="G42" s="285">
        <v>7491673</v>
      </c>
      <c r="H42" s="285">
        <v>5530387</v>
      </c>
      <c r="I42" s="285">
        <v>43090417</v>
      </c>
      <c r="J42" s="285">
        <v>357736500</v>
      </c>
      <c r="K42" s="285">
        <v>445500</v>
      </c>
      <c r="L42" s="285">
        <v>0</v>
      </c>
      <c r="M42" s="285">
        <v>6844560</v>
      </c>
      <c r="N42" s="285">
        <v>1222074</v>
      </c>
      <c r="O42" s="285">
        <v>82761</v>
      </c>
      <c r="P42" s="287">
        <f t="shared" si="0"/>
        <v>1435728482</v>
      </c>
    </row>
    <row r="43" spans="1:16" ht="12" customHeight="1" x14ac:dyDescent="0.2">
      <c r="A43" s="284" t="s">
        <v>345</v>
      </c>
      <c r="B43" s="285">
        <v>41185438</v>
      </c>
      <c r="C43" s="285">
        <v>0</v>
      </c>
      <c r="D43" s="285">
        <v>18290385</v>
      </c>
      <c r="E43" s="285">
        <v>217566</v>
      </c>
      <c r="F43" s="286">
        <v>3355607</v>
      </c>
      <c r="G43" s="285">
        <v>3136214</v>
      </c>
      <c r="H43" s="285">
        <v>2125575</v>
      </c>
      <c r="I43" s="285">
        <v>21532826</v>
      </c>
      <c r="J43" s="285">
        <v>73507500</v>
      </c>
      <c r="K43" s="285">
        <v>0</v>
      </c>
      <c r="L43" s="285">
        <v>990000</v>
      </c>
      <c r="M43" s="285">
        <v>1135224</v>
      </c>
      <c r="N43" s="285">
        <v>296432</v>
      </c>
      <c r="O43" s="285">
        <v>75000</v>
      </c>
      <c r="P43" s="287">
        <f t="shared" si="0"/>
        <v>165847767</v>
      </c>
    </row>
    <row r="44" spans="1:16" ht="12" customHeight="1" x14ac:dyDescent="0.2">
      <c r="A44" s="284" t="s">
        <v>346</v>
      </c>
      <c r="B44" s="285">
        <v>3266600</v>
      </c>
      <c r="C44" s="285">
        <v>0</v>
      </c>
      <c r="D44" s="285">
        <v>3301857</v>
      </c>
      <c r="E44" s="285">
        <v>79636</v>
      </c>
      <c r="F44" s="286">
        <v>291404</v>
      </c>
      <c r="G44" s="285">
        <v>354324</v>
      </c>
      <c r="H44" s="285">
        <v>146896</v>
      </c>
      <c r="I44" s="285">
        <v>2227500</v>
      </c>
      <c r="J44" s="285">
        <v>0</v>
      </c>
      <c r="K44" s="285">
        <v>0</v>
      </c>
      <c r="L44" s="285">
        <v>0</v>
      </c>
      <c r="M44" s="285">
        <v>309637</v>
      </c>
      <c r="N44" s="285">
        <v>80853</v>
      </c>
      <c r="O44" s="285">
        <v>792000</v>
      </c>
      <c r="P44" s="287">
        <f t="shared" si="0"/>
        <v>10850707</v>
      </c>
    </row>
    <row r="45" spans="1:16" ht="12" customHeight="1" x14ac:dyDescent="0.2">
      <c r="A45" s="284" t="s">
        <v>347</v>
      </c>
      <c r="B45" s="285">
        <v>89625617</v>
      </c>
      <c r="C45" s="285">
        <v>18543674</v>
      </c>
      <c r="D45" s="285">
        <v>16634473</v>
      </c>
      <c r="E45" s="285">
        <v>208793</v>
      </c>
      <c r="F45" s="286">
        <v>4425095</v>
      </c>
      <c r="G45" s="285">
        <v>4207327</v>
      </c>
      <c r="H45" s="285">
        <v>2733620</v>
      </c>
      <c r="I45" s="285">
        <v>24919212</v>
      </c>
      <c r="J45" s="285">
        <v>24281500</v>
      </c>
      <c r="K45" s="285">
        <v>680130</v>
      </c>
      <c r="L45" s="285">
        <v>0</v>
      </c>
      <c r="M45" s="285">
        <v>2463426</v>
      </c>
      <c r="N45" s="285">
        <v>576276</v>
      </c>
      <c r="O45" s="285">
        <v>1030350</v>
      </c>
      <c r="P45" s="287">
        <f t="shared" si="0"/>
        <v>190329493</v>
      </c>
    </row>
    <row r="46" spans="1:16" ht="12" customHeight="1" x14ac:dyDescent="0.2">
      <c r="A46" s="284" t="s">
        <v>348</v>
      </c>
      <c r="B46" s="285">
        <v>13737583</v>
      </c>
      <c r="C46" s="285">
        <v>0</v>
      </c>
      <c r="D46" s="285">
        <v>9388037</v>
      </c>
      <c r="E46" s="285">
        <v>134979</v>
      </c>
      <c r="F46" s="286">
        <v>1625985</v>
      </c>
      <c r="G46" s="285">
        <v>1462727</v>
      </c>
      <c r="H46" s="285">
        <v>779289</v>
      </c>
      <c r="I46" s="285">
        <v>990000</v>
      </c>
      <c r="J46" s="285">
        <v>0</v>
      </c>
      <c r="K46" s="285">
        <v>0</v>
      </c>
      <c r="L46" s="285">
        <v>0</v>
      </c>
      <c r="M46" s="285">
        <v>447838</v>
      </c>
      <c r="N46" s="285">
        <v>116940</v>
      </c>
      <c r="O46" s="285">
        <v>1725000</v>
      </c>
      <c r="P46" s="287">
        <f t="shared" si="0"/>
        <v>30408378</v>
      </c>
    </row>
    <row r="47" spans="1:16" ht="12" customHeight="1" x14ac:dyDescent="0.2">
      <c r="A47" s="284" t="s">
        <v>349</v>
      </c>
      <c r="B47" s="285">
        <v>37991973</v>
      </c>
      <c r="C47" s="285">
        <v>7525390</v>
      </c>
      <c r="D47" s="285">
        <v>8128442</v>
      </c>
      <c r="E47" s="285">
        <v>116417</v>
      </c>
      <c r="F47" s="286">
        <v>1467897</v>
      </c>
      <c r="G47" s="285">
        <v>1356679</v>
      </c>
      <c r="H47" s="285">
        <v>756408</v>
      </c>
      <c r="I47" s="285">
        <v>4348111</v>
      </c>
      <c r="J47" s="285">
        <v>32451110</v>
      </c>
      <c r="K47" s="285">
        <v>0</v>
      </c>
      <c r="L47" s="285">
        <v>1980000</v>
      </c>
      <c r="M47" s="285">
        <v>688911</v>
      </c>
      <c r="N47" s="285">
        <v>155758</v>
      </c>
      <c r="O47" s="285">
        <v>2120000</v>
      </c>
      <c r="P47" s="287">
        <f t="shared" si="0"/>
        <v>99087096</v>
      </c>
    </row>
    <row r="48" spans="1:16" ht="12" customHeight="1" x14ac:dyDescent="0.2">
      <c r="A48" s="284" t="s">
        <v>350</v>
      </c>
      <c r="B48" s="285">
        <v>153243555</v>
      </c>
      <c r="C48" s="285">
        <v>104595274</v>
      </c>
      <c r="D48" s="285">
        <v>16840924</v>
      </c>
      <c r="E48" s="285">
        <v>209796</v>
      </c>
      <c r="F48" s="286">
        <v>5022975</v>
      </c>
      <c r="G48" s="285">
        <v>4964524</v>
      </c>
      <c r="H48" s="285">
        <v>3378117</v>
      </c>
      <c r="I48" s="285">
        <v>49442161</v>
      </c>
      <c r="J48" s="285">
        <v>59296050</v>
      </c>
      <c r="K48" s="285">
        <v>0</v>
      </c>
      <c r="L48" s="285">
        <v>0</v>
      </c>
      <c r="M48" s="285">
        <v>3180303</v>
      </c>
      <c r="N48" s="285">
        <v>647191</v>
      </c>
      <c r="O48" s="285">
        <v>4602651</v>
      </c>
      <c r="P48" s="287">
        <f t="shared" si="0"/>
        <v>405423521</v>
      </c>
    </row>
    <row r="49" spans="1:16" ht="12" customHeight="1" x14ac:dyDescent="0.2">
      <c r="A49" s="284" t="s">
        <v>351</v>
      </c>
      <c r="B49" s="285">
        <v>50513850</v>
      </c>
      <c r="C49" s="285">
        <v>2112533</v>
      </c>
      <c r="D49" s="285">
        <v>1172152</v>
      </c>
      <c r="E49" s="285">
        <v>76808</v>
      </c>
      <c r="F49" s="286">
        <v>6632323</v>
      </c>
      <c r="G49" s="285">
        <v>1698947</v>
      </c>
      <c r="H49" s="285">
        <v>1325846</v>
      </c>
      <c r="I49" s="285">
        <v>1692086</v>
      </c>
      <c r="J49" s="285">
        <v>7885382</v>
      </c>
      <c r="K49" s="285">
        <v>0</v>
      </c>
      <c r="L49" s="285">
        <v>0</v>
      </c>
      <c r="M49" s="285">
        <v>1284480</v>
      </c>
      <c r="N49" s="285">
        <v>274033</v>
      </c>
      <c r="O49" s="285"/>
      <c r="P49" s="287">
        <f t="shared" si="0"/>
        <v>74668440</v>
      </c>
    </row>
    <row r="50" spans="1:16" ht="12" customHeight="1" x14ac:dyDescent="0.2">
      <c r="A50" s="284" t="s">
        <v>352</v>
      </c>
      <c r="B50" s="285">
        <v>17072169</v>
      </c>
      <c r="C50" s="285">
        <v>76255</v>
      </c>
      <c r="D50" s="285">
        <v>489183</v>
      </c>
      <c r="E50" s="285">
        <v>69276</v>
      </c>
      <c r="F50" s="286">
        <v>466848</v>
      </c>
      <c r="G50" s="285">
        <v>542350</v>
      </c>
      <c r="H50" s="285">
        <v>289148</v>
      </c>
      <c r="I50" s="285">
        <v>5732179</v>
      </c>
      <c r="J50" s="285">
        <v>5880600</v>
      </c>
      <c r="K50" s="285">
        <v>5197500</v>
      </c>
      <c r="L50" s="285">
        <v>0</v>
      </c>
      <c r="M50" s="285">
        <v>319942</v>
      </c>
      <c r="N50" s="285">
        <v>80853</v>
      </c>
      <c r="O50" s="285"/>
      <c r="P50" s="287">
        <f t="shared" si="0"/>
        <v>36216303</v>
      </c>
    </row>
    <row r="51" spans="1:16" ht="12" customHeight="1" x14ac:dyDescent="0.2">
      <c r="A51" s="284" t="s">
        <v>353</v>
      </c>
      <c r="B51" s="285">
        <v>15369262</v>
      </c>
      <c r="C51" s="285">
        <v>0</v>
      </c>
      <c r="D51" s="285">
        <v>9193654</v>
      </c>
      <c r="E51" s="285">
        <v>141068</v>
      </c>
      <c r="F51" s="286">
        <v>1872308</v>
      </c>
      <c r="G51" s="285">
        <v>1678639</v>
      </c>
      <c r="H51" s="285">
        <v>1077873</v>
      </c>
      <c r="I51" s="285">
        <v>4078800</v>
      </c>
      <c r="J51" s="285">
        <v>392040</v>
      </c>
      <c r="K51" s="285">
        <v>0</v>
      </c>
      <c r="L51" s="285">
        <v>297000</v>
      </c>
      <c r="M51" s="285">
        <v>565616</v>
      </c>
      <c r="N51" s="285">
        <v>147695</v>
      </c>
      <c r="O51" s="285">
        <v>0</v>
      </c>
      <c r="P51" s="287">
        <f t="shared" si="0"/>
        <v>34813955</v>
      </c>
    </row>
    <row r="52" spans="1:16" ht="12" customHeight="1" x14ac:dyDescent="0.2">
      <c r="A52" s="284" t="s">
        <v>354</v>
      </c>
      <c r="B52" s="285">
        <v>2564401</v>
      </c>
      <c r="C52" s="285">
        <v>0</v>
      </c>
      <c r="D52" s="285">
        <v>4086838</v>
      </c>
      <c r="E52" s="285">
        <v>84932</v>
      </c>
      <c r="F52" s="286">
        <v>312746</v>
      </c>
      <c r="G52" s="285">
        <v>389614</v>
      </c>
      <c r="H52" s="285">
        <v>165571</v>
      </c>
      <c r="I52" s="285">
        <v>7688340</v>
      </c>
      <c r="J52" s="285">
        <v>0</v>
      </c>
      <c r="K52" s="285">
        <v>0</v>
      </c>
      <c r="L52" s="285">
        <v>0</v>
      </c>
      <c r="M52" s="285">
        <v>309637</v>
      </c>
      <c r="N52" s="285">
        <v>80853</v>
      </c>
      <c r="O52" s="285">
        <v>35000</v>
      </c>
      <c r="P52" s="287">
        <f t="shared" si="0"/>
        <v>15717932</v>
      </c>
    </row>
    <row r="53" spans="1:16" ht="12" customHeight="1" x14ac:dyDescent="0.2">
      <c r="A53" s="284" t="s">
        <v>355</v>
      </c>
      <c r="B53" s="285">
        <v>30146035</v>
      </c>
      <c r="C53" s="285">
        <v>439896</v>
      </c>
      <c r="D53" s="285">
        <v>11728177</v>
      </c>
      <c r="E53" s="285">
        <v>161929</v>
      </c>
      <c r="F53" s="286">
        <v>2670486</v>
      </c>
      <c r="G53" s="285">
        <v>2334994</v>
      </c>
      <c r="H53" s="285">
        <v>1475692</v>
      </c>
      <c r="I53" s="285">
        <v>20106212</v>
      </c>
      <c r="J53" s="285">
        <v>5880600</v>
      </c>
      <c r="K53" s="285">
        <v>226710</v>
      </c>
      <c r="L53" s="285">
        <v>495000</v>
      </c>
      <c r="M53" s="285">
        <v>894906</v>
      </c>
      <c r="N53" s="285">
        <v>233679</v>
      </c>
      <c r="O53" s="285">
        <v>1954260</v>
      </c>
      <c r="P53" s="287">
        <f t="shared" si="0"/>
        <v>78748576</v>
      </c>
    </row>
    <row r="54" spans="1:16" ht="12" customHeight="1" x14ac:dyDescent="0.2">
      <c r="A54" s="284" t="s">
        <v>356</v>
      </c>
      <c r="B54" s="285">
        <v>202992290</v>
      </c>
      <c r="C54" s="285">
        <v>14924726</v>
      </c>
      <c r="D54" s="285">
        <v>28095932</v>
      </c>
      <c r="E54" s="285">
        <v>280448</v>
      </c>
      <c r="F54" s="286">
        <v>12423906</v>
      </c>
      <c r="G54" s="285">
        <v>6940268</v>
      </c>
      <c r="H54" s="285">
        <v>5610343</v>
      </c>
      <c r="I54" s="285">
        <v>31034233</v>
      </c>
      <c r="J54" s="285">
        <v>23522400</v>
      </c>
      <c r="K54" s="285">
        <v>3174930</v>
      </c>
      <c r="L54" s="285">
        <v>0</v>
      </c>
      <c r="M54" s="285">
        <v>5682411</v>
      </c>
      <c r="N54" s="285">
        <v>1166210</v>
      </c>
      <c r="O54" s="285">
        <v>1779586</v>
      </c>
      <c r="P54" s="287">
        <f t="shared" si="0"/>
        <v>337627683</v>
      </c>
    </row>
    <row r="55" spans="1:16" ht="12" customHeight="1" x14ac:dyDescent="0.2">
      <c r="A55" s="284" t="s">
        <v>357</v>
      </c>
      <c r="B55" s="285">
        <v>29686078</v>
      </c>
      <c r="C55" s="285">
        <v>0</v>
      </c>
      <c r="D55" s="285">
        <v>3989430</v>
      </c>
      <c r="E55" s="285">
        <v>82258</v>
      </c>
      <c r="F55" s="286">
        <v>890392</v>
      </c>
      <c r="G55" s="285">
        <v>702025</v>
      </c>
      <c r="H55" s="285">
        <v>426158</v>
      </c>
      <c r="I55" s="285">
        <v>13381394</v>
      </c>
      <c r="J55" s="285">
        <v>9310950</v>
      </c>
      <c r="K55" s="285">
        <v>0</v>
      </c>
      <c r="L55" s="285">
        <v>495000</v>
      </c>
      <c r="M55" s="285">
        <v>527660</v>
      </c>
      <c r="N55" s="285">
        <v>137784</v>
      </c>
      <c r="O55" s="285">
        <v>0</v>
      </c>
      <c r="P55" s="287">
        <f t="shared" si="0"/>
        <v>59629129</v>
      </c>
    </row>
    <row r="56" spans="1:16" ht="12" customHeight="1" x14ac:dyDescent="0.2">
      <c r="A56" s="284" t="s">
        <v>358</v>
      </c>
      <c r="B56" s="285">
        <v>1357047</v>
      </c>
      <c r="C56" s="285">
        <v>0</v>
      </c>
      <c r="D56" s="285">
        <v>2196694</v>
      </c>
      <c r="E56" s="285">
        <v>82911</v>
      </c>
      <c r="F56" s="286">
        <v>186885</v>
      </c>
      <c r="G56" s="285">
        <v>334199</v>
      </c>
      <c r="H56" s="285">
        <v>118817</v>
      </c>
      <c r="I56" s="285">
        <v>3118500</v>
      </c>
      <c r="J56" s="285">
        <v>0</v>
      </c>
      <c r="K56" s="285">
        <v>0</v>
      </c>
      <c r="L56" s="285">
        <v>0</v>
      </c>
      <c r="M56" s="285">
        <v>309637</v>
      </c>
      <c r="N56" s="285">
        <v>80853</v>
      </c>
      <c r="O56" s="285">
        <v>0</v>
      </c>
      <c r="P56" s="287">
        <f t="shared" si="0"/>
        <v>7785543</v>
      </c>
    </row>
    <row r="57" spans="1:16" ht="12" customHeight="1" x14ac:dyDescent="0.2">
      <c r="A57" s="284" t="s">
        <v>359</v>
      </c>
      <c r="B57" s="285">
        <v>803884</v>
      </c>
      <c r="C57" s="285">
        <v>0</v>
      </c>
      <c r="D57" s="285">
        <v>0</v>
      </c>
      <c r="E57" s="285">
        <v>0</v>
      </c>
      <c r="F57" s="286">
        <v>82637</v>
      </c>
      <c r="G57" s="285">
        <v>156822</v>
      </c>
      <c r="H57" s="285">
        <v>34180</v>
      </c>
      <c r="I57" s="285">
        <v>297000</v>
      </c>
      <c r="J57" s="285">
        <v>0</v>
      </c>
      <c r="K57" s="285">
        <v>0</v>
      </c>
      <c r="L57" s="285">
        <v>0</v>
      </c>
      <c r="M57" s="285">
        <v>0</v>
      </c>
      <c r="N57" s="285">
        <v>0</v>
      </c>
      <c r="O57" s="285"/>
      <c r="P57" s="287">
        <f t="shared" si="0"/>
        <v>1374523</v>
      </c>
    </row>
    <row r="58" spans="1:16" ht="12" customHeight="1" x14ac:dyDescent="0.2">
      <c r="A58" s="284" t="s">
        <v>360</v>
      </c>
      <c r="B58" s="285">
        <v>56741490</v>
      </c>
      <c r="C58" s="285">
        <v>19087812</v>
      </c>
      <c r="D58" s="285">
        <v>10354017</v>
      </c>
      <c r="E58" s="285">
        <v>149145</v>
      </c>
      <c r="F58" s="286">
        <v>2553291</v>
      </c>
      <c r="G58" s="285">
        <v>2462012</v>
      </c>
      <c r="H58" s="285">
        <v>1783738</v>
      </c>
      <c r="I58" s="285">
        <v>25404924</v>
      </c>
      <c r="J58" s="285">
        <v>30824145</v>
      </c>
      <c r="K58" s="285">
        <v>0</v>
      </c>
      <c r="L58" s="285">
        <v>0</v>
      </c>
      <c r="M58" s="285">
        <v>1756705</v>
      </c>
      <c r="N58" s="285">
        <v>371502</v>
      </c>
      <c r="O58" s="285">
        <v>1710462</v>
      </c>
      <c r="P58" s="287">
        <f t="shared" si="0"/>
        <v>153199243</v>
      </c>
    </row>
    <row r="59" spans="1:16" ht="12" customHeight="1" x14ac:dyDescent="0.2">
      <c r="A59" s="284" t="s">
        <v>361</v>
      </c>
      <c r="B59" s="285">
        <v>101086739</v>
      </c>
      <c r="C59" s="285">
        <v>26274605</v>
      </c>
      <c r="D59" s="285">
        <v>7945949</v>
      </c>
      <c r="E59" s="285">
        <v>121577</v>
      </c>
      <c r="F59" s="286">
        <v>2479628</v>
      </c>
      <c r="G59" s="285">
        <v>2095576</v>
      </c>
      <c r="H59" s="285">
        <v>1562128</v>
      </c>
      <c r="I59" s="285">
        <v>18029037</v>
      </c>
      <c r="J59" s="285">
        <v>83308500</v>
      </c>
      <c r="K59" s="285">
        <v>0</v>
      </c>
      <c r="L59" s="285">
        <v>742500</v>
      </c>
      <c r="M59" s="285">
        <v>1650128</v>
      </c>
      <c r="N59" s="285">
        <v>339226</v>
      </c>
      <c r="O59" s="285">
        <v>1780091</v>
      </c>
      <c r="P59" s="287">
        <f t="shared" si="0"/>
        <v>247415684</v>
      </c>
    </row>
    <row r="60" spans="1:16" ht="12" customHeight="1" x14ac:dyDescent="0.2">
      <c r="A60" s="284" t="s">
        <v>362</v>
      </c>
      <c r="B60" s="285">
        <v>5437691</v>
      </c>
      <c r="C60" s="285">
        <v>1100420</v>
      </c>
      <c r="D60" s="285">
        <v>5607530</v>
      </c>
      <c r="E60" s="285">
        <v>111010</v>
      </c>
      <c r="F60" s="286">
        <v>1059097</v>
      </c>
      <c r="G60" s="285">
        <v>939108</v>
      </c>
      <c r="H60" s="285">
        <v>530542</v>
      </c>
      <c r="I60" s="285">
        <v>9518573</v>
      </c>
      <c r="J60" s="285">
        <v>0</v>
      </c>
      <c r="K60" s="285">
        <v>0</v>
      </c>
      <c r="L60" s="285">
        <v>0</v>
      </c>
      <c r="M60" s="285">
        <v>309637</v>
      </c>
      <c r="N60" s="285">
        <v>80853</v>
      </c>
      <c r="O60" s="285">
        <v>1724964</v>
      </c>
      <c r="P60" s="287">
        <f t="shared" si="0"/>
        <v>26419425</v>
      </c>
    </row>
    <row r="61" spans="1:16" ht="12" customHeight="1" x14ac:dyDescent="0.2">
      <c r="A61" s="284" t="s">
        <v>363</v>
      </c>
      <c r="B61" s="285">
        <v>41021495</v>
      </c>
      <c r="C61" s="285">
        <v>1055677</v>
      </c>
      <c r="D61" s="285">
        <v>11215751</v>
      </c>
      <c r="E61" s="285">
        <v>154694</v>
      </c>
      <c r="F61" s="286">
        <v>1887559</v>
      </c>
      <c r="G61" s="285">
        <v>1914654</v>
      </c>
      <c r="H61" s="285">
        <v>1328854</v>
      </c>
      <c r="I61" s="285">
        <v>8844697</v>
      </c>
      <c r="J61" s="285">
        <v>0</v>
      </c>
      <c r="K61" s="285">
        <v>0</v>
      </c>
      <c r="L61" s="285">
        <v>742500</v>
      </c>
      <c r="M61" s="285">
        <v>917689</v>
      </c>
      <c r="N61" s="285">
        <v>224045</v>
      </c>
      <c r="O61" s="285">
        <v>3045000</v>
      </c>
      <c r="P61" s="287">
        <f t="shared" si="0"/>
        <v>72352615</v>
      </c>
    </row>
    <row r="62" spans="1:16" ht="12" customHeight="1" x14ac:dyDescent="0.2">
      <c r="A62" s="284" t="s">
        <v>364</v>
      </c>
      <c r="B62" s="288">
        <v>1439767</v>
      </c>
      <c r="C62" s="288">
        <v>0</v>
      </c>
      <c r="D62" s="288">
        <v>3870228</v>
      </c>
      <c r="E62" s="288">
        <v>78087</v>
      </c>
      <c r="F62" s="286">
        <v>202361</v>
      </c>
      <c r="G62" s="288">
        <v>286820</v>
      </c>
      <c r="H62" s="288">
        <v>99830</v>
      </c>
      <c r="I62" s="288">
        <v>680130</v>
      </c>
      <c r="J62" s="288">
        <v>0</v>
      </c>
      <c r="K62" s="288">
        <v>0</v>
      </c>
      <c r="L62" s="288">
        <v>0</v>
      </c>
      <c r="M62" s="288">
        <v>309637</v>
      </c>
      <c r="N62" s="288">
        <v>80853</v>
      </c>
      <c r="O62" s="288">
        <v>35000</v>
      </c>
      <c r="P62" s="287">
        <f t="shared" si="0"/>
        <v>7082713</v>
      </c>
    </row>
    <row r="63" spans="1:16" ht="12" customHeight="1" x14ac:dyDescent="0.2">
      <c r="A63" s="284" t="s">
        <v>365</v>
      </c>
      <c r="B63" s="289">
        <v>0</v>
      </c>
      <c r="C63" s="289">
        <v>0</v>
      </c>
      <c r="D63" s="289">
        <v>0</v>
      </c>
      <c r="E63" s="289">
        <v>0</v>
      </c>
      <c r="F63" s="289">
        <v>0</v>
      </c>
      <c r="G63" s="289">
        <v>0</v>
      </c>
      <c r="H63" s="289">
        <v>0</v>
      </c>
      <c r="I63" s="289">
        <v>24893251</v>
      </c>
      <c r="J63" s="289">
        <v>0</v>
      </c>
      <c r="K63" s="289">
        <v>0</v>
      </c>
      <c r="L63" s="289">
        <v>6039000</v>
      </c>
      <c r="M63" s="289">
        <v>0</v>
      </c>
      <c r="N63" s="289">
        <v>0</v>
      </c>
      <c r="O63" s="289">
        <v>0</v>
      </c>
      <c r="P63" s="287">
        <f t="shared" si="0"/>
        <v>30932251</v>
      </c>
    </row>
    <row r="64" spans="1:16" ht="12" customHeight="1" x14ac:dyDescent="0.2">
      <c r="A64" s="291" t="s">
        <v>196</v>
      </c>
      <c r="B64" s="292">
        <f t="shared" ref="B64:P64" si="1">SUM(B7:B63)</f>
        <v>3738534231</v>
      </c>
      <c r="C64" s="292">
        <f t="shared" si="1"/>
        <v>1316503643</v>
      </c>
      <c r="D64" s="285">
        <f t="shared" si="1"/>
        <v>426525997</v>
      </c>
      <c r="E64" s="285">
        <f t="shared" si="1"/>
        <v>6530040</v>
      </c>
      <c r="F64" s="285">
        <f t="shared" si="1"/>
        <v>136620000</v>
      </c>
      <c r="G64" s="285">
        <f t="shared" si="1"/>
        <v>110325600</v>
      </c>
      <c r="H64" s="285">
        <f t="shared" si="1"/>
        <v>77220000</v>
      </c>
      <c r="I64" s="285">
        <f t="shared" si="1"/>
        <v>830657372</v>
      </c>
      <c r="J64" s="285">
        <f t="shared" si="1"/>
        <v>1473090300</v>
      </c>
      <c r="K64" s="285">
        <f t="shared" si="1"/>
        <v>17607150</v>
      </c>
      <c r="L64" s="285">
        <f t="shared" si="1"/>
        <v>24750000</v>
      </c>
      <c r="M64" s="285">
        <f t="shared" si="1"/>
        <v>77409169</v>
      </c>
      <c r="N64" s="285">
        <f t="shared" si="1"/>
        <v>16170581</v>
      </c>
      <c r="O64" s="285">
        <f t="shared" si="1"/>
        <v>69407323</v>
      </c>
      <c r="P64" s="293">
        <f t="shared" si="1"/>
        <v>8321351406</v>
      </c>
    </row>
    <row r="65" spans="1:16" ht="15" customHeight="1" x14ac:dyDescent="0.2">
      <c r="A65" s="291" t="s">
        <v>197</v>
      </c>
      <c r="B65" s="294">
        <v>25740106</v>
      </c>
      <c r="C65" s="294">
        <v>13298017</v>
      </c>
      <c r="D65" s="294">
        <v>1920600</v>
      </c>
      <c r="E65" s="294">
        <v>0</v>
      </c>
      <c r="F65" s="294">
        <v>0</v>
      </c>
      <c r="G65" s="294">
        <v>554400</v>
      </c>
      <c r="H65" s="294">
        <v>0</v>
      </c>
      <c r="I65" s="294">
        <v>8332979</v>
      </c>
      <c r="J65" s="294">
        <v>14879700</v>
      </c>
      <c r="K65" s="294">
        <v>0</v>
      </c>
      <c r="L65" s="294">
        <v>0</v>
      </c>
      <c r="M65" s="294">
        <v>388991</v>
      </c>
      <c r="N65" s="294">
        <v>81259</v>
      </c>
      <c r="O65" s="294"/>
      <c r="P65" s="295">
        <f>SUM(B65:N65)</f>
        <v>65196052</v>
      </c>
    </row>
    <row r="66" spans="1:16" ht="15.75" customHeight="1" x14ac:dyDescent="0.2">
      <c r="A66" s="291" t="s">
        <v>366</v>
      </c>
      <c r="B66" s="292">
        <f t="shared" ref="B66:P66" si="2">+B64+B65</f>
        <v>3764274337</v>
      </c>
      <c r="C66" s="292">
        <f t="shared" si="2"/>
        <v>1329801660</v>
      </c>
      <c r="D66" s="285">
        <f t="shared" si="2"/>
        <v>428446597</v>
      </c>
      <c r="E66" s="285">
        <f t="shared" si="2"/>
        <v>6530040</v>
      </c>
      <c r="F66" s="285">
        <f t="shared" si="2"/>
        <v>136620000</v>
      </c>
      <c r="G66" s="285">
        <f t="shared" si="2"/>
        <v>110880000</v>
      </c>
      <c r="H66" s="285">
        <f t="shared" si="2"/>
        <v>77220000</v>
      </c>
      <c r="I66" s="285">
        <f t="shared" si="2"/>
        <v>838990351</v>
      </c>
      <c r="J66" s="285">
        <f t="shared" si="2"/>
        <v>1487970000</v>
      </c>
      <c r="K66" s="285">
        <f t="shared" si="2"/>
        <v>17607150</v>
      </c>
      <c r="L66" s="285">
        <f t="shared" si="2"/>
        <v>24750000</v>
      </c>
      <c r="M66" s="285">
        <f t="shared" si="2"/>
        <v>77798160</v>
      </c>
      <c r="N66" s="285">
        <f t="shared" si="2"/>
        <v>16251840</v>
      </c>
      <c r="O66" s="285">
        <f t="shared" si="2"/>
        <v>69407323</v>
      </c>
      <c r="P66" s="285">
        <f t="shared" si="2"/>
        <v>8386547458</v>
      </c>
    </row>
    <row r="67" spans="1:16" x14ac:dyDescent="0.2">
      <c r="B67" s="296"/>
      <c r="C67" s="296"/>
      <c r="D67" s="296"/>
      <c r="E67" s="296"/>
      <c r="F67" s="296"/>
      <c r="G67" s="296"/>
      <c r="H67" s="296"/>
      <c r="I67" s="296"/>
      <c r="J67" s="296"/>
      <c r="K67" s="296"/>
      <c r="L67" s="296"/>
      <c r="M67" s="296"/>
      <c r="N67" s="296"/>
      <c r="O67" s="296"/>
      <c r="P67" s="296"/>
    </row>
    <row r="68" spans="1:16" ht="15" customHeight="1" x14ac:dyDescent="0.2">
      <c r="A68" s="277" t="s">
        <v>367</v>
      </c>
      <c r="B68" s="296"/>
      <c r="C68" s="296"/>
      <c r="D68" s="296"/>
      <c r="E68" s="296"/>
      <c r="F68" s="296"/>
      <c r="G68" s="296"/>
      <c r="H68" s="296"/>
      <c r="I68" s="296"/>
      <c r="J68" s="296"/>
      <c r="K68" s="296"/>
      <c r="L68" s="296"/>
      <c r="M68" s="296"/>
      <c r="N68" s="296"/>
      <c r="O68" s="296"/>
      <c r="P68" s="277">
        <v>7920000</v>
      </c>
    </row>
    <row r="69" spans="1:16" ht="15" customHeight="1" x14ac:dyDescent="0.2">
      <c r="A69" s="277" t="s">
        <v>368</v>
      </c>
      <c r="B69" s="296"/>
      <c r="C69" s="296"/>
      <c r="D69" s="296"/>
      <c r="E69" s="277">
        <v>1152360</v>
      </c>
      <c r="F69" s="296"/>
      <c r="G69" s="296"/>
      <c r="H69" s="296"/>
      <c r="I69" s="296"/>
      <c r="J69" s="296"/>
      <c r="K69" s="296"/>
      <c r="L69" s="296"/>
      <c r="M69" s="296"/>
      <c r="N69" s="296"/>
      <c r="O69" s="296"/>
      <c r="P69" s="277">
        <v>1152360</v>
      </c>
    </row>
    <row r="70" spans="1:16" ht="15" customHeight="1" x14ac:dyDescent="0.2">
      <c r="A70" s="297" t="s">
        <v>369</v>
      </c>
      <c r="B70" s="298"/>
      <c r="C70" s="298"/>
      <c r="D70" s="298"/>
      <c r="E70" s="298"/>
      <c r="F70" s="298"/>
      <c r="G70" s="298"/>
      <c r="H70" s="298"/>
      <c r="I70" s="298"/>
      <c r="J70" s="298"/>
      <c r="K70" s="298"/>
      <c r="L70" s="298"/>
      <c r="M70" s="298"/>
      <c r="N70" s="298"/>
      <c r="O70" s="298"/>
      <c r="P70" s="297">
        <v>7425000</v>
      </c>
    </row>
    <row r="71" spans="1:16" ht="15" customHeight="1" thickBot="1" x14ac:dyDescent="0.25">
      <c r="A71" s="299" t="s">
        <v>200</v>
      </c>
      <c r="B71" s="299">
        <f t="shared" ref="B71:P71" si="3">SUM(B66:B70)</f>
        <v>3764274337</v>
      </c>
      <c r="C71" s="299">
        <f t="shared" si="3"/>
        <v>1329801660</v>
      </c>
      <c r="D71" s="299">
        <f t="shared" si="3"/>
        <v>428446597</v>
      </c>
      <c r="E71" s="299">
        <f t="shared" si="3"/>
        <v>7682400</v>
      </c>
      <c r="F71" s="299">
        <f t="shared" si="3"/>
        <v>136620000</v>
      </c>
      <c r="G71" s="299">
        <f t="shared" si="3"/>
        <v>110880000</v>
      </c>
      <c r="H71" s="299">
        <f t="shared" si="3"/>
        <v>77220000</v>
      </c>
      <c r="I71" s="299">
        <f t="shared" si="3"/>
        <v>838990351</v>
      </c>
      <c r="J71" s="299">
        <f t="shared" si="3"/>
        <v>1487970000</v>
      </c>
      <c r="K71" s="299">
        <f t="shared" si="3"/>
        <v>17607150</v>
      </c>
      <c r="L71" s="299">
        <f t="shared" si="3"/>
        <v>24750000</v>
      </c>
      <c r="M71" s="299">
        <f t="shared" si="3"/>
        <v>77798160</v>
      </c>
      <c r="N71" s="299">
        <f t="shared" si="3"/>
        <v>16251840</v>
      </c>
      <c r="O71" s="299">
        <f t="shared" si="3"/>
        <v>69407323</v>
      </c>
      <c r="P71" s="299">
        <f t="shared" si="3"/>
        <v>8403044818</v>
      </c>
    </row>
    <row r="72" spans="1:16" ht="12.75" thickTop="1" x14ac:dyDescent="0.2"/>
  </sheetData>
  <mergeCells count="3">
    <mergeCell ref="B3:P3"/>
    <mergeCell ref="A1:P1"/>
    <mergeCell ref="A2:P2"/>
  </mergeCells>
  <phoneticPr fontId="0" type="noConversion"/>
  <printOptions horizontalCentered="1"/>
  <pageMargins left="0.5" right="0.5" top="0.5" bottom="0.5" header="0.25" footer="0.25"/>
  <pageSetup scale="57"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lpstr>2025</vt:lpstr>
    </vt:vector>
  </TitlesOfParts>
  <Company>US Department of Transportation</Company>
  <LinksUpToDate>false</LinksUpToDate>
  <SharedDoc>false</SharedDoc>
  <HyperlinkBase>Commitment to Accessibility: DOT is committed to ensuring that information is available in appropriate alternative formats to meet the requirements of persons who have a disability. If you require an alternative version of this file, please contact FTAWebAccessibility@dot.gov.</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FTA Allocations for Formula and Discretionary Programs by State FY 1998-2025</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(FTA)</cp:lastModifiedBy>
  <cp:lastPrinted>2004-02-25T17:24:08Z</cp:lastPrinted>
  <dcterms:created xsi:type="dcterms:W3CDTF">2003-03-03T15:31:34Z</dcterms:created>
  <dcterms:modified xsi:type="dcterms:W3CDTF">2025-05-05T17:09:40Z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