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ua.kamp\Desktop\"/>
    </mc:Choice>
  </mc:AlternateContent>
  <xr:revisionPtr revIDLastSave="0" documentId="13_ncr:1_{AF159661-61C4-4A9A-88D5-251C55FCB7B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e 1" sheetId="3" r:id="rId1"/>
  </sheets>
  <definedNames>
    <definedName name="_xlnm.Print_Area" localSheetId="0">'Table 1'!$A$1:$D$179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8" i="3" l="1"/>
  <c r="D28" i="3"/>
  <c r="D164" i="3" l="1"/>
  <c r="D59" i="3"/>
  <c r="D129" i="3" l="1"/>
  <c r="D30" i="3"/>
  <c r="D113" i="3"/>
  <c r="D112" i="3"/>
  <c r="D81" i="3"/>
  <c r="D179" i="3" s="1"/>
  <c r="D57" i="3"/>
  <c r="D16" i="3"/>
  <c r="D10" i="3"/>
  <c r="D12" i="3" s="1"/>
  <c r="D135" i="3" l="1"/>
  <c r="D105" i="3" l="1"/>
  <c r="D106" i="3" l="1"/>
  <c r="D111" i="3" s="1"/>
  <c r="D45" i="3"/>
  <c r="D44" i="3"/>
  <c r="D50" i="3" l="1"/>
  <c r="D170" i="3"/>
  <c r="D171" i="3" s="1"/>
  <c r="D41" i="3" l="1"/>
  <c r="D123" i="3" l="1"/>
  <c r="D98" i="3" l="1"/>
  <c r="D141" i="3" l="1"/>
  <c r="D72" i="3"/>
  <c r="D67" i="3"/>
  <c r="D61" i="3"/>
  <c r="D32" i="3" l="1"/>
  <c r="D102" i="3" l="1"/>
  <c r="D153" i="3" l="1"/>
  <c r="D147" i="3" l="1"/>
  <c r="D117" i="3"/>
  <c r="D18" i="3" l="1"/>
  <c r="D176" i="3"/>
  <c r="D160" i="3"/>
  <c r="D93" i="3"/>
  <c r="D89" i="3"/>
  <c r="D85" i="3"/>
  <c r="D76" i="3"/>
  <c r="D54" i="3"/>
  <c r="D36" i="3"/>
  <c r="D22" i="3"/>
</calcChain>
</file>

<file path=xl/sharedStrings.xml><?xml version="1.0" encoding="utf-8"?>
<sst xmlns="http://schemas.openxmlformats.org/spreadsheetml/2006/main" count="144" uniqueCount="64">
  <si>
    <t>FEDERAL TRANSIT ADMINISTRATION</t>
  </si>
  <si>
    <t>FY 2023 FULL YEAR APPROPRIATIONS AND APPORTIONMENTS FOR GRANT PROGRAMS</t>
  </si>
  <si>
    <t>The amount apportioned in this notice includes funding authorized under the Bipartisan Infrastructure Law, enacted as the Infrastructure Investment and Jobs Act (Pub. L. 117-58) and is based on funding made available under the Consolidated Appropriations Act, 2022 (Pub. L. 117-103, Mar. 15, 2022).</t>
  </si>
  <si>
    <t>PROGRAM</t>
  </si>
  <si>
    <t>Section 5303 Metropolitan Transportation Planning Program</t>
  </si>
  <si>
    <t>Total FY 2023 Available</t>
  </si>
  <si>
    <t>Less FY 2023 Oversight</t>
  </si>
  <si>
    <t>Reapportioned Funds</t>
  </si>
  <si>
    <t>Total Available for Allocation</t>
  </si>
  <si>
    <t xml:space="preserve">Section 5304 Statewide Transportation Planning Program </t>
  </si>
  <si>
    <t xml:space="preserve">Less FY 2023 Oversight </t>
  </si>
  <si>
    <t>Transit Oriented Development Planning (Competitive pilot)</t>
  </si>
  <si>
    <t xml:space="preserve">Section 5307 Urbanized Area Formula Program </t>
  </si>
  <si>
    <t>Less FY 2023 State Safety Oversight Program (one half percent)</t>
  </si>
  <si>
    <t>Less FY 2023 Ferry Competitive Program</t>
  </si>
  <si>
    <t>Section 5340 High Density States</t>
  </si>
  <si>
    <t>Section 5340 Growing States</t>
  </si>
  <si>
    <t>Section 5307 Passenger Ferry Grant Program</t>
  </si>
  <si>
    <t>Section 5329 State Safety Oversight Program</t>
  </si>
  <si>
    <t>Section 5310 Enhanced Mobility of Seniors and Individuals with Disabilities</t>
  </si>
  <si>
    <t>Less FY 2023 Oversight and Administrative</t>
  </si>
  <si>
    <t>Less FY 2023 Transfer to OIG</t>
  </si>
  <si>
    <t>Reapportioned Funds to Large Urbanized Areas</t>
  </si>
  <si>
    <t>Reapportioned Funds to Small Urbanized Areas</t>
  </si>
  <si>
    <t>Reapportioned Funds to Rural Urbanized Areas</t>
  </si>
  <si>
    <t>Pilot Program for Innovative Coordinated Access and Mobility</t>
  </si>
  <si>
    <t>Section 5311 Rural Area Formula Program</t>
  </si>
  <si>
    <t>Section 5311(b)(3) Rural Transit Assistance Program (RTAP)</t>
  </si>
  <si>
    <t>Less Amount Reserved for National RTAP (15 percent)</t>
  </si>
  <si>
    <t xml:space="preserve">Total Available for Allocation  </t>
  </si>
  <si>
    <t>Section 5312 Public Transportation Innovation--Transit Research</t>
  </si>
  <si>
    <t>Section 5312 (h) Public Transportation Innovation--Component and Low or No Emission Testing</t>
  </si>
  <si>
    <t>Section 5312 Public Transportation Innovation--Transit Cooperative Research</t>
  </si>
  <si>
    <t>Section 5314 Technical Assistance and Workforce Development</t>
  </si>
  <si>
    <t>National Transit Institute</t>
  </si>
  <si>
    <t>Section 5318 Bus Testing Facilities</t>
  </si>
  <si>
    <t xml:space="preserve">Section 5337 State of Good Repair </t>
  </si>
  <si>
    <t>Total FY 2023 Rail Replacement Competitive Grants</t>
  </si>
  <si>
    <t>Reapportioned Funds for Fixed Guideway</t>
  </si>
  <si>
    <t>Reapportioned Funds for Motorbus</t>
  </si>
  <si>
    <t>Total FY 2023 Available High Intensity Fixed Guideway Formula</t>
  </si>
  <si>
    <t>Total FY 2023 Available High Intensity Motorbus Formula</t>
  </si>
  <si>
    <t>Section 5337 State of Good Repair Rail Replacement Competitive Grants</t>
  </si>
  <si>
    <t>Section 5339 Buses and Bus Facilities Formula</t>
  </si>
  <si>
    <t>Total FY 2023  Available</t>
  </si>
  <si>
    <t xml:space="preserve">Section 5339 Buses and Bus Facilities Competitive </t>
  </si>
  <si>
    <t>Less FY 2023 Low or No Emission</t>
  </si>
  <si>
    <t>Section 5339(c) Low or No Emission Grants (Competitive)</t>
  </si>
  <si>
    <t>Less FY 2023 Oversight and Admin</t>
  </si>
  <si>
    <t>Division J All Stations Accessibility Program</t>
  </si>
  <si>
    <t>Section 71102 Electric or Low-Emitting Ferry Program</t>
  </si>
  <si>
    <t>Section 71103 Ferry Service for Rural Communities</t>
  </si>
  <si>
    <t>Section 5309 Capital Investment Grants</t>
  </si>
  <si>
    <t>Washington Metropolitan Area Transit Authority (WMATA)</t>
  </si>
  <si>
    <t>Community Project Funding/Congressionally Directed Spending</t>
  </si>
  <si>
    <t xml:space="preserve">TOTAL APPROPRIATION (Above Grant Programs) </t>
  </si>
  <si>
    <t xml:space="preserve">TOTAL APPORTIONMENT/ALLOCATION (Above Grant Programs) </t>
  </si>
  <si>
    <t>Additional Funding to CIG Projects with Existing Full Funding Grant Agreements</t>
  </si>
  <si>
    <t>TABLE 1</t>
  </si>
  <si>
    <t>The amount apportioned in this notice includes funding authorized under the Bipartisan Infrastructure Law, enacted as the Infrastructure Investment and Jobs Act (Pub. L. 117-58) and is based on funding made available under the Consolidated Appropriations Act, 2023 (Pub. L. 117-328, Dec. 29, 2022).</t>
  </si>
  <si>
    <t>Updated 02/06/2023</t>
  </si>
  <si>
    <t>Section 5311(c)(2)(B) Public Transportation on Indian Reservations Formula</t>
  </si>
  <si>
    <t>Section 5311(c)(2)(A) Public Transportation on Indian Reservations Competitive</t>
  </si>
  <si>
    <t>Section 5311(c)(3) Appalachian Development Public Transportation Assistance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</si>
</sst>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6"/>
      <name val="Helvetica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u/>
      <sz val="11"/>
      <name val="Calibri"/>
      <family val="2"/>
      <scheme val="minor"/>
    </font>
    <font>
      <i/>
      <sz val="14"/>
      <name val="Arial"/>
      <family val="2"/>
    </font>
    <font>
      <u/>
      <sz val="14"/>
      <name val="Arial"/>
      <family val="2"/>
    </font>
    <font>
      <u/>
      <sz val="11"/>
      <name val="Calibri"/>
      <family val="2"/>
      <scheme val="minor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u/>
      <sz val="14"/>
      <color rgb="FFFF0000"/>
      <name val="Arial"/>
      <family val="2"/>
    </font>
    <font>
      <sz val="14"/>
      <color rgb="FF000000"/>
      <name val="Arial"/>
      <family val="2"/>
    </font>
    <font>
      <i/>
      <sz val="11"/>
      <name val="Arial"/>
      <family val="2"/>
    </font>
    <font>
      <u val="singleAccounting"/>
      <sz val="14"/>
      <color theme="1"/>
      <name val="Arial"/>
      <family val="2"/>
    </font>
    <font>
      <u val="singleAccounting"/>
      <sz val="14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3743705557422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5" fillId="0" borderId="0" xfId="0" applyFont="1" applyFill="1"/>
    <xf numFmtId="0" fontId="6" fillId="0" borderId="14" xfId="0" applyFont="1" applyFill="1" applyBorder="1"/>
    <xf numFmtId="164" fontId="4" fillId="0" borderId="3" xfId="1" applyNumberFormat="1" applyFont="1" applyFill="1" applyBorder="1" applyAlignment="1" applyProtection="1">
      <alignment vertical="center"/>
    </xf>
    <xf numFmtId="164" fontId="4" fillId="0" borderId="9" xfId="1" applyNumberFormat="1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vertical="center"/>
    </xf>
    <xf numFmtId="0" fontId="6" fillId="0" borderId="15" xfId="0" applyFont="1" applyFill="1" applyBorder="1" applyProtection="1"/>
    <xf numFmtId="164" fontId="6" fillId="0" borderId="16" xfId="1" applyNumberFormat="1" applyFont="1" applyFill="1" applyBorder="1" applyProtection="1"/>
    <xf numFmtId="0" fontId="11" fillId="0" borderId="5" xfId="0" applyFont="1" applyFill="1" applyBorder="1"/>
    <xf numFmtId="0" fontId="11" fillId="0" borderId="0" xfId="0" applyFont="1" applyFill="1" applyBorder="1" applyProtection="1"/>
    <xf numFmtId="0" fontId="11" fillId="0" borderId="5" xfId="0" applyFont="1" applyFill="1" applyBorder="1" applyProtection="1"/>
    <xf numFmtId="0" fontId="11" fillId="0" borderId="0" xfId="0" applyFont="1" applyFill="1" applyBorder="1"/>
    <xf numFmtId="37" fontId="12" fillId="0" borderId="5" xfId="0" applyNumberFormat="1" applyFont="1" applyFill="1" applyBorder="1" applyProtection="1"/>
    <xf numFmtId="0" fontId="3" fillId="0" borderId="5" xfId="0" applyFont="1" applyFill="1" applyBorder="1"/>
    <xf numFmtId="0" fontId="12" fillId="0" borderId="5" xfId="0" applyFont="1" applyFill="1" applyBorder="1" applyProtection="1"/>
    <xf numFmtId="0" fontId="11" fillId="0" borderId="14" xfId="0" applyFont="1" applyFill="1" applyBorder="1"/>
    <xf numFmtId="0" fontId="11" fillId="0" borderId="15" xfId="0" applyFont="1" applyFill="1" applyBorder="1" applyProtection="1"/>
    <xf numFmtId="0" fontId="11" fillId="0" borderId="14" xfId="0" applyFont="1" applyFill="1" applyBorder="1" applyProtection="1"/>
    <xf numFmtId="0" fontId="11" fillId="0" borderId="15" xfId="0" applyFont="1" applyFill="1" applyBorder="1"/>
    <xf numFmtId="0" fontId="12" fillId="0" borderId="14" xfId="0" applyFont="1" applyFill="1" applyBorder="1" applyProtection="1"/>
    <xf numFmtId="0" fontId="15" fillId="0" borderId="15" xfId="0" applyFont="1" applyFill="1" applyBorder="1"/>
    <xf numFmtId="0" fontId="15" fillId="0" borderId="15" xfId="0" applyFont="1" applyFill="1" applyBorder="1" applyProtection="1"/>
    <xf numFmtId="0" fontId="15" fillId="0" borderId="0" xfId="0" applyFont="1" applyFill="1" applyBorder="1" applyProtection="1"/>
    <xf numFmtId="0" fontId="11" fillId="0" borderId="23" xfId="0" applyFont="1" applyFill="1" applyBorder="1"/>
    <xf numFmtId="0" fontId="11" fillId="0" borderId="24" xfId="0" applyFont="1" applyFill="1" applyBorder="1" applyProtection="1"/>
    <xf numFmtId="0" fontId="11" fillId="0" borderId="25" xfId="0" applyFont="1" applyFill="1" applyBorder="1" applyProtection="1"/>
    <xf numFmtId="0" fontId="13" fillId="0" borderId="15" xfId="0" applyFont="1" applyFill="1" applyBorder="1" applyAlignment="1">
      <alignment wrapText="1"/>
    </xf>
    <xf numFmtId="0" fontId="10" fillId="0" borderId="8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/>
    <xf numFmtId="164" fontId="11" fillId="0" borderId="6" xfId="1" applyNumberFormat="1" applyFont="1" applyFill="1" applyBorder="1"/>
    <xf numFmtId="0" fontId="14" fillId="0" borderId="0" xfId="0" applyFont="1" applyFill="1" applyBorder="1" applyProtection="1"/>
    <xf numFmtId="0" fontId="10" fillId="0" borderId="7" xfId="0" applyFont="1" applyFill="1" applyBorder="1" applyAlignment="1" applyProtection="1">
      <alignment horizontal="left" vertical="center"/>
    </xf>
    <xf numFmtId="0" fontId="7" fillId="0" borderId="14" xfId="0" applyFont="1" applyFill="1" applyBorder="1" applyAlignment="1"/>
    <xf numFmtId="0" fontId="8" fillId="0" borderId="15" xfId="0" applyFont="1" applyFill="1" applyBorder="1" applyAlignment="1"/>
    <xf numFmtId="0" fontId="11" fillId="0" borderId="20" xfId="0" applyFont="1" applyFill="1" applyBorder="1" applyProtection="1"/>
    <xf numFmtId="0" fontId="16" fillId="0" borderId="15" xfId="0" applyFont="1" applyFill="1" applyBorder="1" applyAlignment="1"/>
    <xf numFmtId="0" fontId="12" fillId="0" borderId="0" xfId="0" applyFont="1" applyFill="1" applyBorder="1"/>
    <xf numFmtId="0" fontId="11" fillId="0" borderId="31" xfId="0" applyFont="1" applyFill="1" applyBorder="1" applyProtection="1"/>
    <xf numFmtId="0" fontId="11" fillId="0" borderId="30" xfId="0" applyFont="1" applyFill="1" applyBorder="1" applyProtection="1"/>
    <xf numFmtId="0" fontId="11" fillId="0" borderId="27" xfId="0" applyFont="1" applyFill="1" applyBorder="1"/>
    <xf numFmtId="0" fontId="11" fillId="0" borderId="28" xfId="0" applyFont="1" applyFill="1" applyBorder="1" applyProtection="1"/>
    <xf numFmtId="164" fontId="17" fillId="0" borderId="3" xfId="1" applyNumberFormat="1" applyFont="1" applyFill="1" applyBorder="1" applyAlignment="1" applyProtection="1">
      <alignment horizontal="center" vertical="center"/>
    </xf>
    <xf numFmtId="164" fontId="18" fillId="0" borderId="6" xfId="1" applyNumberFormat="1" applyFont="1" applyFill="1" applyBorder="1" applyProtection="1"/>
    <xf numFmtId="164" fontId="19" fillId="0" borderId="6" xfId="1" applyNumberFormat="1" applyFont="1" applyFill="1" applyBorder="1" applyAlignment="1">
      <alignment wrapText="1"/>
    </xf>
    <xf numFmtId="164" fontId="18" fillId="0" borderId="16" xfId="1" applyNumberFormat="1" applyFont="1" applyFill="1" applyBorder="1" applyProtection="1"/>
    <xf numFmtId="164" fontId="18" fillId="0" borderId="6" xfId="1" applyNumberFormat="1" applyFont="1" applyFill="1" applyBorder="1"/>
    <xf numFmtId="164" fontId="18" fillId="0" borderId="16" xfId="1" applyNumberFormat="1" applyFont="1" applyFill="1" applyBorder="1"/>
    <xf numFmtId="164" fontId="18" fillId="0" borderId="19" xfId="1" applyNumberFormat="1" applyFont="1" applyFill="1" applyBorder="1" applyProtection="1"/>
    <xf numFmtId="0" fontId="17" fillId="0" borderId="12" xfId="0" applyFont="1" applyFill="1" applyBorder="1" applyAlignment="1" applyProtection="1">
      <alignment horizontal="center" vertical="center"/>
    </xf>
    <xf numFmtId="164" fontId="2" fillId="0" borderId="0" xfId="1" applyNumberFormat="1" applyFont="1" applyFill="1"/>
    <xf numFmtId="0" fontId="6" fillId="0" borderId="5" xfId="0" applyFont="1" applyFill="1" applyBorder="1"/>
    <xf numFmtId="0" fontId="6" fillId="0" borderId="0" xfId="0" applyFont="1" applyFill="1" applyBorder="1" applyProtection="1"/>
    <xf numFmtId="164" fontId="6" fillId="0" borderId="6" xfId="1" applyNumberFormat="1" applyFont="1" applyFill="1" applyBorder="1" applyProtection="1"/>
    <xf numFmtId="0" fontId="6" fillId="0" borderId="5" xfId="0" applyFont="1" applyFill="1" applyBorder="1" applyProtection="1"/>
    <xf numFmtId="0" fontId="6" fillId="0" borderId="0" xfId="0" applyFont="1" applyFill="1" applyBorder="1"/>
    <xf numFmtId="164" fontId="6" fillId="0" borderId="18" xfId="1" applyNumberFormat="1" applyFont="1" applyFill="1" applyBorder="1" applyProtection="1"/>
    <xf numFmtId="164" fontId="6" fillId="0" borderId="6" xfId="1" applyNumberFormat="1" applyFont="1" applyFill="1" applyBorder="1"/>
    <xf numFmtId="164" fontId="1" fillId="0" borderId="21" xfId="1" applyNumberFormat="1" applyFont="1" applyFill="1" applyBorder="1"/>
    <xf numFmtId="164" fontId="2" fillId="0" borderId="34" xfId="1" applyNumberFormat="1" applyFont="1" applyFill="1" applyBorder="1"/>
    <xf numFmtId="0" fontId="11" fillId="0" borderId="35" xfId="0" applyFont="1" applyFill="1" applyBorder="1"/>
    <xf numFmtId="0" fontId="11" fillId="0" borderId="36" xfId="0" applyFont="1" applyFill="1" applyBorder="1" applyProtection="1"/>
    <xf numFmtId="164" fontId="11" fillId="0" borderId="9" xfId="1" applyNumberFormat="1" applyFont="1" applyFill="1" applyBorder="1"/>
    <xf numFmtId="164" fontId="6" fillId="0" borderId="19" xfId="1" applyNumberFormat="1" applyFont="1" applyFill="1" applyBorder="1" applyProtection="1"/>
    <xf numFmtId="0" fontId="12" fillId="0" borderId="23" xfId="0" applyFont="1" applyFill="1" applyBorder="1" applyAlignment="1"/>
    <xf numFmtId="164" fontId="6" fillId="0" borderId="0" xfId="0" applyNumberFormat="1" applyFont="1" applyFill="1" applyBorder="1" applyProtection="1"/>
    <xf numFmtId="164" fontId="6" fillId="0" borderId="26" xfId="1" applyNumberFormat="1" applyFont="1" applyFill="1" applyBorder="1" applyProtection="1"/>
    <xf numFmtId="164" fontId="6" fillId="0" borderId="13" xfId="1" applyNumberFormat="1" applyFont="1" applyFill="1" applyBorder="1" applyProtection="1"/>
    <xf numFmtId="164" fontId="6" fillId="0" borderId="22" xfId="1" applyNumberFormat="1" applyFont="1" applyFill="1" applyBorder="1"/>
    <xf numFmtId="164" fontId="11" fillId="0" borderId="4" xfId="1" applyNumberFormat="1" applyFont="1" applyFill="1" applyBorder="1" applyProtection="1"/>
    <xf numFmtId="164" fontId="11" fillId="0" borderId="6" xfId="1" applyNumberFormat="1" applyFont="1" applyFill="1" applyBorder="1" applyProtection="1"/>
    <xf numFmtId="164" fontId="11" fillId="0" borderId="13" xfId="1" applyNumberFormat="1" applyFont="1" applyFill="1" applyBorder="1" applyProtection="1"/>
    <xf numFmtId="164" fontId="6" fillId="0" borderId="4" xfId="1" applyNumberFormat="1" applyFont="1" applyFill="1" applyBorder="1" applyProtection="1"/>
    <xf numFmtId="164" fontId="6" fillId="0" borderId="17" xfId="1" applyNumberFormat="1" applyFont="1" applyFill="1" applyBorder="1" applyProtection="1"/>
    <xf numFmtId="164" fontId="6" fillId="0" borderId="29" xfId="1" applyNumberFormat="1" applyFont="1" applyFill="1" applyBorder="1" applyProtection="1"/>
    <xf numFmtId="164" fontId="6" fillId="0" borderId="9" xfId="1" applyNumberFormat="1" applyFont="1" applyFill="1" applyBorder="1" applyProtection="1"/>
    <xf numFmtId="164" fontId="11" fillId="0" borderId="33" xfId="1" applyNumberFormat="1" applyFont="1" applyFill="1" applyBorder="1"/>
    <xf numFmtId="164" fontId="11" fillId="0" borderId="29" xfId="1" applyNumberFormat="1" applyFont="1" applyFill="1" applyBorder="1"/>
    <xf numFmtId="164" fontId="11" fillId="0" borderId="6" xfId="1" applyNumberFormat="1" applyFont="1" applyFill="1" applyBorder="1" applyAlignment="1" applyProtection="1"/>
    <xf numFmtId="164" fontId="6" fillId="0" borderId="4" xfId="1" applyNumberFormat="1" applyFont="1" applyFill="1" applyBorder="1"/>
    <xf numFmtId="164" fontId="6" fillId="0" borderId="6" xfId="1" applyNumberFormat="1" applyFont="1" applyFill="1" applyBorder="1" applyProtection="1">
      <protection locked="0"/>
    </xf>
    <xf numFmtId="164" fontId="20" fillId="0" borderId="6" xfId="1" applyNumberFormat="1" applyFont="1" applyFill="1" applyBorder="1" applyProtection="1"/>
    <xf numFmtId="0" fontId="11" fillId="0" borderId="0" xfId="0" applyFont="1" applyFill="1" applyBorder="1" applyAlignment="1" applyProtection="1"/>
    <xf numFmtId="0" fontId="0" fillId="0" borderId="0" xfId="0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12" fillId="0" borderId="14" xfId="0" applyFont="1" applyFill="1" applyBorder="1" applyAlignment="1"/>
    <xf numFmtId="0" fontId="13" fillId="0" borderId="15" xfId="0" applyFont="1" applyFill="1" applyBorder="1" applyAlignment="1"/>
    <xf numFmtId="164" fontId="0" fillId="0" borderId="0" xfId="0" applyNumberFormat="1" applyFill="1"/>
    <xf numFmtId="164" fontId="22" fillId="0" borderId="6" xfId="1" applyNumberFormat="1" applyFont="1" applyFill="1" applyBorder="1" applyProtection="1"/>
    <xf numFmtId="164" fontId="23" fillId="0" borderId="6" xfId="1" applyNumberFormat="1" applyFont="1" applyFill="1" applyBorder="1" applyProtection="1"/>
    <xf numFmtId="0" fontId="11" fillId="0" borderId="0" xfId="0" applyFont="1" applyFill="1" applyBorder="1" applyAlignment="1" applyProtection="1"/>
    <xf numFmtId="0" fontId="0" fillId="0" borderId="0" xfId="0" applyFill="1" applyBorder="1" applyAlignment="1"/>
    <xf numFmtId="0" fontId="11" fillId="0" borderId="32" xfId="0" applyFont="1" applyFill="1" applyBorder="1" applyAlignment="1" applyProtection="1"/>
    <xf numFmtId="0" fontId="0" fillId="0" borderId="32" xfId="0" applyFill="1" applyBorder="1" applyAlignment="1"/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left"/>
    </xf>
    <xf numFmtId="0" fontId="11" fillId="0" borderId="0" xfId="0" applyFont="1" applyFill="1" applyBorder="1" applyAlignment="1"/>
    <xf numFmtId="0" fontId="3" fillId="0" borderId="0" xfId="0" applyFont="1" applyFill="1" applyBorder="1" applyAlignment="1"/>
    <xf numFmtId="0" fontId="12" fillId="0" borderId="5" xfId="0" applyFont="1" applyFill="1" applyBorder="1" applyAlignment="1" applyProtection="1">
      <alignment wrapText="1"/>
    </xf>
    <xf numFmtId="0" fontId="3" fillId="0" borderId="0" xfId="0" applyFont="1" applyFill="1" applyBorder="1" applyAlignment="1">
      <alignment wrapText="1"/>
    </xf>
    <xf numFmtId="0" fontId="12" fillId="0" borderId="14" xfId="0" applyFont="1" applyFill="1" applyBorder="1" applyAlignment="1"/>
    <xf numFmtId="0" fontId="13" fillId="0" borderId="15" xfId="0" applyFont="1" applyFill="1" applyBorder="1" applyAlignment="1"/>
    <xf numFmtId="0" fontId="3" fillId="0" borderId="10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8"/>
  <sheetViews>
    <sheetView tabSelected="1" zoomScale="88" zoomScaleNormal="88" workbookViewId="0">
      <selection sqref="A1:D1"/>
    </sheetView>
  </sheetViews>
  <sheetFormatPr defaultColWidth="9.26953125" defaultRowHeight="14.5" x14ac:dyDescent="0.35"/>
  <cols>
    <col min="1" max="1" width="43.7265625" style="3" customWidth="1"/>
    <col min="2" max="2" width="36.7265625" style="3" customWidth="1"/>
    <col min="3" max="3" width="40" style="3" customWidth="1"/>
    <col min="4" max="4" width="34.453125" style="57" customWidth="1"/>
    <col min="5" max="5" width="13.54296875" style="3" bestFit="1" customWidth="1"/>
    <col min="6" max="6" width="9.81640625" style="3" bestFit="1" customWidth="1"/>
    <col min="7" max="7" width="13.54296875" style="3" bestFit="1" customWidth="1"/>
    <col min="8" max="16384" width="9.26953125" style="3"/>
  </cols>
  <sheetData>
    <row r="1" spans="1:4" s="2" customFormat="1" ht="23.25" customHeight="1" x14ac:dyDescent="0.35">
      <c r="A1" s="102" t="s">
        <v>0</v>
      </c>
      <c r="B1" s="103"/>
      <c r="C1" s="103"/>
      <c r="D1" s="104"/>
    </row>
    <row r="2" spans="1:4" s="2" customFormat="1" ht="23.25" customHeight="1" thickBot="1" x14ac:dyDescent="0.4">
      <c r="A2" s="105" t="s">
        <v>58</v>
      </c>
      <c r="B2" s="106"/>
      <c r="C2" s="106"/>
      <c r="D2" s="107"/>
    </row>
    <row r="3" spans="1:4" ht="28.15" customHeight="1" thickBot="1" x14ac:dyDescent="0.4">
      <c r="A3" s="108" t="s">
        <v>1</v>
      </c>
      <c r="B3" s="109"/>
      <c r="C3" s="109"/>
      <c r="D3" s="110"/>
    </row>
    <row r="4" spans="1:4" s="4" customFormat="1" ht="38.5" customHeight="1" thickBot="1" x14ac:dyDescent="0.45">
      <c r="A4" s="111" t="s">
        <v>59</v>
      </c>
      <c r="B4" s="112"/>
      <c r="C4" s="112" t="s">
        <v>2</v>
      </c>
      <c r="D4" s="113"/>
    </row>
    <row r="5" spans="1:4" ht="16.5" customHeight="1" thickBot="1" x14ac:dyDescent="0.4">
      <c r="A5" s="123" t="s">
        <v>60</v>
      </c>
      <c r="B5" s="112"/>
      <c r="C5" s="112"/>
      <c r="D5" s="113"/>
    </row>
    <row r="6" spans="1:4" s="1" customFormat="1" ht="19" customHeight="1" thickBot="1" x14ac:dyDescent="0.4">
      <c r="A6" s="108" t="s">
        <v>3</v>
      </c>
      <c r="B6" s="109"/>
      <c r="C6" s="109"/>
      <c r="D6" s="110"/>
    </row>
    <row r="7" spans="1:4" s="1" customFormat="1" ht="18" x14ac:dyDescent="0.35">
      <c r="A7" s="8"/>
      <c r="B7" s="9"/>
      <c r="C7" s="9"/>
      <c r="D7" s="49"/>
    </row>
    <row r="8" spans="1:4" s="1" customFormat="1" ht="20.5" customHeight="1" x14ac:dyDescent="0.4">
      <c r="A8" s="114" t="s">
        <v>4</v>
      </c>
      <c r="B8" s="115"/>
      <c r="C8" s="115"/>
      <c r="D8" s="116"/>
    </row>
    <row r="9" spans="1:4" s="1" customFormat="1" ht="20.5" customHeight="1" x14ac:dyDescent="0.35">
      <c r="A9" s="58"/>
      <c r="B9" s="59" t="s">
        <v>5</v>
      </c>
      <c r="C9" s="59"/>
      <c r="D9" s="60">
        <v>155931187</v>
      </c>
    </row>
    <row r="10" spans="1:4" s="1" customFormat="1" ht="20.5" customHeight="1" x14ac:dyDescent="0.35">
      <c r="A10" s="61"/>
      <c r="B10" s="62" t="s">
        <v>6</v>
      </c>
      <c r="C10" s="59"/>
      <c r="D10" s="64">
        <f>-(942524*0.8272)</f>
        <v>-779655.85279999999</v>
      </c>
    </row>
    <row r="11" spans="1:4" s="1" customFormat="1" ht="20.5" customHeight="1" x14ac:dyDescent="0.35">
      <c r="A11" s="61"/>
      <c r="B11" s="62" t="s">
        <v>7</v>
      </c>
      <c r="C11" s="59"/>
      <c r="D11" s="86">
        <v>0</v>
      </c>
    </row>
    <row r="12" spans="1:4" s="1" customFormat="1" ht="20.5" customHeight="1" x14ac:dyDescent="0.35">
      <c r="A12" s="58"/>
      <c r="B12" s="59" t="s">
        <v>8</v>
      </c>
      <c r="C12" s="59"/>
      <c r="D12" s="87">
        <f>SUM(D9:D11)</f>
        <v>155151531.14719999</v>
      </c>
    </row>
    <row r="13" spans="1:4" s="1" customFormat="1" ht="20.5" customHeight="1" x14ac:dyDescent="0.35">
      <c r="A13" s="61"/>
      <c r="B13" s="62"/>
      <c r="C13" s="59"/>
      <c r="D13" s="60"/>
    </row>
    <row r="14" spans="1:4" s="1" customFormat="1" ht="20.5" customHeight="1" x14ac:dyDescent="0.4">
      <c r="A14" s="114" t="s">
        <v>9</v>
      </c>
      <c r="B14" s="115"/>
      <c r="C14" s="115"/>
      <c r="D14" s="116"/>
    </row>
    <row r="15" spans="1:4" s="1" customFormat="1" ht="20.5" customHeight="1" x14ac:dyDescent="0.35">
      <c r="A15" s="58"/>
      <c r="B15" s="59" t="s">
        <v>5</v>
      </c>
      <c r="C15" s="72"/>
      <c r="D15" s="60">
        <v>32573633</v>
      </c>
    </row>
    <row r="16" spans="1:4" s="1" customFormat="1" ht="20.5" customHeight="1" x14ac:dyDescent="0.35">
      <c r="A16" s="61"/>
      <c r="B16" s="62" t="s">
        <v>10</v>
      </c>
      <c r="C16" s="59"/>
      <c r="D16" s="60">
        <f>-(942524*0.1728)</f>
        <v>-162868.14720000001</v>
      </c>
    </row>
    <row r="17" spans="1:4" s="1" customFormat="1" ht="20.5" customHeight="1" x14ac:dyDescent="0.35">
      <c r="A17" s="61"/>
      <c r="B17" s="62" t="s">
        <v>7</v>
      </c>
      <c r="C17" s="59"/>
      <c r="D17" s="79">
        <v>2024</v>
      </c>
    </row>
    <row r="18" spans="1:4" s="1" customFormat="1" ht="20.5" customHeight="1" x14ac:dyDescent="0.35">
      <c r="A18" s="58"/>
      <c r="B18" s="59" t="s">
        <v>8</v>
      </c>
      <c r="C18" s="59"/>
      <c r="D18" s="60">
        <f>SUM(D15:D17)</f>
        <v>32412788.8528</v>
      </c>
    </row>
    <row r="19" spans="1:4" ht="20.5" customHeight="1" x14ac:dyDescent="0.35">
      <c r="A19" s="61"/>
      <c r="B19" s="62"/>
      <c r="C19" s="59"/>
      <c r="D19" s="60"/>
    </row>
    <row r="20" spans="1:4" s="1" customFormat="1" ht="20.5" customHeight="1" x14ac:dyDescent="0.4">
      <c r="A20" s="18" t="s">
        <v>11</v>
      </c>
      <c r="B20" s="15"/>
      <c r="C20" s="15"/>
      <c r="D20" s="60"/>
    </row>
    <row r="21" spans="1:4" s="1" customFormat="1" ht="20.5" customHeight="1" x14ac:dyDescent="0.35">
      <c r="A21" s="19"/>
      <c r="B21" s="15" t="s">
        <v>5</v>
      </c>
      <c r="C21" s="15"/>
      <c r="D21" s="79">
        <v>13432051</v>
      </c>
    </row>
    <row r="22" spans="1:4" s="1" customFormat="1" ht="20.5" customHeight="1" x14ac:dyDescent="0.35">
      <c r="A22" s="19"/>
      <c r="B22" s="15" t="s">
        <v>8</v>
      </c>
      <c r="C22" s="15"/>
      <c r="D22" s="60">
        <f>D21</f>
        <v>13432051</v>
      </c>
    </row>
    <row r="23" spans="1:4" ht="20.5" customHeight="1" x14ac:dyDescent="0.35">
      <c r="A23" s="16"/>
      <c r="B23" s="17"/>
      <c r="C23" s="15"/>
      <c r="D23" s="60"/>
    </row>
    <row r="24" spans="1:4" ht="20.5" customHeight="1" x14ac:dyDescent="0.4">
      <c r="A24" s="20" t="s">
        <v>12</v>
      </c>
      <c r="B24" s="17"/>
      <c r="C24" s="15"/>
      <c r="D24" s="50"/>
    </row>
    <row r="25" spans="1:4" ht="20.5" customHeight="1" x14ac:dyDescent="0.35">
      <c r="A25" s="14"/>
      <c r="B25" s="15" t="s">
        <v>5</v>
      </c>
      <c r="C25" s="15"/>
      <c r="D25" s="60">
        <v>6542164133</v>
      </c>
    </row>
    <row r="26" spans="1:4" ht="20.5" customHeight="1" x14ac:dyDescent="0.35">
      <c r="A26" s="16"/>
      <c r="B26" s="117" t="s">
        <v>10</v>
      </c>
      <c r="C26" s="118"/>
      <c r="D26" s="60">
        <v>-49066231</v>
      </c>
    </row>
    <row r="27" spans="1:4" ht="20.5" customHeight="1" x14ac:dyDescent="0.35">
      <c r="A27" s="16"/>
      <c r="B27" s="17" t="s">
        <v>13</v>
      </c>
      <c r="C27" s="91"/>
      <c r="D27" s="60">
        <v>-49066231</v>
      </c>
    </row>
    <row r="28" spans="1:4" ht="20.5" customHeight="1" x14ac:dyDescent="0.35">
      <c r="A28" s="16"/>
      <c r="B28" s="17" t="s">
        <v>14</v>
      </c>
      <c r="C28" s="91"/>
      <c r="D28" s="60">
        <f>-30000000</f>
        <v>-30000000</v>
      </c>
    </row>
    <row r="29" spans="1:4" ht="20.5" customHeight="1" x14ac:dyDescent="0.35">
      <c r="A29" s="16"/>
      <c r="B29" s="17" t="s">
        <v>15</v>
      </c>
      <c r="C29" s="15"/>
      <c r="D29" s="60">
        <v>355566259</v>
      </c>
    </row>
    <row r="30" spans="1:4" ht="20.5" customHeight="1" x14ac:dyDescent="0.35">
      <c r="A30" s="16"/>
      <c r="B30" s="17" t="s">
        <v>16</v>
      </c>
      <c r="C30" s="15"/>
      <c r="D30" s="60">
        <f>400957696*0.7140806</f>
        <v>286316112.13429761</v>
      </c>
    </row>
    <row r="31" spans="1:4" ht="20.5" customHeight="1" x14ac:dyDescent="0.35">
      <c r="A31" s="16"/>
      <c r="B31" s="17" t="s">
        <v>7</v>
      </c>
      <c r="C31" s="15"/>
      <c r="D31" s="79">
        <v>4206672</v>
      </c>
    </row>
    <row r="32" spans="1:4" ht="20.5" customHeight="1" x14ac:dyDescent="0.35">
      <c r="A32" s="14"/>
      <c r="B32" s="15" t="s">
        <v>8</v>
      </c>
      <c r="C32" s="15"/>
      <c r="D32" s="60">
        <f>SUM(D25:D31)</f>
        <v>7060120714.1342974</v>
      </c>
    </row>
    <row r="33" spans="1:4" ht="20.5" customHeight="1" x14ac:dyDescent="0.35">
      <c r="A33" s="14"/>
      <c r="B33" s="15"/>
      <c r="C33" s="15"/>
      <c r="D33" s="60"/>
    </row>
    <row r="34" spans="1:4" ht="20.5" customHeight="1" x14ac:dyDescent="0.4">
      <c r="A34" s="20" t="s">
        <v>17</v>
      </c>
      <c r="B34" s="15"/>
      <c r="C34" s="15"/>
      <c r="D34" s="60"/>
    </row>
    <row r="35" spans="1:4" ht="20.5" customHeight="1" x14ac:dyDescent="0.35">
      <c r="A35" s="14"/>
      <c r="B35" s="15" t="s">
        <v>5</v>
      </c>
      <c r="C35" s="15"/>
      <c r="D35" s="79">
        <v>45000000</v>
      </c>
    </row>
    <row r="36" spans="1:4" ht="20.5" customHeight="1" x14ac:dyDescent="0.35">
      <c r="A36" s="14"/>
      <c r="B36" s="15" t="s">
        <v>8</v>
      </c>
      <c r="C36" s="15"/>
      <c r="D36" s="60">
        <f>D35</f>
        <v>45000000</v>
      </c>
    </row>
    <row r="37" spans="1:4" ht="20.5" customHeight="1" x14ac:dyDescent="0.35">
      <c r="A37" s="14"/>
      <c r="B37" s="15"/>
      <c r="C37" s="15"/>
      <c r="D37" s="60"/>
    </row>
    <row r="38" spans="1:4" ht="20.5" customHeight="1" x14ac:dyDescent="0.4">
      <c r="A38" s="20" t="s">
        <v>18</v>
      </c>
      <c r="B38" s="15"/>
      <c r="C38" s="15"/>
      <c r="D38" s="60"/>
    </row>
    <row r="39" spans="1:4" ht="20.5" customHeight="1" x14ac:dyDescent="0.35">
      <c r="A39" s="14"/>
      <c r="B39" s="15" t="s">
        <v>5</v>
      </c>
      <c r="C39" s="15"/>
      <c r="D39" s="60">
        <v>49066231</v>
      </c>
    </row>
    <row r="40" spans="1:4" ht="20.5" customHeight="1" x14ac:dyDescent="0.35">
      <c r="A40" s="14"/>
      <c r="B40" s="15" t="s">
        <v>7</v>
      </c>
      <c r="C40" s="15"/>
      <c r="D40" s="60">
        <v>1350308</v>
      </c>
    </row>
    <row r="41" spans="1:4" ht="20.5" customHeight="1" x14ac:dyDescent="0.35">
      <c r="A41" s="14"/>
      <c r="B41" s="15" t="s">
        <v>8</v>
      </c>
      <c r="C41" s="15"/>
      <c r="D41" s="73">
        <f>SUM(D39:D40)</f>
        <v>50416539</v>
      </c>
    </row>
    <row r="42" spans="1:4" ht="20.5" customHeight="1" x14ac:dyDescent="0.35">
      <c r="A42" s="16"/>
      <c r="B42" s="17"/>
      <c r="C42" s="15"/>
      <c r="D42" s="60"/>
    </row>
    <row r="43" spans="1:4" ht="20.5" customHeight="1" x14ac:dyDescent="0.4">
      <c r="A43" s="119" t="s">
        <v>19</v>
      </c>
      <c r="B43" s="120"/>
      <c r="C43" s="120"/>
      <c r="D43" s="51"/>
    </row>
    <row r="44" spans="1:4" ht="20.5" customHeight="1" x14ac:dyDescent="0.35">
      <c r="A44" s="14"/>
      <c r="B44" s="15" t="s">
        <v>5</v>
      </c>
      <c r="C44" s="15"/>
      <c r="D44" s="60">
        <f>379002836+50000000</f>
        <v>429002836</v>
      </c>
    </row>
    <row r="45" spans="1:4" ht="20.5" customHeight="1" x14ac:dyDescent="0.35">
      <c r="A45" s="16"/>
      <c r="B45" s="17" t="s">
        <v>20</v>
      </c>
      <c r="C45" s="15"/>
      <c r="D45" s="60">
        <f>-(1895014 + 995000)</f>
        <v>-2890014</v>
      </c>
    </row>
    <row r="46" spans="1:4" ht="20.5" customHeight="1" x14ac:dyDescent="0.35">
      <c r="A46" s="16"/>
      <c r="B46" s="17" t="s">
        <v>21</v>
      </c>
      <c r="C46" s="15"/>
      <c r="D46" s="60">
        <v>-5000</v>
      </c>
    </row>
    <row r="47" spans="1:4" ht="20.5" customHeight="1" x14ac:dyDescent="0.35">
      <c r="A47" s="16"/>
      <c r="B47" s="17" t="s">
        <v>22</v>
      </c>
      <c r="C47" s="15"/>
      <c r="D47" s="60">
        <v>1550000</v>
      </c>
    </row>
    <row r="48" spans="1:4" ht="20.5" customHeight="1" x14ac:dyDescent="0.35">
      <c r="A48" s="16"/>
      <c r="B48" s="17" t="s">
        <v>23</v>
      </c>
      <c r="C48" s="15"/>
      <c r="D48" s="60">
        <v>282915</v>
      </c>
    </row>
    <row r="49" spans="1:4" ht="20.5" customHeight="1" x14ac:dyDescent="0.35">
      <c r="A49" s="16"/>
      <c r="B49" s="17" t="s">
        <v>24</v>
      </c>
      <c r="C49" s="15"/>
      <c r="D49" s="60">
        <v>63830</v>
      </c>
    </row>
    <row r="50" spans="1:4" ht="20.5" customHeight="1" x14ac:dyDescent="0.35">
      <c r="A50" s="14"/>
      <c r="B50" s="15" t="s">
        <v>8</v>
      </c>
      <c r="C50" s="15"/>
      <c r="D50" s="73">
        <f>SUM(D44:D49)</f>
        <v>428004567</v>
      </c>
    </row>
    <row r="51" spans="1:4" ht="20.5" customHeight="1" x14ac:dyDescent="0.35">
      <c r="A51" s="14"/>
      <c r="B51" s="15"/>
      <c r="C51" s="15"/>
      <c r="D51" s="60"/>
    </row>
    <row r="52" spans="1:4" ht="20.5" customHeight="1" x14ac:dyDescent="0.4">
      <c r="A52" s="121" t="s">
        <v>25</v>
      </c>
      <c r="B52" s="122"/>
      <c r="C52" s="122"/>
      <c r="D52" s="13"/>
    </row>
    <row r="53" spans="1:4" ht="20.5" customHeight="1" x14ac:dyDescent="0.35">
      <c r="A53" s="21"/>
      <c r="B53" s="22" t="s">
        <v>5</v>
      </c>
      <c r="C53" s="22"/>
      <c r="D53" s="80">
        <v>4701218</v>
      </c>
    </row>
    <row r="54" spans="1:4" ht="20.5" customHeight="1" x14ac:dyDescent="0.35">
      <c r="A54" s="21"/>
      <c r="B54" s="22" t="s">
        <v>8</v>
      </c>
      <c r="C54" s="22"/>
      <c r="D54" s="63">
        <f>D53</f>
        <v>4701218</v>
      </c>
    </row>
    <row r="55" spans="1:4" ht="20.5" customHeight="1" x14ac:dyDescent="0.35">
      <c r="A55" s="23"/>
      <c r="B55" s="24"/>
      <c r="C55" s="22"/>
      <c r="D55" s="13"/>
    </row>
    <row r="56" spans="1:4" ht="20.5" customHeight="1" x14ac:dyDescent="0.4">
      <c r="A56" s="25" t="s">
        <v>26</v>
      </c>
      <c r="B56" s="24"/>
      <c r="C56" s="22"/>
      <c r="D56" s="52"/>
    </row>
    <row r="57" spans="1:4" ht="20.5" customHeight="1" x14ac:dyDescent="0.35">
      <c r="A57" s="14"/>
      <c r="B57" s="15" t="s">
        <v>5</v>
      </c>
      <c r="C57" s="15"/>
      <c r="D57" s="60">
        <f>799749871+4467876</f>
        <v>804217747</v>
      </c>
    </row>
    <row r="58" spans="1:4" ht="20.5" customHeight="1" x14ac:dyDescent="0.35">
      <c r="A58" s="16"/>
      <c r="B58" s="17" t="s">
        <v>6</v>
      </c>
      <c r="C58" s="15"/>
      <c r="D58" s="60">
        <v>-4467876</v>
      </c>
    </row>
    <row r="59" spans="1:4" ht="20.5" customHeight="1" x14ac:dyDescent="0.35">
      <c r="A59" s="16"/>
      <c r="B59" s="17" t="s">
        <v>16</v>
      </c>
      <c r="C59" s="15"/>
      <c r="D59" s="88">
        <f>400957696*0.2859194</f>
        <v>114641583.86570239</v>
      </c>
    </row>
    <row r="60" spans="1:4" ht="20.5" customHeight="1" x14ac:dyDescent="0.35">
      <c r="A60" s="16"/>
      <c r="B60" s="17" t="s">
        <v>7</v>
      </c>
      <c r="C60" s="15"/>
      <c r="D60" s="60">
        <v>190000</v>
      </c>
    </row>
    <row r="61" spans="1:4" ht="20.5" customHeight="1" x14ac:dyDescent="0.35">
      <c r="A61" s="16"/>
      <c r="B61" s="15" t="s">
        <v>8</v>
      </c>
      <c r="C61" s="15"/>
      <c r="D61" s="73">
        <f>SUM(D57:D60)</f>
        <v>914581454.86570239</v>
      </c>
    </row>
    <row r="62" spans="1:4" ht="20.5" customHeight="1" x14ac:dyDescent="0.35">
      <c r="A62" s="16"/>
      <c r="B62" s="17"/>
      <c r="C62" s="15"/>
      <c r="D62" s="50"/>
    </row>
    <row r="63" spans="1:4" ht="20.5" customHeight="1" x14ac:dyDescent="0.4">
      <c r="A63" s="20" t="s">
        <v>27</v>
      </c>
      <c r="B63" s="17"/>
      <c r="C63" s="15"/>
      <c r="D63" s="53"/>
    </row>
    <row r="64" spans="1:4" ht="20.5" customHeight="1" x14ac:dyDescent="0.35">
      <c r="A64" s="14"/>
      <c r="B64" s="15" t="s">
        <v>5</v>
      </c>
      <c r="C64" s="15"/>
      <c r="D64" s="77">
        <v>17871506</v>
      </c>
    </row>
    <row r="65" spans="1:4" ht="20.5" customHeight="1" x14ac:dyDescent="0.35">
      <c r="A65" s="14"/>
      <c r="B65" s="15" t="s">
        <v>28</v>
      </c>
      <c r="C65" s="15"/>
      <c r="D65" s="37">
        <v>-2680726</v>
      </c>
    </row>
    <row r="66" spans="1:4" ht="20.5" customHeight="1" x14ac:dyDescent="0.35">
      <c r="A66" s="14"/>
      <c r="B66" s="15" t="s">
        <v>7</v>
      </c>
      <c r="C66" s="15"/>
      <c r="D66" s="64">
        <v>0</v>
      </c>
    </row>
    <row r="67" spans="1:4" ht="20.5" customHeight="1" x14ac:dyDescent="0.35">
      <c r="A67" s="14"/>
      <c r="B67" s="15" t="s">
        <v>8</v>
      </c>
      <c r="C67" s="15"/>
      <c r="D67" s="74">
        <f>SUM(D64:D66)</f>
        <v>15190780</v>
      </c>
    </row>
    <row r="68" spans="1:4" ht="20.5" customHeight="1" x14ac:dyDescent="0.35">
      <c r="A68" s="16"/>
      <c r="B68" s="17"/>
      <c r="C68" s="15"/>
      <c r="D68" s="50"/>
    </row>
    <row r="69" spans="1:4" ht="20.5" customHeight="1" x14ac:dyDescent="0.4">
      <c r="A69" s="36" t="s">
        <v>61</v>
      </c>
      <c r="B69" s="92"/>
      <c r="C69" s="92"/>
      <c r="D69" s="53"/>
    </row>
    <row r="70" spans="1:4" ht="20.5" customHeight="1" x14ac:dyDescent="0.35">
      <c r="A70" s="14"/>
      <c r="B70" s="15" t="s">
        <v>5</v>
      </c>
      <c r="C70" s="15"/>
      <c r="D70" s="60">
        <v>35743011</v>
      </c>
    </row>
    <row r="71" spans="1:4" ht="20.5" customHeight="1" x14ac:dyDescent="0.35">
      <c r="A71" s="14"/>
      <c r="B71" s="15" t="s">
        <v>7</v>
      </c>
      <c r="C71" s="15"/>
      <c r="D71" s="60">
        <v>670200</v>
      </c>
    </row>
    <row r="72" spans="1:4" ht="20.5" customHeight="1" x14ac:dyDescent="0.35">
      <c r="A72" s="14"/>
      <c r="B72" s="15" t="s">
        <v>8</v>
      </c>
      <c r="C72" s="15"/>
      <c r="D72" s="73">
        <f>SUM(D70:D71)</f>
        <v>36413211</v>
      </c>
    </row>
    <row r="73" spans="1:4" ht="20.5" customHeight="1" x14ac:dyDescent="0.35">
      <c r="A73" s="14"/>
      <c r="B73" s="15"/>
      <c r="C73" s="15"/>
      <c r="D73" s="60"/>
    </row>
    <row r="74" spans="1:4" ht="20.5" customHeight="1" x14ac:dyDescent="0.4">
      <c r="A74" s="36" t="s">
        <v>62</v>
      </c>
      <c r="B74" s="92"/>
      <c r="C74" s="92"/>
      <c r="D74" s="60"/>
    </row>
    <row r="75" spans="1:4" ht="20.5" customHeight="1" x14ac:dyDescent="0.35">
      <c r="A75" s="14"/>
      <c r="B75" s="15" t="s">
        <v>5</v>
      </c>
      <c r="C75" s="15"/>
      <c r="D75" s="79">
        <v>8935753</v>
      </c>
    </row>
    <row r="76" spans="1:4" ht="20.5" customHeight="1" x14ac:dyDescent="0.35">
      <c r="A76" s="14"/>
      <c r="B76" s="17" t="s">
        <v>8</v>
      </c>
      <c r="C76" s="38"/>
      <c r="D76" s="64">
        <f>D75</f>
        <v>8935753</v>
      </c>
    </row>
    <row r="77" spans="1:4" ht="20.5" customHeight="1" x14ac:dyDescent="0.35">
      <c r="A77" s="14"/>
      <c r="B77" s="15"/>
      <c r="C77" s="15"/>
      <c r="D77" s="60"/>
    </row>
    <row r="78" spans="1:4" ht="20.5" customHeight="1" x14ac:dyDescent="0.4">
      <c r="A78" s="36" t="s">
        <v>63</v>
      </c>
      <c r="B78" s="92"/>
      <c r="C78" s="92"/>
      <c r="D78" s="60"/>
    </row>
    <row r="79" spans="1:4" ht="20.5" customHeight="1" x14ac:dyDescent="0.35">
      <c r="A79" s="14"/>
      <c r="B79" s="15" t="s">
        <v>5</v>
      </c>
      <c r="C79" s="15"/>
      <c r="D79" s="60">
        <v>26807258</v>
      </c>
    </row>
    <row r="80" spans="1:4" ht="20.5" customHeight="1" x14ac:dyDescent="0.35">
      <c r="A80" s="14"/>
      <c r="B80" s="15" t="s">
        <v>7</v>
      </c>
      <c r="C80" s="15"/>
      <c r="D80" s="79">
        <v>41798</v>
      </c>
    </row>
    <row r="81" spans="1:4" ht="20.5" customHeight="1" x14ac:dyDescent="0.35">
      <c r="A81" s="14"/>
      <c r="B81" s="15" t="s">
        <v>29</v>
      </c>
      <c r="C81" s="15"/>
      <c r="D81" s="60">
        <f>SUM(D79:D80)</f>
        <v>26849056</v>
      </c>
    </row>
    <row r="82" spans="1:4" ht="20.5" customHeight="1" x14ac:dyDescent="0.35">
      <c r="A82" s="21"/>
      <c r="B82" s="22"/>
      <c r="C82" s="22"/>
      <c r="D82" s="13"/>
    </row>
    <row r="83" spans="1:4" ht="20.5" customHeight="1" x14ac:dyDescent="0.4">
      <c r="A83" s="93" t="s">
        <v>30</v>
      </c>
      <c r="B83" s="94"/>
      <c r="C83" s="94"/>
      <c r="D83" s="52"/>
    </row>
    <row r="84" spans="1:4" s="1" customFormat="1" ht="20.5" customHeight="1" x14ac:dyDescent="0.35">
      <c r="A84" s="21"/>
      <c r="B84" s="22" t="s">
        <v>5</v>
      </c>
      <c r="C84" s="22"/>
      <c r="D84" s="80">
        <v>32789262</v>
      </c>
    </row>
    <row r="85" spans="1:4" s="1" customFormat="1" ht="20.5" customHeight="1" x14ac:dyDescent="0.35">
      <c r="A85" s="21"/>
      <c r="B85" s="22" t="s">
        <v>29</v>
      </c>
      <c r="C85" s="22"/>
      <c r="D85" s="63">
        <f>SUM(D84:D84)</f>
        <v>32789262</v>
      </c>
    </row>
    <row r="86" spans="1:4" s="1" customFormat="1" ht="20.5" customHeight="1" x14ac:dyDescent="0.35">
      <c r="A86" s="21"/>
      <c r="B86" s="22"/>
      <c r="C86" s="22"/>
      <c r="D86" s="63"/>
    </row>
    <row r="87" spans="1:4" s="1" customFormat="1" ht="20.5" customHeight="1" x14ac:dyDescent="0.4">
      <c r="A87" s="93" t="s">
        <v>31</v>
      </c>
      <c r="B87" s="32"/>
      <c r="C87" s="32"/>
      <c r="D87" s="13"/>
    </row>
    <row r="88" spans="1:4" s="1" customFormat="1" ht="20.5" customHeight="1" x14ac:dyDescent="0.4">
      <c r="A88" s="93"/>
      <c r="B88" s="15" t="s">
        <v>5</v>
      </c>
      <c r="C88" s="94"/>
      <c r="D88" s="80">
        <v>5104455</v>
      </c>
    </row>
    <row r="89" spans="1:4" s="1" customFormat="1" ht="20.5" customHeight="1" x14ac:dyDescent="0.35">
      <c r="A89" s="21"/>
      <c r="B89" s="15" t="s">
        <v>29</v>
      </c>
      <c r="C89" s="22"/>
      <c r="D89" s="63">
        <f>SUM(D88:D88)</f>
        <v>5104455</v>
      </c>
    </row>
    <row r="90" spans="1:4" s="1" customFormat="1" ht="20.5" customHeight="1" x14ac:dyDescent="0.35">
      <c r="A90" s="21"/>
      <c r="B90" s="22"/>
      <c r="C90" s="22"/>
      <c r="D90" s="13"/>
    </row>
    <row r="91" spans="1:4" ht="20.5" customHeight="1" x14ac:dyDescent="0.4">
      <c r="A91" s="93" t="s">
        <v>32</v>
      </c>
      <c r="B91" s="32"/>
      <c r="C91" s="32"/>
      <c r="D91" s="13"/>
    </row>
    <row r="92" spans="1:4" s="1" customFormat="1" ht="20.5" customHeight="1" x14ac:dyDescent="0.4">
      <c r="A92" s="93"/>
      <c r="B92" s="15" t="s">
        <v>5</v>
      </c>
      <c r="C92" s="94"/>
      <c r="D92" s="80">
        <v>6716026</v>
      </c>
    </row>
    <row r="93" spans="1:4" s="1" customFormat="1" ht="20.5" customHeight="1" x14ac:dyDescent="0.35">
      <c r="A93" s="21"/>
      <c r="B93" s="15" t="s">
        <v>29</v>
      </c>
      <c r="C93" s="22"/>
      <c r="D93" s="63">
        <f>SUM(D92:D92)</f>
        <v>6716026</v>
      </c>
    </row>
    <row r="94" spans="1:4" s="1" customFormat="1" ht="20.5" customHeight="1" x14ac:dyDescent="0.35">
      <c r="A94" s="21"/>
      <c r="B94" s="22"/>
      <c r="C94" s="22"/>
      <c r="D94" s="13"/>
    </row>
    <row r="95" spans="1:4" ht="20.5" customHeight="1" x14ac:dyDescent="0.4">
      <c r="A95" s="93" t="s">
        <v>33</v>
      </c>
      <c r="B95" s="94"/>
      <c r="C95" s="94"/>
      <c r="D95" s="70"/>
    </row>
    <row r="96" spans="1:4" s="1" customFormat="1" ht="20.5" customHeight="1" x14ac:dyDescent="0.35">
      <c r="A96" s="21"/>
      <c r="B96" s="22" t="s">
        <v>5</v>
      </c>
      <c r="C96" s="42"/>
      <c r="D96" s="60">
        <v>19588846</v>
      </c>
    </row>
    <row r="97" spans="1:4" s="1" customFormat="1" ht="20.5" customHeight="1" x14ac:dyDescent="0.35">
      <c r="A97" s="21"/>
      <c r="B97" s="24" t="s">
        <v>34</v>
      </c>
      <c r="C97" s="22"/>
      <c r="D97" s="81">
        <v>-6716026</v>
      </c>
    </row>
    <row r="98" spans="1:4" s="1" customFormat="1" ht="20.5" customHeight="1" x14ac:dyDescent="0.35">
      <c r="A98" s="21"/>
      <c r="B98" s="22" t="s">
        <v>29</v>
      </c>
      <c r="C98" s="22"/>
      <c r="D98" s="63">
        <f>SUM(D96:D97)</f>
        <v>12872820</v>
      </c>
    </row>
    <row r="99" spans="1:4" s="1" customFormat="1" ht="20.5" customHeight="1" x14ac:dyDescent="0.35">
      <c r="A99" s="21"/>
      <c r="B99" s="22"/>
      <c r="C99" s="22"/>
      <c r="D99" s="13"/>
    </row>
    <row r="100" spans="1:4" ht="20.5" customHeight="1" x14ac:dyDescent="0.4">
      <c r="A100" s="36" t="s">
        <v>35</v>
      </c>
      <c r="B100" s="92"/>
      <c r="C100" s="92"/>
      <c r="D100" s="66"/>
    </row>
    <row r="101" spans="1:4" ht="20.5" customHeight="1" x14ac:dyDescent="0.35">
      <c r="A101" s="21"/>
      <c r="B101" s="22" t="s">
        <v>5</v>
      </c>
      <c r="C101" s="22"/>
      <c r="D101" s="80">
        <v>7104455</v>
      </c>
    </row>
    <row r="102" spans="1:4" ht="20.5" customHeight="1" x14ac:dyDescent="0.35">
      <c r="A102" s="21"/>
      <c r="B102" s="22" t="s">
        <v>29</v>
      </c>
      <c r="C102" s="22"/>
      <c r="D102" s="63">
        <f>SUM(D101:D101)</f>
        <v>7104455</v>
      </c>
    </row>
    <row r="103" spans="1:4" s="1" customFormat="1" ht="20.5" customHeight="1" x14ac:dyDescent="0.35">
      <c r="A103" s="21"/>
      <c r="B103" s="22"/>
      <c r="C103" s="22"/>
      <c r="D103" s="13"/>
    </row>
    <row r="104" spans="1:4" ht="20.5" customHeight="1" x14ac:dyDescent="0.4">
      <c r="A104" s="25" t="s">
        <v>36</v>
      </c>
      <c r="B104" s="26"/>
      <c r="C104" s="27"/>
      <c r="D104" s="54"/>
    </row>
    <row r="105" spans="1:4" ht="20.5" customHeight="1" x14ac:dyDescent="0.4">
      <c r="A105" s="20"/>
      <c r="B105" s="17" t="s">
        <v>5</v>
      </c>
      <c r="C105" s="28"/>
      <c r="D105" s="60">
        <f>3587778037+950000000</f>
        <v>4537778037</v>
      </c>
    </row>
    <row r="106" spans="1:4" ht="20.5" customHeight="1" x14ac:dyDescent="0.35">
      <c r="A106" s="14"/>
      <c r="B106" s="17" t="s">
        <v>20</v>
      </c>
      <c r="C106" s="17"/>
      <c r="D106" s="60">
        <f>-(35877780+18905000)</f>
        <v>-54782780</v>
      </c>
    </row>
    <row r="107" spans="1:4" ht="20.5" customHeight="1" x14ac:dyDescent="0.35">
      <c r="A107" s="14"/>
      <c r="B107" s="17" t="s">
        <v>21</v>
      </c>
      <c r="C107" s="17"/>
      <c r="D107" s="60">
        <v>-95000</v>
      </c>
    </row>
    <row r="108" spans="1:4" ht="20.5" customHeight="1" x14ac:dyDescent="0.35">
      <c r="A108" s="14"/>
      <c r="B108" s="17" t="s">
        <v>37</v>
      </c>
      <c r="C108" s="17"/>
      <c r="D108" s="60">
        <v>-300000000</v>
      </c>
    </row>
    <row r="109" spans="1:4" ht="20.5" customHeight="1" x14ac:dyDescent="0.35">
      <c r="A109" s="14"/>
      <c r="B109" s="17" t="s">
        <v>38</v>
      </c>
      <c r="C109" s="17"/>
      <c r="D109" s="60">
        <v>48020</v>
      </c>
    </row>
    <row r="110" spans="1:4" ht="20.5" customHeight="1" x14ac:dyDescent="0.35">
      <c r="A110" s="14"/>
      <c r="B110" s="17" t="s">
        <v>39</v>
      </c>
      <c r="C110" s="17"/>
      <c r="D110" s="60">
        <v>716792</v>
      </c>
    </row>
    <row r="111" spans="1:4" ht="20.5" customHeight="1" thickBot="1" x14ac:dyDescent="0.4">
      <c r="A111" s="14"/>
      <c r="B111" s="17" t="s">
        <v>8</v>
      </c>
      <c r="C111" s="17"/>
      <c r="D111" s="82">
        <f>D105+D106+D107+D108+D109+D110</f>
        <v>4183665069</v>
      </c>
    </row>
    <row r="112" spans="1:4" ht="20.5" customHeight="1" x14ac:dyDescent="0.35">
      <c r="A112" s="14"/>
      <c r="B112" s="17" t="s">
        <v>40</v>
      </c>
      <c r="C112" s="17"/>
      <c r="D112" s="60">
        <f>3159221100+904466500+48020</f>
        <v>4063735620</v>
      </c>
    </row>
    <row r="113" spans="1:4" ht="20.5" customHeight="1" x14ac:dyDescent="0.35">
      <c r="A113" s="14"/>
      <c r="B113" s="17" t="s">
        <v>41</v>
      </c>
      <c r="C113" s="17"/>
      <c r="D113" s="60">
        <f>92679157+26533500+716792</f>
        <v>119929449</v>
      </c>
    </row>
    <row r="114" spans="1:4" ht="20.5" customHeight="1" x14ac:dyDescent="0.35">
      <c r="A114" s="16"/>
      <c r="B114" s="17"/>
      <c r="C114" s="15"/>
      <c r="D114" s="60"/>
    </row>
    <row r="115" spans="1:4" ht="20.5" customHeight="1" x14ac:dyDescent="0.4">
      <c r="A115" s="25" t="s">
        <v>42</v>
      </c>
      <c r="B115" s="17"/>
      <c r="C115" s="15"/>
      <c r="D115" s="60"/>
    </row>
    <row r="116" spans="1:4" ht="20.5" customHeight="1" x14ac:dyDescent="0.35">
      <c r="A116" s="16"/>
      <c r="B116" s="22" t="s">
        <v>5</v>
      </c>
      <c r="C116" s="22"/>
      <c r="D116" s="80">
        <v>300000000</v>
      </c>
    </row>
    <row r="117" spans="1:4" ht="20.5" customHeight="1" x14ac:dyDescent="0.35">
      <c r="A117" s="16"/>
      <c r="B117" s="22" t="s">
        <v>29</v>
      </c>
      <c r="C117" s="22"/>
      <c r="D117" s="63">
        <f>SUM(D116:D116)</f>
        <v>300000000</v>
      </c>
    </row>
    <row r="118" spans="1:4" ht="20.5" customHeight="1" x14ac:dyDescent="0.35">
      <c r="A118" s="16"/>
      <c r="B118" s="17"/>
      <c r="C118" s="15"/>
      <c r="D118" s="60"/>
    </row>
    <row r="119" spans="1:4" ht="20.5" customHeight="1" x14ac:dyDescent="0.4">
      <c r="A119" s="20" t="s">
        <v>43</v>
      </c>
      <c r="B119" s="17"/>
      <c r="C119" s="15"/>
      <c r="D119" s="50"/>
    </row>
    <row r="120" spans="1:4" ht="20.5" customHeight="1" x14ac:dyDescent="0.35">
      <c r="A120" s="14"/>
      <c r="B120" s="15" t="s">
        <v>44</v>
      </c>
      <c r="C120" s="15"/>
      <c r="D120" s="60">
        <v>616610699</v>
      </c>
    </row>
    <row r="121" spans="1:4" ht="20.5" customHeight="1" x14ac:dyDescent="0.35">
      <c r="A121" s="14"/>
      <c r="B121" s="98" t="s">
        <v>6</v>
      </c>
      <c r="C121" s="99"/>
      <c r="D121" s="60">
        <v>-4624580</v>
      </c>
    </row>
    <row r="122" spans="1:4" ht="20.5" customHeight="1" x14ac:dyDescent="0.35">
      <c r="A122" s="14"/>
      <c r="B122" s="89" t="s">
        <v>7</v>
      </c>
      <c r="C122" s="90"/>
      <c r="D122" s="79">
        <v>1193235</v>
      </c>
    </row>
    <row r="123" spans="1:4" ht="20.5" customHeight="1" x14ac:dyDescent="0.35">
      <c r="A123" s="14"/>
      <c r="B123" s="100" t="s">
        <v>8</v>
      </c>
      <c r="C123" s="101"/>
      <c r="D123" s="60">
        <f>SUM(D120:D122)</f>
        <v>613179354</v>
      </c>
    </row>
    <row r="124" spans="1:4" ht="20.5" customHeight="1" x14ac:dyDescent="0.35">
      <c r="A124" s="5"/>
      <c r="B124" s="12"/>
      <c r="C124" s="12"/>
      <c r="D124" s="52"/>
    </row>
    <row r="125" spans="1:4" ht="20.5" customHeight="1" x14ac:dyDescent="0.4">
      <c r="A125" s="40" t="s">
        <v>45</v>
      </c>
      <c r="B125" s="41"/>
      <c r="C125" s="41"/>
      <c r="D125" s="55"/>
    </row>
    <row r="126" spans="1:4" ht="20.5" customHeight="1" x14ac:dyDescent="0.4">
      <c r="A126" s="40"/>
      <c r="B126" s="22" t="s">
        <v>5</v>
      </c>
      <c r="C126" s="42"/>
      <c r="D126" s="60">
        <v>546601111</v>
      </c>
    </row>
    <row r="127" spans="1:4" ht="20.5" customHeight="1" x14ac:dyDescent="0.4">
      <c r="A127" s="40"/>
      <c r="B127" s="98" t="s">
        <v>6</v>
      </c>
      <c r="C127" s="99"/>
      <c r="D127" s="60">
        <v>-4099509</v>
      </c>
    </row>
    <row r="128" spans="1:4" ht="20.5" customHeight="1" x14ac:dyDescent="0.65">
      <c r="A128" s="40"/>
      <c r="B128" s="98" t="s">
        <v>46</v>
      </c>
      <c r="C128" s="99"/>
      <c r="D128" s="96">
        <v>-73056178</v>
      </c>
    </row>
    <row r="129" spans="1:4" ht="20.5" customHeight="1" x14ac:dyDescent="0.35">
      <c r="A129" s="21"/>
      <c r="B129" s="22" t="s">
        <v>8</v>
      </c>
      <c r="C129" s="42"/>
      <c r="D129" s="60">
        <f>SUM(D126:D128)</f>
        <v>469445424</v>
      </c>
    </row>
    <row r="130" spans="1:4" ht="20.5" customHeight="1" x14ac:dyDescent="0.35">
      <c r="A130" s="29"/>
      <c r="B130" s="30"/>
      <c r="C130" s="31"/>
      <c r="D130" s="65"/>
    </row>
    <row r="131" spans="1:4" ht="20.5" customHeight="1" x14ac:dyDescent="0.4">
      <c r="A131" s="93" t="s">
        <v>47</v>
      </c>
      <c r="B131" s="43"/>
      <c r="C131" s="43"/>
      <c r="D131" s="65"/>
    </row>
    <row r="132" spans="1:4" ht="20.5" customHeight="1" x14ac:dyDescent="0.4">
      <c r="A132" s="71"/>
      <c r="B132" s="22" t="s">
        <v>5</v>
      </c>
      <c r="C132" s="30"/>
      <c r="D132" s="60">
        <v>1173056178</v>
      </c>
    </row>
    <row r="133" spans="1:4" ht="20.5" customHeight="1" x14ac:dyDescent="0.4">
      <c r="A133" s="71"/>
      <c r="B133" s="15" t="s">
        <v>48</v>
      </c>
      <c r="C133" s="15"/>
      <c r="D133" s="60">
        <v>-21270000</v>
      </c>
    </row>
    <row r="134" spans="1:4" ht="20.5" customHeight="1" x14ac:dyDescent="0.4">
      <c r="A134" s="71"/>
      <c r="B134" s="89" t="s">
        <v>21</v>
      </c>
      <c r="C134" s="90"/>
      <c r="D134" s="79">
        <v>-105000</v>
      </c>
    </row>
    <row r="135" spans="1:4" ht="20.5" customHeight="1" x14ac:dyDescent="0.35">
      <c r="A135" s="29"/>
      <c r="B135" s="22" t="s">
        <v>29</v>
      </c>
      <c r="C135" s="30"/>
      <c r="D135" s="75">
        <f>SUM(D132:D134)</f>
        <v>1151681178</v>
      </c>
    </row>
    <row r="136" spans="1:4" ht="20.5" customHeight="1" x14ac:dyDescent="0.35">
      <c r="A136" s="29"/>
      <c r="B136" s="30"/>
      <c r="C136" s="30"/>
      <c r="D136" s="64"/>
    </row>
    <row r="137" spans="1:4" ht="20.5" customHeight="1" x14ac:dyDescent="0.4">
      <c r="A137" s="44" t="s">
        <v>49</v>
      </c>
      <c r="B137" s="45"/>
      <c r="C137" s="46"/>
      <c r="D137" s="37"/>
    </row>
    <row r="138" spans="1:4" ht="20.5" customHeight="1" x14ac:dyDescent="0.35">
      <c r="A138" s="47"/>
      <c r="B138" s="48" t="s">
        <v>5</v>
      </c>
      <c r="C138" s="48"/>
      <c r="D138" s="83">
        <v>350000000</v>
      </c>
    </row>
    <row r="139" spans="1:4" ht="20.5" customHeight="1" x14ac:dyDescent="0.35">
      <c r="A139" s="47"/>
      <c r="B139" s="48" t="s">
        <v>10</v>
      </c>
      <c r="C139" s="48"/>
      <c r="D139" s="37">
        <v>-6965000</v>
      </c>
    </row>
    <row r="140" spans="1:4" ht="20.5" customHeight="1" x14ac:dyDescent="0.35">
      <c r="A140" s="47"/>
      <c r="B140" s="48" t="s">
        <v>21</v>
      </c>
      <c r="C140" s="48"/>
      <c r="D140" s="84">
        <v>-35000</v>
      </c>
    </row>
    <row r="141" spans="1:4" ht="20.5" customHeight="1" x14ac:dyDescent="0.35">
      <c r="A141" s="47"/>
      <c r="B141" s="48" t="s">
        <v>8</v>
      </c>
      <c r="C141" s="48"/>
      <c r="D141" s="37">
        <f>SUM(D138:D140)</f>
        <v>343000000</v>
      </c>
    </row>
    <row r="142" spans="1:4" ht="20.5" customHeight="1" x14ac:dyDescent="0.35">
      <c r="A142" s="47"/>
      <c r="B142" s="48"/>
      <c r="C142" s="48"/>
      <c r="D142" s="37"/>
    </row>
    <row r="143" spans="1:4" ht="20.5" customHeight="1" x14ac:dyDescent="0.4">
      <c r="A143" s="44" t="s">
        <v>50</v>
      </c>
      <c r="B143" s="45"/>
      <c r="C143" s="46"/>
      <c r="D143" s="37"/>
    </row>
    <row r="144" spans="1:4" ht="20.5" customHeight="1" x14ac:dyDescent="0.35">
      <c r="A144" s="47"/>
      <c r="B144" s="48" t="s">
        <v>5</v>
      </c>
      <c r="C144" s="48"/>
      <c r="D144" s="83">
        <v>50000000</v>
      </c>
    </row>
    <row r="145" spans="1:4" ht="20.5" customHeight="1" x14ac:dyDescent="0.35">
      <c r="A145" s="47"/>
      <c r="B145" s="48" t="s">
        <v>10</v>
      </c>
      <c r="C145" s="48"/>
      <c r="D145" s="37">
        <v>-995000</v>
      </c>
    </row>
    <row r="146" spans="1:4" ht="20.5" customHeight="1" x14ac:dyDescent="0.35">
      <c r="A146" s="47"/>
      <c r="B146" s="48" t="s">
        <v>21</v>
      </c>
      <c r="C146" s="48"/>
      <c r="D146" s="84">
        <v>-5000</v>
      </c>
    </row>
    <row r="147" spans="1:4" ht="20.5" customHeight="1" x14ac:dyDescent="0.35">
      <c r="A147" s="47"/>
      <c r="B147" s="48" t="s">
        <v>8</v>
      </c>
      <c r="C147" s="48"/>
      <c r="D147" s="37">
        <f>SUM(D144:D146)</f>
        <v>49000000</v>
      </c>
    </row>
    <row r="148" spans="1:4" ht="20.5" customHeight="1" x14ac:dyDescent="0.35">
      <c r="A148" s="47"/>
      <c r="B148" s="48"/>
      <c r="C148" s="48"/>
      <c r="D148" s="37"/>
    </row>
    <row r="149" spans="1:4" ht="20.5" customHeight="1" x14ac:dyDescent="0.4">
      <c r="A149" s="44" t="s">
        <v>51</v>
      </c>
      <c r="B149" s="45"/>
      <c r="C149" s="46"/>
      <c r="D149" s="37"/>
    </row>
    <row r="150" spans="1:4" ht="20.5" customHeight="1" x14ac:dyDescent="0.35">
      <c r="A150" s="47"/>
      <c r="B150" s="48" t="s">
        <v>5</v>
      </c>
      <c r="C150" s="48"/>
      <c r="D150" s="83">
        <v>217500000</v>
      </c>
    </row>
    <row r="151" spans="1:4" ht="20.5" customHeight="1" x14ac:dyDescent="0.35">
      <c r="A151" s="47"/>
      <c r="B151" s="48" t="s">
        <v>10</v>
      </c>
      <c r="C151" s="48"/>
      <c r="D151" s="37">
        <v>-3980000</v>
      </c>
    </row>
    <row r="152" spans="1:4" ht="20.5" customHeight="1" x14ac:dyDescent="0.35">
      <c r="A152" s="47"/>
      <c r="B152" s="48" t="s">
        <v>21</v>
      </c>
      <c r="C152" s="48"/>
      <c r="D152" s="84">
        <v>-20000</v>
      </c>
    </row>
    <row r="153" spans="1:4" ht="20.5" customHeight="1" x14ac:dyDescent="0.35">
      <c r="A153" s="47"/>
      <c r="B153" s="48" t="s">
        <v>8</v>
      </c>
      <c r="C153" s="48"/>
      <c r="D153" s="37">
        <f>SUM(D150:D152)</f>
        <v>213500000</v>
      </c>
    </row>
    <row r="154" spans="1:4" ht="20.5" customHeight="1" thickBot="1" x14ac:dyDescent="0.4">
      <c r="A154" s="67"/>
      <c r="B154" s="68"/>
      <c r="C154" s="68"/>
      <c r="D154" s="69"/>
    </row>
    <row r="155" spans="1:4" ht="20.5" customHeight="1" thickBot="1" x14ac:dyDescent="0.4">
      <c r="A155" s="34"/>
      <c r="B155" s="35"/>
      <c r="C155" s="35"/>
      <c r="D155" s="56"/>
    </row>
    <row r="156" spans="1:4" ht="20.5" customHeight="1" x14ac:dyDescent="0.35">
      <c r="A156" s="16"/>
      <c r="B156" s="17"/>
      <c r="C156" s="15"/>
      <c r="D156" s="50"/>
    </row>
    <row r="157" spans="1:4" ht="20.5" customHeight="1" x14ac:dyDescent="0.4">
      <c r="A157" s="20" t="s">
        <v>52</v>
      </c>
      <c r="B157" s="17"/>
      <c r="C157" s="15"/>
      <c r="D157" s="50"/>
    </row>
    <row r="158" spans="1:4" ht="20.5" customHeight="1" x14ac:dyDescent="0.35">
      <c r="A158" s="14"/>
      <c r="B158" s="15" t="s">
        <v>5</v>
      </c>
      <c r="C158" s="15"/>
      <c r="D158" s="85">
        <v>3810000000</v>
      </c>
    </row>
    <row r="159" spans="1:4" ht="20.5" customHeight="1" x14ac:dyDescent="0.35">
      <c r="A159" s="16"/>
      <c r="B159" s="17" t="s">
        <v>6</v>
      </c>
      <c r="C159" s="15"/>
      <c r="D159" s="85">
        <v>-38100000</v>
      </c>
    </row>
    <row r="160" spans="1:4" ht="20.5" customHeight="1" x14ac:dyDescent="0.35">
      <c r="A160" s="14"/>
      <c r="B160" s="15" t="s">
        <v>8</v>
      </c>
      <c r="C160" s="15"/>
      <c r="D160" s="78">
        <f>D158+D159</f>
        <v>3771900000</v>
      </c>
    </row>
    <row r="161" spans="1:4" ht="20.5" customHeight="1" x14ac:dyDescent="0.35">
      <c r="A161" s="14"/>
      <c r="B161" s="15"/>
      <c r="C161" s="15"/>
      <c r="D161" s="77"/>
    </row>
    <row r="162" spans="1:4" ht="20.5" customHeight="1" x14ac:dyDescent="0.4">
      <c r="A162" s="20" t="s">
        <v>57</v>
      </c>
      <c r="B162" s="15"/>
      <c r="C162" s="15"/>
      <c r="D162" s="77"/>
    </row>
    <row r="163" spans="1:4" ht="20.5" customHeight="1" x14ac:dyDescent="0.65">
      <c r="A163" s="14"/>
      <c r="B163" s="15" t="s">
        <v>5</v>
      </c>
      <c r="C163" s="15"/>
      <c r="D163" s="97">
        <v>425000000</v>
      </c>
    </row>
    <row r="164" spans="1:4" ht="20.5" customHeight="1" x14ac:dyDescent="0.35">
      <c r="A164" s="14"/>
      <c r="B164" s="15" t="s">
        <v>8</v>
      </c>
      <c r="C164" s="15"/>
      <c r="D164" s="77">
        <f>SUM(D163:D163)</f>
        <v>425000000</v>
      </c>
    </row>
    <row r="165" spans="1:4" ht="20.5" customHeight="1" thickBot="1" x14ac:dyDescent="0.4">
      <c r="A165" s="16"/>
      <c r="B165" s="17"/>
      <c r="C165" s="15"/>
      <c r="D165" s="50"/>
    </row>
    <row r="166" spans="1:4" ht="20.5" customHeight="1" thickBot="1" x14ac:dyDescent="0.4">
      <c r="A166" s="34"/>
      <c r="B166" s="35"/>
      <c r="C166" s="35"/>
      <c r="D166" s="56"/>
    </row>
    <row r="167" spans="1:4" ht="20.5" customHeight="1" x14ac:dyDescent="0.35">
      <c r="A167" s="16"/>
      <c r="B167" s="17"/>
      <c r="C167" s="15"/>
      <c r="D167" s="50"/>
    </row>
    <row r="168" spans="1:4" ht="20.5" customHeight="1" x14ac:dyDescent="0.4">
      <c r="A168" s="18" t="s">
        <v>53</v>
      </c>
      <c r="B168" s="15"/>
      <c r="C168" s="15"/>
      <c r="D168" s="50"/>
    </row>
    <row r="169" spans="1:4" s="1" customFormat="1" ht="20.5" customHeight="1" x14ac:dyDescent="0.35">
      <c r="A169" s="19"/>
      <c r="B169" s="15" t="s">
        <v>5</v>
      </c>
      <c r="C169" s="15"/>
      <c r="D169" s="77">
        <v>150000000</v>
      </c>
    </row>
    <row r="170" spans="1:4" s="1" customFormat="1" ht="20.5" customHeight="1" x14ac:dyDescent="0.35">
      <c r="A170" s="19"/>
      <c r="B170" s="17" t="s">
        <v>10</v>
      </c>
      <c r="C170" s="15"/>
      <c r="D170" s="76">
        <f>D169*-1%</f>
        <v>-1500000</v>
      </c>
    </row>
    <row r="171" spans="1:4" s="1" customFormat="1" ht="20.5" customHeight="1" x14ac:dyDescent="0.35">
      <c r="A171" s="19"/>
      <c r="B171" s="15" t="s">
        <v>8</v>
      </c>
      <c r="C171" s="15"/>
      <c r="D171" s="77">
        <f>SUM(D169:D170)</f>
        <v>148500000</v>
      </c>
    </row>
    <row r="172" spans="1:4" s="1" customFormat="1" ht="20.5" customHeight="1" x14ac:dyDescent="0.35">
      <c r="A172" s="19"/>
      <c r="B172" s="15"/>
      <c r="C172" s="15"/>
      <c r="D172" s="50"/>
    </row>
    <row r="173" spans="1:4" ht="20.5" customHeight="1" x14ac:dyDescent="0.35">
      <c r="A173" s="16"/>
      <c r="B173" s="17"/>
      <c r="C173" s="15"/>
      <c r="D173" s="50"/>
    </row>
    <row r="174" spans="1:4" ht="20.5" customHeight="1" x14ac:dyDescent="0.4">
      <c r="A174" s="18" t="s">
        <v>54</v>
      </c>
      <c r="B174" s="15"/>
      <c r="C174" s="15"/>
      <c r="D174" s="50"/>
    </row>
    <row r="175" spans="1:4" s="1" customFormat="1" ht="20.5" customHeight="1" x14ac:dyDescent="0.65">
      <c r="A175" s="19"/>
      <c r="B175" s="15" t="s">
        <v>5</v>
      </c>
      <c r="C175" s="15"/>
      <c r="D175" s="97">
        <v>360459324</v>
      </c>
    </row>
    <row r="176" spans="1:4" s="1" customFormat="1" ht="20.5" customHeight="1" x14ac:dyDescent="0.35">
      <c r="A176" s="19"/>
      <c r="B176" s="15" t="s">
        <v>8</v>
      </c>
      <c r="C176" s="15"/>
      <c r="D176" s="77">
        <f>SUM(D175:D175)</f>
        <v>360459324</v>
      </c>
    </row>
    <row r="177" spans="1:7" s="1" customFormat="1" ht="20.5" customHeight="1" thickBot="1" x14ac:dyDescent="0.4">
      <c r="A177" s="19"/>
      <c r="B177" s="15"/>
      <c r="C177" s="15"/>
      <c r="D177" s="50"/>
    </row>
    <row r="178" spans="1:7" ht="30.65" customHeight="1" x14ac:dyDescent="0.35">
      <c r="A178" s="10" t="s">
        <v>55</v>
      </c>
      <c r="B178" s="11"/>
      <c r="C178" s="11"/>
      <c r="D178" s="6">
        <f>D9+D15+D21+D25+D29+D30+D44+D53+D57+D59+D64+D70+D75+D79+D84+D88+D92+D96+D101+D105+D120+D126+D128+D132+D138+D144+D150+D158+D163+D169+D175+15000000</f>
        <v>21078156503</v>
      </c>
    </row>
    <row r="179" spans="1:7" ht="30.65" customHeight="1" thickBot="1" x14ac:dyDescent="0.4">
      <c r="A179" s="39" t="s">
        <v>56</v>
      </c>
      <c r="B179" s="33"/>
      <c r="C179" s="33"/>
      <c r="D179" s="7">
        <f>D12+D18+D22+D32+D36+D41+D50+D54+D61+D67+D72+D76+D81+D85+D89+D93+D98+D102+D111+D117+D123+D129+D135+D141+D147+D153+D160+D164+D171+D176</f>
        <v>20885127031</v>
      </c>
      <c r="E179" s="95"/>
      <c r="G179" s="95"/>
    </row>
    <row r="180" spans="1:7" ht="12" customHeight="1" x14ac:dyDescent="0.35"/>
    <row r="181" spans="1:7" ht="12" customHeight="1" x14ac:dyDescent="0.35"/>
    <row r="182" spans="1:7" ht="12" customHeight="1" x14ac:dyDescent="0.35"/>
    <row r="183" spans="1:7" ht="12" customHeight="1" x14ac:dyDescent="0.35"/>
    <row r="184" spans="1:7" ht="12" customHeight="1" x14ac:dyDescent="0.35"/>
    <row r="185" spans="1:7" ht="12" customHeight="1" x14ac:dyDescent="0.35"/>
    <row r="186" spans="1:7" ht="12" customHeight="1" x14ac:dyDescent="0.35"/>
    <row r="187" spans="1:7" ht="12" customHeight="1" x14ac:dyDescent="0.35"/>
    <row r="188" spans="1:7" ht="12" customHeight="1" x14ac:dyDescent="0.35"/>
    <row r="189" spans="1:7" ht="12" customHeight="1" x14ac:dyDescent="0.35"/>
    <row r="190" spans="1:7" ht="12" customHeight="1" x14ac:dyDescent="0.35"/>
    <row r="191" spans="1:7" ht="12" customHeight="1" x14ac:dyDescent="0.35"/>
    <row r="192" spans="1:7" ht="12" customHeight="1" x14ac:dyDescent="0.35"/>
    <row r="193" ht="12" customHeight="1" x14ac:dyDescent="0.35"/>
    <row r="194" ht="12" customHeight="1" x14ac:dyDescent="0.35"/>
    <row r="195" ht="12" customHeight="1" x14ac:dyDescent="0.35"/>
    <row r="196" ht="12" customHeight="1" x14ac:dyDescent="0.35"/>
    <row r="197" ht="12" customHeight="1" x14ac:dyDescent="0.35"/>
    <row r="198" ht="12" customHeight="1" x14ac:dyDescent="0.35"/>
    <row r="199" ht="12" customHeight="1" x14ac:dyDescent="0.35"/>
    <row r="200" ht="12" customHeight="1" x14ac:dyDescent="0.35"/>
    <row r="201" ht="12" customHeight="1" x14ac:dyDescent="0.35"/>
    <row r="202" ht="12" customHeight="1" x14ac:dyDescent="0.35"/>
    <row r="203" ht="12" customHeight="1" x14ac:dyDescent="0.35"/>
    <row r="204" ht="12" customHeight="1" x14ac:dyDescent="0.35"/>
    <row r="205" ht="12" customHeight="1" x14ac:dyDescent="0.35"/>
    <row r="206" ht="12" customHeight="1" x14ac:dyDescent="0.35"/>
    <row r="207" ht="12" customHeight="1" x14ac:dyDescent="0.35"/>
    <row r="208" ht="12" customHeight="1" x14ac:dyDescent="0.35"/>
    <row r="209" ht="12" customHeight="1" x14ac:dyDescent="0.35"/>
    <row r="210" ht="12" customHeight="1" x14ac:dyDescent="0.35"/>
    <row r="211" ht="12" customHeight="1" x14ac:dyDescent="0.35"/>
    <row r="212" ht="12" customHeight="1" x14ac:dyDescent="0.35"/>
    <row r="213" ht="12" customHeight="1" x14ac:dyDescent="0.35"/>
    <row r="214" ht="12" customHeight="1" x14ac:dyDescent="0.35"/>
    <row r="215" ht="12" customHeight="1" x14ac:dyDescent="0.35"/>
    <row r="216" ht="12" customHeight="1" x14ac:dyDescent="0.35"/>
    <row r="217" ht="12" customHeight="1" x14ac:dyDescent="0.35"/>
    <row r="218" ht="12" customHeight="1" x14ac:dyDescent="0.35"/>
    <row r="219" ht="12" customHeight="1" x14ac:dyDescent="0.35"/>
    <row r="220" ht="12" customHeight="1" x14ac:dyDescent="0.35"/>
    <row r="221" ht="12" customHeight="1" x14ac:dyDescent="0.35"/>
    <row r="222" ht="12" customHeight="1" x14ac:dyDescent="0.35"/>
    <row r="223" ht="12" customHeight="1" x14ac:dyDescent="0.35"/>
    <row r="224" ht="12" customHeight="1" x14ac:dyDescent="0.35"/>
    <row r="225" ht="12" customHeight="1" x14ac:dyDescent="0.35"/>
    <row r="226" ht="12" customHeight="1" x14ac:dyDescent="0.35"/>
    <row r="227" ht="12" customHeight="1" x14ac:dyDescent="0.35"/>
    <row r="228" ht="12" customHeight="1" x14ac:dyDescent="0.35"/>
    <row r="229" ht="12" customHeight="1" x14ac:dyDescent="0.35"/>
    <row r="230" ht="12" customHeight="1" x14ac:dyDescent="0.35"/>
    <row r="231" ht="12" customHeight="1" x14ac:dyDescent="0.35"/>
    <row r="232" ht="12" customHeight="1" x14ac:dyDescent="0.35"/>
    <row r="233" ht="12" customHeight="1" x14ac:dyDescent="0.35"/>
    <row r="234" ht="12" customHeight="1" x14ac:dyDescent="0.35"/>
    <row r="235" ht="12" customHeight="1" x14ac:dyDescent="0.35"/>
    <row r="236" ht="12" customHeight="1" x14ac:dyDescent="0.35"/>
    <row r="237" ht="12" customHeight="1" x14ac:dyDescent="0.35"/>
    <row r="238" ht="12" customHeight="1" x14ac:dyDescent="0.35"/>
    <row r="239" ht="12" customHeight="1" x14ac:dyDescent="0.35"/>
    <row r="240" ht="12" customHeight="1" x14ac:dyDescent="0.35"/>
    <row r="241" ht="12" customHeight="1" x14ac:dyDescent="0.35"/>
    <row r="242" ht="12" customHeight="1" x14ac:dyDescent="0.35"/>
    <row r="243" ht="12" customHeight="1" x14ac:dyDescent="0.35"/>
    <row r="244" ht="12" customHeight="1" x14ac:dyDescent="0.35"/>
    <row r="245" ht="12" customHeight="1" x14ac:dyDescent="0.35"/>
    <row r="246" ht="12" customHeight="1" x14ac:dyDescent="0.35"/>
    <row r="247" ht="12" customHeight="1" x14ac:dyDescent="0.35"/>
    <row r="248" ht="12" customHeight="1" x14ac:dyDescent="0.35"/>
    <row r="249" ht="12" customHeight="1" x14ac:dyDescent="0.35"/>
    <row r="250" ht="12" customHeight="1" x14ac:dyDescent="0.35"/>
    <row r="251" ht="12" customHeight="1" x14ac:dyDescent="0.35"/>
    <row r="252" ht="12" customHeight="1" x14ac:dyDescent="0.35"/>
    <row r="253" ht="12" customHeight="1" x14ac:dyDescent="0.35"/>
    <row r="254" ht="12" customHeight="1" x14ac:dyDescent="0.35"/>
    <row r="255" ht="12" customHeight="1" x14ac:dyDescent="0.35"/>
    <row r="256" ht="12" customHeight="1" x14ac:dyDescent="0.35"/>
    <row r="257" ht="12" customHeight="1" x14ac:dyDescent="0.35"/>
    <row r="258" ht="12" customHeight="1" x14ac:dyDescent="0.35"/>
    <row r="259" ht="12" customHeight="1" x14ac:dyDescent="0.35"/>
    <row r="260" ht="12" customHeight="1" x14ac:dyDescent="0.35"/>
    <row r="261" ht="12" customHeight="1" x14ac:dyDescent="0.35"/>
    <row r="262" ht="12" customHeight="1" x14ac:dyDescent="0.35"/>
    <row r="263" ht="12" customHeight="1" x14ac:dyDescent="0.35"/>
    <row r="264" ht="12" customHeight="1" x14ac:dyDescent="0.35"/>
    <row r="265" ht="12" customHeight="1" x14ac:dyDescent="0.35"/>
    <row r="266" ht="12" customHeight="1" x14ac:dyDescent="0.35"/>
    <row r="267" ht="12" customHeight="1" x14ac:dyDescent="0.35"/>
    <row r="268" ht="12" customHeight="1" x14ac:dyDescent="0.35"/>
  </sheetData>
  <mergeCells count="15">
    <mergeCell ref="B127:C127"/>
    <mergeCell ref="B128:C128"/>
    <mergeCell ref="B123:C123"/>
    <mergeCell ref="B121:C121"/>
    <mergeCell ref="A1:D1"/>
    <mergeCell ref="A2:D2"/>
    <mergeCell ref="A3:D3"/>
    <mergeCell ref="A4:D4"/>
    <mergeCell ref="A6:D6"/>
    <mergeCell ref="A8:D8"/>
    <mergeCell ref="A14:D14"/>
    <mergeCell ref="B26:C26"/>
    <mergeCell ref="A43:C43"/>
    <mergeCell ref="A52:C52"/>
    <mergeCell ref="A5:D5"/>
  </mergeCells>
  <printOptions horizontalCentered="1" verticalCentered="1"/>
  <pageMargins left="0.45" right="0.45" top="0.5" bottom="0.5" header="0.3" footer="0.3"/>
  <pageSetup scale="58" fitToHeight="3" orientation="portrait" horizontalDpi="1200" verticalDpi="1200" r:id="rId1"/>
  <headerFooter>
    <oddFooter>&amp;R&amp;P</oddFooter>
  </headerFooter>
  <rowBreaks count="1" manualBreakCount="1">
    <brk id="165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ountName xmlns="9ae005eb-6cba-4f06-839c-6bd9d6208cec" xsi:nil="true"/>
    <_x0038_350forCFOsignature xmlns="9ae005eb-6cba-4f06-839c-6bd9d6208ce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8B287E666B524C968E88727B43D539" ma:contentTypeVersion="6" ma:contentTypeDescription="Create a new document." ma:contentTypeScope="" ma:versionID="f46ed373a18808a07017cbec9db35c9c">
  <xsd:schema xmlns:xsd="http://www.w3.org/2001/XMLSchema" xmlns:xs="http://www.w3.org/2001/XMLSchema" xmlns:p="http://schemas.microsoft.com/office/2006/metadata/properties" xmlns:ns2="9ae005eb-6cba-4f06-839c-6bd9d6208cec" xmlns:ns3="61be96ac-d22f-4e6c-b84a-017c9bb09164" targetNamespace="http://schemas.microsoft.com/office/2006/metadata/properties" ma:root="true" ma:fieldsID="6b64b7fab7b445d03ffd1de78d78582d" ns2:_="" ns3:_="">
    <xsd:import namespace="9ae005eb-6cba-4f06-839c-6bd9d6208cec"/>
    <xsd:import namespace="61be96ac-d22f-4e6c-b84a-017c9bb091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x0038_350forCFOsignature" minOccurs="0"/>
                <xsd:element ref="ns2:Account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005eb-6cba-4f06-839c-6bd9d6208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0038_350forCFOsignature" ma:index="12" nillable="true" ma:displayName="Account Number" ma:format="Dropdown" ma:internalName="_x0038_350forCFOsignature" ma:percentage="FALSE">
      <xsd:simpleType>
        <xsd:restriction base="dms:Number"/>
      </xsd:simpleType>
    </xsd:element>
    <xsd:element name="AccountName" ma:index="13" nillable="true" ma:displayName="Account Name" ma:format="Dropdown" ma:internalName="Account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e96ac-d22f-4e6c-b84a-017c9bb09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66744E-0C97-4942-A70E-C2276420913B}">
  <ds:schemaRefs>
    <ds:schemaRef ds:uri="9ae005eb-6cba-4f06-839c-6bd9d6208cec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1be96ac-d22f-4e6c-b84a-017c9bb09164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7D64FAF-93E9-4898-A56C-B660DFB066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5EE1C0-149E-4A02-98A4-61903EF1D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005eb-6cba-4f06-839c-6bd9d6208cec"/>
    <ds:schemaRef ds:uri="61be96ac-d22f-4e6c-b84a-017c9bb09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2023 FULL YEAR APPROPRIATIONS AND APPORTIONMENTS FOR GRANT PROGRAMS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keywords/>
  <dc:description/>
  <cp:lastModifiedBy>Kamp, Joshua (FTA)</cp:lastModifiedBy>
  <cp:revision/>
  <cp:lastPrinted>2023-01-23T15:05:18Z</cp:lastPrinted>
  <dcterms:created xsi:type="dcterms:W3CDTF">2019-02-19T14:06:49Z</dcterms:created>
  <dcterms:modified xsi:type="dcterms:W3CDTF">2023-02-06T14:21:09Z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0x010100418B287E666B524C968E88727B43D539</vt:lpwstr>
  </property>
</Properties>
</file>