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S:\Statistical Summaries FY 2019\FY 2019 Statistical Summaries Tables\"/>
    </mc:Choice>
  </mc:AlternateContent>
  <xr:revisionPtr revIDLastSave="0" documentId="13_ncr:1_{608AD83E-B98E-48CB-A9AE-EF03ACBBC8DC}" xr6:coauthVersionLast="45" xr6:coauthVersionMax="45" xr10:uidLastSave="{00000000-0000-0000-0000-000000000000}"/>
  <bookViews>
    <workbookView xWindow="-110" yWindow="-110" windowWidth="19420" windowHeight="10420" tabRatio="777" firstSheet="2" activeTab="6" xr2:uid="{00000000-000D-0000-FFFF-FFFF00000000}"/>
  </bookViews>
  <sheets>
    <sheet name="8a rail by type and program" sheetId="14" r:id="rId1"/>
    <sheet name="Source 8a " sheetId="15" r:id="rId2"/>
    <sheet name="8b. Motor V. by Type and Progra" sheetId="13" r:id="rId3"/>
    <sheet name="Source 8b" sheetId="16" r:id="rId4"/>
    <sheet name="8c. Motor V. by Fuel and Vehicl" sheetId="12" r:id="rId5"/>
    <sheet name="Source 8c" sheetId="17" r:id="rId6"/>
    <sheet name="8d. Motor V. by Fuel and Progra" sheetId="11" r:id="rId7"/>
    <sheet name="Source 8d" sheetId="18"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D22" i="11" l="1"/>
  <c r="AC22" i="11"/>
  <c r="AF19" i="11"/>
  <c r="AF17" i="11"/>
  <c r="AF15" i="11"/>
  <c r="AF13" i="11"/>
  <c r="AF11" i="11"/>
  <c r="AF9" i="11"/>
  <c r="AF7" i="11"/>
  <c r="AE19" i="11"/>
  <c r="AE17" i="11"/>
  <c r="AE15" i="11"/>
  <c r="AE13" i="11"/>
  <c r="AE11" i="11"/>
  <c r="AE9" i="11"/>
  <c r="AE7" i="11"/>
  <c r="AB22" i="11"/>
  <c r="AA22" i="11"/>
  <c r="Z22" i="11"/>
  <c r="Y22" i="11"/>
  <c r="X22" i="11"/>
  <c r="W22" i="11"/>
  <c r="V22" i="11"/>
  <c r="U22" i="11"/>
  <c r="T22" i="11"/>
  <c r="S22" i="11"/>
  <c r="R22" i="11"/>
  <c r="Q22" i="11"/>
  <c r="P22" i="11"/>
  <c r="O22" i="11"/>
  <c r="N22" i="11"/>
  <c r="M22" i="11"/>
  <c r="L22" i="11"/>
  <c r="K22" i="11"/>
  <c r="J22" i="11"/>
  <c r="I22" i="11"/>
  <c r="H22" i="11"/>
  <c r="G22" i="11"/>
  <c r="F22" i="11"/>
  <c r="E22" i="11"/>
  <c r="D22" i="11"/>
  <c r="C22" i="11"/>
  <c r="AD33" i="12"/>
  <c r="AF7" i="12"/>
  <c r="AE31" i="12"/>
  <c r="AE29" i="12"/>
  <c r="AE27" i="12"/>
  <c r="AE25" i="12"/>
  <c r="AE23" i="12"/>
  <c r="AE21" i="12"/>
  <c r="AE19" i="12"/>
  <c r="AE17" i="12"/>
  <c r="AE15" i="12"/>
  <c r="AE13" i="12"/>
  <c r="AE11" i="12"/>
  <c r="AE9" i="12"/>
  <c r="AE7" i="12"/>
  <c r="AC33" i="12" l="1"/>
  <c r="AB33" i="12"/>
  <c r="AA33" i="12"/>
  <c r="Z33" i="12"/>
  <c r="Y33" i="12"/>
  <c r="X33" i="12"/>
  <c r="W33" i="12"/>
  <c r="V33" i="12"/>
  <c r="U33" i="12"/>
  <c r="T33" i="12"/>
  <c r="S33" i="12"/>
  <c r="R33" i="12"/>
  <c r="Q33" i="12"/>
  <c r="P33" i="12"/>
  <c r="O33" i="12"/>
  <c r="N33" i="12"/>
  <c r="M33" i="12"/>
  <c r="L33" i="12"/>
  <c r="K33" i="12"/>
  <c r="J33" i="12"/>
  <c r="I33" i="12"/>
  <c r="H33" i="12"/>
  <c r="G33" i="12"/>
  <c r="F33" i="12"/>
  <c r="E33" i="12"/>
  <c r="D33" i="12"/>
  <c r="C33" i="12"/>
  <c r="AF31" i="12"/>
  <c r="AF29" i="12"/>
  <c r="AF27" i="12"/>
  <c r="AF25" i="12"/>
  <c r="AF23" i="12"/>
  <c r="AF21" i="12"/>
  <c r="AF19" i="12"/>
  <c r="AF17" i="12"/>
  <c r="AF15" i="12"/>
  <c r="AF13" i="12"/>
  <c r="AF11" i="12"/>
  <c r="AF9" i="12"/>
  <c r="Q10" i="13"/>
  <c r="Q13" i="13"/>
  <c r="Q25" i="13"/>
  <c r="Q24" i="13"/>
  <c r="Q22" i="13"/>
  <c r="Q21" i="13"/>
  <c r="Q19" i="13"/>
  <c r="Q18" i="13"/>
  <c r="Q16" i="13"/>
  <c r="Q15" i="13"/>
  <c r="Q12" i="13"/>
  <c r="Q9" i="13"/>
  <c r="Q7" i="13"/>
  <c r="Q6" i="13"/>
  <c r="P28" i="13"/>
  <c r="P27" i="13"/>
  <c r="O28" i="13"/>
  <c r="N28" i="13"/>
  <c r="M28" i="13"/>
  <c r="L28" i="13"/>
  <c r="K28" i="13"/>
  <c r="J28" i="13"/>
  <c r="I28" i="13"/>
  <c r="H28" i="13"/>
  <c r="G28" i="13"/>
  <c r="F28" i="13"/>
  <c r="E28" i="13"/>
  <c r="O27" i="13"/>
  <c r="N27" i="13"/>
  <c r="M27" i="13"/>
  <c r="L27" i="13"/>
  <c r="K27" i="13"/>
  <c r="J27" i="13"/>
  <c r="I27" i="13"/>
  <c r="H27" i="13"/>
  <c r="G27" i="13"/>
  <c r="F27" i="13"/>
  <c r="E27" i="13"/>
  <c r="D28" i="13"/>
  <c r="D27" i="13"/>
  <c r="K31" i="14"/>
  <c r="J31" i="14"/>
  <c r="I31" i="14"/>
  <c r="H31" i="14"/>
  <c r="G31" i="14"/>
  <c r="F31" i="14"/>
  <c r="E31" i="14"/>
  <c r="D31" i="14"/>
  <c r="C31" i="14"/>
  <c r="B31" i="14"/>
  <c r="I17" i="14"/>
  <c r="H17" i="14"/>
  <c r="G17" i="14"/>
  <c r="F17" i="14"/>
  <c r="E17" i="14"/>
  <c r="D17" i="14"/>
  <c r="C17" i="14"/>
  <c r="B17" i="14"/>
  <c r="K15" i="14"/>
  <c r="K16" i="14"/>
  <c r="J15" i="14"/>
  <c r="J16" i="14"/>
  <c r="J6" i="14"/>
  <c r="K6" i="14"/>
  <c r="J7" i="14"/>
  <c r="K7" i="14"/>
  <c r="J8" i="14"/>
  <c r="K8" i="14"/>
  <c r="J9" i="14"/>
  <c r="K9" i="14"/>
  <c r="J10" i="14"/>
  <c r="K10" i="14"/>
  <c r="J11" i="14"/>
  <c r="K11" i="14"/>
  <c r="J12" i="14"/>
  <c r="K12" i="14"/>
  <c r="K13" i="14"/>
  <c r="J14" i="14"/>
  <c r="K14" i="14"/>
  <c r="Q27" i="13" l="1"/>
  <c r="Q28" i="13"/>
  <c r="AF33" i="12"/>
  <c r="D34" i="12" s="1"/>
  <c r="AE33" i="12"/>
  <c r="O34" i="12" s="1"/>
  <c r="J17" i="14"/>
  <c r="K17" i="14"/>
  <c r="G34" i="12" l="1"/>
  <c r="S34" i="12"/>
  <c r="AC34" i="12"/>
  <c r="K34" i="12"/>
  <c r="U34" i="12"/>
  <c r="C34" i="12"/>
  <c r="M34" i="12"/>
  <c r="W34" i="12"/>
  <c r="E34" i="12"/>
  <c r="Y34" i="12"/>
  <c r="Q34" i="12"/>
  <c r="I34" i="12"/>
  <c r="AA34" i="12"/>
  <c r="AE22" i="11" l="1"/>
  <c r="AF22" i="11"/>
  <c r="R10" i="13"/>
  <c r="R18" i="13"/>
  <c r="AC23" i="11" l="1"/>
  <c r="Z23" i="11"/>
  <c r="Y23" i="11"/>
  <c r="AD23" i="11"/>
  <c r="R16" i="13"/>
  <c r="R7" i="13"/>
  <c r="R19" i="13"/>
  <c r="R25" i="13"/>
  <c r="R22" i="13"/>
  <c r="R13" i="13"/>
  <c r="R24" i="13"/>
  <c r="R6" i="13"/>
  <c r="R15" i="13"/>
  <c r="R9" i="13"/>
  <c r="R12" i="13"/>
  <c r="R21" i="13"/>
  <c r="R28" i="13" l="1"/>
  <c r="R27" i="13"/>
  <c r="L34" i="12" l="1"/>
  <c r="Z34" i="12"/>
  <c r="AD34" i="12"/>
  <c r="H34" i="12"/>
  <c r="J34" i="12"/>
  <c r="P34" i="12"/>
  <c r="N34" i="12"/>
  <c r="V34" i="12"/>
  <c r="F34" i="12"/>
  <c r="R34" i="12"/>
  <c r="X34" i="12"/>
  <c r="T34" i="12"/>
  <c r="C23" i="11" l="1"/>
  <c r="Q23" i="11" l="1"/>
  <c r="O23" i="11"/>
  <c r="AA23" i="11"/>
  <c r="S23" i="11"/>
  <c r="K23" i="11"/>
  <c r="U23" i="11"/>
  <c r="M23" i="11"/>
  <c r="E23" i="11"/>
  <c r="I23" i="11"/>
  <c r="G23" i="11"/>
  <c r="W23" i="11"/>
  <c r="V23" i="11"/>
  <c r="F23" i="11"/>
  <c r="P23" i="11"/>
  <c r="R23" i="11"/>
  <c r="J23" i="11"/>
  <c r="H23" i="11"/>
  <c r="X23" i="11"/>
  <c r="N23" i="11"/>
  <c r="T23" i="11"/>
  <c r="L23" i="11"/>
  <c r="D23" i="11"/>
  <c r="AB23" i="11"/>
</calcChain>
</file>

<file path=xl/sharedStrings.xml><?xml version="1.0" encoding="utf-8"?>
<sst xmlns="http://schemas.openxmlformats.org/spreadsheetml/2006/main" count="279" uniqueCount="104">
  <si>
    <t>Non-Urbanized Area</t>
  </si>
  <si>
    <t>Gasoline</t>
  </si>
  <si>
    <t>Bus</t>
  </si>
  <si>
    <t>Vans</t>
  </si>
  <si>
    <t>Bus and Bus Facilities</t>
  </si>
  <si>
    <t>35 ft Bus</t>
  </si>
  <si>
    <t>&lt;30 ft Bus</t>
  </si>
  <si>
    <t>Urbanized Area</t>
  </si>
  <si>
    <t>40 ft Bus</t>
  </si>
  <si>
    <t>Elderly and Individuals with Disabilities</t>
  </si>
  <si>
    <t>Bus Trolley STD</t>
  </si>
  <si>
    <t>Bus Intercity</t>
  </si>
  <si>
    <t>State of Good Repair</t>
  </si>
  <si>
    <t>Light Rail Cars</t>
  </si>
  <si>
    <t>Heavy Rail Cars</t>
  </si>
  <si>
    <t>Hybrid Electric</t>
  </si>
  <si>
    <t>Electric Propulsion</t>
  </si>
  <si>
    <t>Bus Commuter/Suburban</t>
  </si>
  <si>
    <t>Biodiesel</t>
  </si>
  <si>
    <t>Commuter Rail Self Propelled - Elec.</t>
  </si>
  <si>
    <t>Commuter Locomotive Diesel</t>
  </si>
  <si>
    <t>Sedan/Station Wagon</t>
  </si>
  <si>
    <t>Other</t>
  </si>
  <si>
    <t>TIGER</t>
  </si>
  <si>
    <t>Dual Mode</t>
  </si>
  <si>
    <t>Bus Dual Mode</t>
  </si>
  <si>
    <t>Rail Safety Improvement</t>
  </si>
  <si>
    <t>Ferry Boats</t>
  </si>
  <si>
    <t>Commuter Rail Car Trailer</t>
  </si>
  <si>
    <t>Miscellaneous FHWA Transfers</t>
  </si>
  <si>
    <t>New Starts</t>
  </si>
  <si>
    <t>Bus Double Deck</t>
  </si>
  <si>
    <t>Grand Total</t>
  </si>
  <si>
    <t>Total</t>
  </si>
  <si>
    <t>Natural Gas</t>
  </si>
  <si>
    <t>(Particulate Trap)</t>
  </si>
  <si>
    <t>Program</t>
  </si>
  <si>
    <t>QTY</t>
  </si>
  <si>
    <t>$</t>
  </si>
  <si>
    <t>Percent of Total</t>
  </si>
  <si>
    <t>Vehicle  Type</t>
  </si>
  <si>
    <t>#</t>
  </si>
  <si>
    <t>The table does not include information for vehicles where no fuel type was identified.</t>
  </si>
  <si>
    <t>Articulated</t>
  </si>
  <si>
    <t>Intercity</t>
  </si>
  <si>
    <t>TOTAL</t>
  </si>
  <si>
    <t>Percent</t>
  </si>
  <si>
    <t xml:space="preserve"> Bus</t>
  </si>
  <si>
    <t>Suburban</t>
  </si>
  <si>
    <t>of Total</t>
  </si>
  <si>
    <t>NOTE:   A negative obligation indicates that a budget amendment shifted the commitment of previously obligated funds elsewhere.</t>
  </si>
  <si>
    <t xml:space="preserve">If quantity of cars = 0, funds are supplemental to a multi-year purchase agreement.  </t>
  </si>
  <si>
    <t xml:space="preserve">Rail Type </t>
  </si>
  <si>
    <t>Commuter Rail Cars Used</t>
  </si>
  <si>
    <t>Does not include leasing</t>
  </si>
  <si>
    <t>Rail Purchases Only by Type and Program</t>
  </si>
  <si>
    <t>Rail Purchases and Rehabilitation by Type and Program</t>
  </si>
  <si>
    <t xml:space="preserve">Motor Vehicle Purchases by Type and Program </t>
  </si>
  <si>
    <t>Motor Vehicle Purchases by Type of Fuel and Program</t>
  </si>
  <si>
    <t>Motor Vehicle Purchases by Type of Fuel and Type of Vehicle</t>
  </si>
  <si>
    <t>Commuter Rail Self Propelled - Diesel</t>
  </si>
  <si>
    <t>Cable Car</t>
  </si>
  <si>
    <t>Commuter Locomotive Used</t>
  </si>
  <si>
    <t>Fuel Cell</t>
  </si>
  <si>
    <t>30 ft Bus</t>
  </si>
  <si>
    <t>Bus Articulated</t>
  </si>
  <si>
    <t>Commuter Locomotive Electric</t>
  </si>
  <si>
    <t>Incline Railway Cars</t>
  </si>
  <si>
    <t>Table 8: FY 19 Funds Awarded for Bus and Rail Rolling Stock</t>
  </si>
  <si>
    <t>Table does not include Spare Parts/Associated Capital Maintenance Items ($10,582,540) or Leasing and Rehabilitation/Rebuild.</t>
  </si>
  <si>
    <t xml:space="preserve">35 ft </t>
  </si>
  <si>
    <t xml:space="preserve">40 ft </t>
  </si>
  <si>
    <t xml:space="preserve">&lt;30 ft </t>
  </si>
  <si>
    <t>30 ft</t>
  </si>
  <si>
    <t>Bus Commuter/</t>
  </si>
  <si>
    <t>Double Deck</t>
  </si>
  <si>
    <t>Trolley STD</t>
  </si>
  <si>
    <t>Station Wagon</t>
  </si>
  <si>
    <t>Sedan/</t>
  </si>
  <si>
    <t>Battery Power</t>
  </si>
  <si>
    <t>Diesel Fuel</t>
  </si>
  <si>
    <t>Ethanol</t>
  </si>
  <si>
    <t xml:space="preserve">Compressed </t>
  </si>
  <si>
    <t xml:space="preserve">Diesel </t>
  </si>
  <si>
    <t>Petroleum Gas</t>
  </si>
  <si>
    <t xml:space="preserve">Liquefied </t>
  </si>
  <si>
    <t>Source: TrAMS; ALI Budget Report; filter FTA Program; piv Rail Type, Budget ALI Quantity and Amendment FTA Total Amount; September 30, 2019</t>
  </si>
  <si>
    <t>Source: TrAMS; ALI Budget Report; piv Vehcile Type, Budget ALI Quantity and Amendment FTA Total Amount; September 30, 2019</t>
  </si>
  <si>
    <t>Source: TrAMS; ALI Budget Report; piv Fuel Type Code, Vehcile Type, Budget ALI Quantity and Amendment FTA Total Amount; September 30, 2019</t>
  </si>
  <si>
    <t>Source: TrAMS; ALI Budget Report; piv FTA Program, Fuel Type Code,  Budget ALI Quantity and Amendment FTA Total Amount; September 30, 2019</t>
  </si>
  <si>
    <t>Step 1</t>
  </si>
  <si>
    <t>Access TraMS (the last report in that fiscal year, September 30, 2019) to upload the "Budget by ALI Report"</t>
  </si>
  <si>
    <t>Step 2</t>
  </si>
  <si>
    <t>Step 3</t>
  </si>
  <si>
    <t>Step 4</t>
  </si>
  <si>
    <t>Copy and paste the pivot table results to a blank excel spreadsheet..</t>
  </si>
  <si>
    <t>Step 5</t>
  </si>
  <si>
    <t>Run a pivot table by rail type and include the FTA program header (all the programs associated with the vehicle type will populate).  Include the quantity and the total FTA amount.</t>
  </si>
  <si>
    <t>Upload the ALI Code lookups.  Match the ALI codes in the lookup table to the ALI codes on the "Budget by ALI Report" to get the vehicles associated with that code for rail type.</t>
  </si>
  <si>
    <t>Upload the ALI Code lookups.  Match the ALI codes in the lookup table to the ALI codes on the "Budget by ALI Report" to get the vehicles associated with that code for bus type.</t>
  </si>
  <si>
    <t>Run a pivot table by bus type and include the FTA program header (all the programs associated with the vehicle type will populate).  Include the quantity and the total FTA amount.</t>
  </si>
  <si>
    <t>Run a pivot table by vehicle type and include the "fuel type code" header (all of the fuel types associated with the vehicle type will populate).  Include the quantity and the total FTA amount.</t>
  </si>
  <si>
    <t>Run a pivot table by program type and include the fuel type code header (all the fuel types associated with the program will populate).  Include the quantity and the total FTA amount.</t>
  </si>
  <si>
    <t>At the bottom of the table take the totals and use those to calculate the percentage of the quantity and FTA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</si>
</sst>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
    <numFmt numFmtId="165" formatCode="#,##0.0"/>
    <numFmt numFmtId="166" formatCode="&quot;$&quot;#,##0"/>
    <numFmt numFmtId="167" formatCode="&quot;$&quot;#,##0.0"/>
    <numFmt numFmtId="168" formatCode="_(* #,##0_);_(* \(#,##0\);_(* &quot;-&quot;??_);_(@_)"/>
    <numFmt numFmtId="169" formatCode="0.0%"/>
  </numFmts>
  <fonts count="15" x14ac:knownFonts="1">
    <font>
      <sz val="11"/>
      <color theme="1"/>
      <name val="Calibri"/>
      <family val="2"/>
      <scheme val="minor"/>
    </font>
    <font>
      <sz val="11"/>
      <color theme="1"/>
      <name val="Calibri"/>
      <family val="2"/>
      <scheme val="minor"/>
    </font>
    <font>
      <sz val="10"/>
      <name val="Arial"/>
      <family val="2"/>
    </font>
    <font>
      <b/>
      <sz val="10"/>
      <name val="Arial"/>
      <family val="2"/>
    </font>
    <font>
      <b/>
      <sz val="11"/>
      <name val="Arial"/>
      <family val="2"/>
    </font>
    <font>
      <sz val="11"/>
      <name val="Arial"/>
      <family val="2"/>
    </font>
    <font>
      <sz val="11"/>
      <color theme="1"/>
      <name val="Arial"/>
      <family val="2"/>
    </font>
    <font>
      <sz val="10"/>
      <color theme="1"/>
      <name val="Arial"/>
      <family val="2"/>
    </font>
    <font>
      <sz val="8"/>
      <color theme="1"/>
      <name val="Arial"/>
      <family val="2"/>
    </font>
    <font>
      <b/>
      <sz val="16"/>
      <color theme="1"/>
      <name val="Arial"/>
      <family val="2"/>
    </font>
    <font>
      <i/>
      <sz val="10"/>
      <name val="Arial"/>
      <family val="2"/>
    </font>
    <font>
      <b/>
      <sz val="10"/>
      <color theme="1"/>
      <name val="Arial"/>
      <family val="2"/>
    </font>
    <font>
      <sz val="10"/>
      <color theme="1"/>
      <name val="Calibri"/>
      <family val="2"/>
      <scheme val="minor"/>
    </font>
    <font>
      <u/>
      <sz val="11"/>
      <color theme="1"/>
      <name val="Calibri"/>
      <family val="2"/>
      <scheme val="minor"/>
    </font>
    <font>
      <b/>
      <sz val="10"/>
      <color theme="1"/>
      <name val="Calibri"/>
      <family val="2"/>
      <scheme val="minor"/>
    </font>
  </fonts>
  <fills count="2">
    <fill>
      <patternFill patternType="none"/>
    </fill>
    <fill>
      <patternFill patternType="gray125"/>
    </fill>
  </fills>
  <borders count="60">
    <border>
      <left/>
      <right/>
      <top/>
      <bottom/>
      <diagonal/>
    </border>
    <border>
      <left style="medium">
        <color indexed="64"/>
      </left>
      <right/>
      <top style="thick">
        <color indexed="64"/>
      </top>
      <bottom/>
      <diagonal/>
    </border>
    <border>
      <left/>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right style="medium">
        <color indexed="64"/>
      </right>
      <top style="thick">
        <color indexed="64"/>
      </top>
      <bottom/>
      <diagonal/>
    </border>
    <border>
      <left style="medium">
        <color indexed="64"/>
      </left>
      <right/>
      <top/>
      <bottom/>
      <diagonal/>
    </border>
    <border>
      <left style="thin">
        <color indexed="64"/>
      </left>
      <right/>
      <top/>
      <bottom/>
      <diagonal/>
    </border>
    <border>
      <left/>
      <right style="thin">
        <color indexed="64"/>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thin">
        <color indexed="65"/>
      </top>
      <bottom/>
      <diagonal/>
    </border>
    <border>
      <left/>
      <right style="thin">
        <color indexed="8"/>
      </right>
      <top style="medium">
        <color indexed="64"/>
      </top>
      <bottom style="medium">
        <color indexed="64"/>
      </bottom>
      <diagonal/>
    </border>
    <border>
      <left style="thin">
        <color indexed="8"/>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8"/>
      </left>
      <right/>
      <top style="medium">
        <color indexed="64"/>
      </top>
      <bottom style="medium">
        <color indexed="8"/>
      </bottom>
      <diagonal/>
    </border>
    <border>
      <left/>
      <right style="medium">
        <color indexed="64"/>
      </right>
      <top style="medium">
        <color indexed="64"/>
      </top>
      <bottom style="medium">
        <color indexed="8"/>
      </bottom>
      <diagonal/>
    </border>
    <border>
      <left/>
      <right style="medium">
        <color indexed="64"/>
      </right>
      <top style="thin">
        <color indexed="8"/>
      </top>
      <bottom/>
      <diagonal/>
    </border>
    <border>
      <left style="medium">
        <color indexed="64"/>
      </left>
      <right/>
      <top style="thin">
        <color indexed="8"/>
      </top>
      <bottom style="medium">
        <color indexed="64"/>
      </bottom>
      <diagonal/>
    </border>
    <border>
      <left style="thin">
        <color indexed="8"/>
      </left>
      <right/>
      <top style="thin">
        <color indexed="8"/>
      </top>
      <bottom style="medium">
        <color indexed="64"/>
      </bottom>
      <diagonal/>
    </border>
    <border>
      <left style="thin">
        <color indexed="8"/>
      </left>
      <right style="medium">
        <color indexed="8"/>
      </right>
      <top style="thin">
        <color indexed="8"/>
      </top>
      <bottom style="medium">
        <color indexed="64"/>
      </bottom>
      <diagonal/>
    </border>
    <border>
      <left/>
      <right style="medium">
        <color indexed="64"/>
      </right>
      <top style="medium">
        <color indexed="64"/>
      </top>
      <bottom style="medium">
        <color indexed="64"/>
      </bottom>
      <diagonal/>
    </border>
    <border>
      <left/>
      <right/>
      <top style="thin">
        <color indexed="8"/>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8"/>
      </top>
      <bottom style="medium">
        <color indexed="64"/>
      </bottom>
      <diagonal/>
    </border>
    <border>
      <left/>
      <right style="medium">
        <color indexed="64"/>
      </right>
      <top style="thin">
        <color indexed="8"/>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8"/>
      </right>
      <top/>
      <bottom/>
      <diagonal/>
    </border>
    <border>
      <left style="thin">
        <color indexed="8"/>
      </left>
      <right/>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8"/>
      </left>
      <right/>
      <top/>
      <bottom style="thin">
        <color indexed="8"/>
      </bottom>
      <diagonal/>
    </border>
    <border>
      <left/>
      <right style="thin">
        <color indexed="8"/>
      </right>
      <top/>
      <bottom style="thin">
        <color indexed="8"/>
      </bottom>
      <diagonal/>
    </border>
    <border>
      <left style="thin">
        <color indexed="64"/>
      </left>
      <right style="thin">
        <color indexed="64"/>
      </right>
      <top style="medium">
        <color indexed="8"/>
      </top>
      <bottom style="thin">
        <color indexed="8"/>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cellStyleXfs>
  <cellXfs count="241">
    <xf numFmtId="0" fontId="0" fillId="0" borderId="0" xfId="0"/>
    <xf numFmtId="0" fontId="2" fillId="0" borderId="0" xfId="3"/>
    <xf numFmtId="0" fontId="2" fillId="0" borderId="1" xfId="3" applyBorder="1" applyAlignment="1">
      <alignment horizontal="center"/>
    </xf>
    <xf numFmtId="0" fontId="2" fillId="0" borderId="6" xfId="3" applyBorder="1" applyAlignment="1">
      <alignment horizontal="center"/>
    </xf>
    <xf numFmtId="0" fontId="2" fillId="0" borderId="0" xfId="3" applyBorder="1" applyAlignment="1">
      <alignment horizontal="center"/>
    </xf>
    <xf numFmtId="0" fontId="2" fillId="0" borderId="7" xfId="3" applyBorder="1" applyAlignment="1">
      <alignment horizontal="center"/>
    </xf>
    <xf numFmtId="0" fontId="2" fillId="0" borderId="8" xfId="3" applyBorder="1" applyAlignment="1">
      <alignment horizontal="center"/>
    </xf>
    <xf numFmtId="0" fontId="3" fillId="0" borderId="10" xfId="3" applyFont="1" applyBorder="1"/>
    <xf numFmtId="0" fontId="2" fillId="0" borderId="11" xfId="3" applyBorder="1"/>
    <xf numFmtId="0" fontId="2" fillId="0" borderId="12" xfId="3" applyBorder="1"/>
    <xf numFmtId="0" fontId="2" fillId="0" borderId="13" xfId="3" applyBorder="1"/>
    <xf numFmtId="0" fontId="2" fillId="0" borderId="14" xfId="3" applyBorder="1"/>
    <xf numFmtId="0" fontId="2" fillId="0" borderId="6" xfId="3" applyBorder="1"/>
    <xf numFmtId="0" fontId="2" fillId="0" borderId="0" xfId="3" applyBorder="1"/>
    <xf numFmtId="0" fontId="2" fillId="0" borderId="7" xfId="3" applyBorder="1"/>
    <xf numFmtId="0" fontId="2" fillId="0" borderId="8" xfId="3" applyBorder="1"/>
    <xf numFmtId="0" fontId="2" fillId="0" borderId="9" xfId="3" applyBorder="1"/>
    <xf numFmtId="3" fontId="2" fillId="0" borderId="6" xfId="3" applyNumberFormat="1" applyBorder="1"/>
    <xf numFmtId="3" fontId="2" fillId="0" borderId="0" xfId="3" applyNumberFormat="1" applyBorder="1"/>
    <xf numFmtId="3" fontId="2" fillId="0" borderId="7" xfId="3" applyNumberFormat="1" applyBorder="1"/>
    <xf numFmtId="3" fontId="2" fillId="0" borderId="8" xfId="3" applyNumberFormat="1" applyBorder="1"/>
    <xf numFmtId="3" fontId="2" fillId="0" borderId="9" xfId="3" applyNumberFormat="1" applyBorder="1"/>
    <xf numFmtId="3" fontId="2" fillId="0" borderId="15" xfId="3" applyNumberFormat="1" applyBorder="1"/>
    <xf numFmtId="3" fontId="2" fillId="0" borderId="16" xfId="3" applyNumberFormat="1" applyBorder="1"/>
    <xf numFmtId="3" fontId="2" fillId="0" borderId="17" xfId="3" applyNumberFormat="1" applyBorder="1"/>
    <xf numFmtId="3" fontId="2" fillId="0" borderId="18" xfId="3" applyNumberFormat="1" applyBorder="1"/>
    <xf numFmtId="3" fontId="2" fillId="0" borderId="19" xfId="3" applyNumberFormat="1" applyBorder="1"/>
    <xf numFmtId="0" fontId="3" fillId="0" borderId="6" xfId="3" applyFont="1" applyBorder="1"/>
    <xf numFmtId="0" fontId="2" fillId="0" borderId="20" xfId="3" applyBorder="1"/>
    <xf numFmtId="0" fontId="2" fillId="0" borderId="21" xfId="3" applyBorder="1"/>
    <xf numFmtId="0" fontId="2" fillId="0" borderId="22" xfId="3" applyBorder="1"/>
    <xf numFmtId="0" fontId="2" fillId="0" borderId="23" xfId="3" applyBorder="1"/>
    <xf numFmtId="0" fontId="2" fillId="0" borderId="24" xfId="3" applyBorder="1"/>
    <xf numFmtId="0" fontId="3" fillId="0" borderId="0" xfId="3" applyFont="1"/>
    <xf numFmtId="0" fontId="5" fillId="0" borderId="3" xfId="3" applyFont="1" applyBorder="1" applyAlignment="1">
      <alignment horizontal="left"/>
    </xf>
    <xf numFmtId="0" fontId="5" fillId="0" borderId="5" xfId="3" applyFont="1" applyBorder="1" applyAlignment="1">
      <alignment horizontal="left"/>
    </xf>
    <xf numFmtId="0" fontId="5" fillId="0" borderId="0" xfId="3" applyFont="1"/>
    <xf numFmtId="165" fontId="5" fillId="0" borderId="0" xfId="3" applyNumberFormat="1" applyFont="1"/>
    <xf numFmtId="0" fontId="4" fillId="0" borderId="6" xfId="3" applyFont="1" applyBorder="1"/>
    <xf numFmtId="0" fontId="5" fillId="0" borderId="7" xfId="3" applyFont="1" applyBorder="1"/>
    <xf numFmtId="0" fontId="5" fillId="0" borderId="0" xfId="3" applyFont="1" applyBorder="1" applyAlignment="1">
      <alignment horizontal="left"/>
    </xf>
    <xf numFmtId="0" fontId="5" fillId="0" borderId="7" xfId="3" applyFont="1" applyBorder="1" applyAlignment="1">
      <alignment horizontal="left"/>
    </xf>
    <xf numFmtId="0" fontId="5" fillId="0" borderId="8" xfId="3" applyFont="1" applyBorder="1" applyAlignment="1">
      <alignment horizontal="left"/>
    </xf>
    <xf numFmtId="0" fontId="5" fillId="0" borderId="9" xfId="3" applyFont="1" applyBorder="1" applyAlignment="1">
      <alignment horizontal="left"/>
    </xf>
    <xf numFmtId="0" fontId="4" fillId="0" borderId="10" xfId="3" applyFont="1" applyBorder="1"/>
    <xf numFmtId="0" fontId="5" fillId="0" borderId="13" xfId="3" applyFont="1" applyBorder="1"/>
    <xf numFmtId="0" fontId="5" fillId="0" borderId="12" xfId="3" applyFont="1" applyBorder="1" applyAlignment="1">
      <alignment horizontal="center"/>
    </xf>
    <xf numFmtId="0" fontId="5" fillId="0" borderId="11" xfId="3" applyFont="1" applyBorder="1" applyAlignment="1">
      <alignment horizontal="center"/>
    </xf>
    <xf numFmtId="0" fontId="5" fillId="0" borderId="13" xfId="3" applyFont="1" applyBorder="1" applyAlignment="1">
      <alignment horizontal="center"/>
    </xf>
    <xf numFmtId="0" fontId="5" fillId="0" borderId="14" xfId="3" applyFont="1" applyBorder="1" applyAlignment="1">
      <alignment horizontal="center"/>
    </xf>
    <xf numFmtId="0" fontId="5" fillId="0" borderId="6" xfId="3" applyFont="1" applyBorder="1"/>
    <xf numFmtId="3" fontId="5" fillId="0" borderId="7" xfId="3" applyNumberFormat="1" applyFont="1" applyBorder="1"/>
    <xf numFmtId="3" fontId="5" fillId="0" borderId="8" xfId="3" applyNumberFormat="1" applyFont="1" applyBorder="1"/>
    <xf numFmtId="3" fontId="5" fillId="0" borderId="0" xfId="3" applyNumberFormat="1" applyFont="1"/>
    <xf numFmtId="3" fontId="5" fillId="0" borderId="0" xfId="3" applyNumberFormat="1" applyFont="1" applyBorder="1"/>
    <xf numFmtId="3" fontId="5" fillId="0" borderId="9" xfId="3" applyNumberFormat="1" applyFont="1" applyBorder="1"/>
    <xf numFmtId="166" fontId="5" fillId="0" borderId="8" xfId="3" applyNumberFormat="1" applyFont="1" applyBorder="1"/>
    <xf numFmtId="166" fontId="5" fillId="0" borderId="0" xfId="3" applyNumberFormat="1" applyFont="1"/>
    <xf numFmtId="1" fontId="5" fillId="0" borderId="0" xfId="3" applyNumberFormat="1" applyFont="1" applyBorder="1"/>
    <xf numFmtId="166" fontId="5" fillId="0" borderId="0" xfId="3" applyNumberFormat="1" applyFont="1" applyBorder="1"/>
    <xf numFmtId="1" fontId="5" fillId="0" borderId="7" xfId="3" applyNumberFormat="1" applyFont="1" applyBorder="1"/>
    <xf numFmtId="167" fontId="5" fillId="0" borderId="7" xfId="3" applyNumberFormat="1" applyFont="1" applyBorder="1"/>
    <xf numFmtId="0" fontId="5" fillId="0" borderId="8" xfId="3" applyFont="1" applyBorder="1"/>
    <xf numFmtId="3" fontId="5" fillId="0" borderId="23" xfId="3" applyNumberFormat="1" applyFont="1" applyBorder="1"/>
    <xf numFmtId="0" fontId="4" fillId="0" borderId="15" xfId="3" applyFont="1" applyBorder="1"/>
    <xf numFmtId="0" fontId="5" fillId="0" borderId="16" xfId="3" applyFont="1" applyBorder="1"/>
    <xf numFmtId="0" fontId="5" fillId="0" borderId="17" xfId="3" applyFont="1" applyBorder="1"/>
    <xf numFmtId="165" fontId="4" fillId="0" borderId="16" xfId="3" applyNumberFormat="1" applyFont="1" applyBorder="1"/>
    <xf numFmtId="3" fontId="4" fillId="0" borderId="17" xfId="3" applyNumberFormat="1" applyFont="1" applyBorder="1"/>
    <xf numFmtId="165" fontId="4" fillId="0" borderId="18" xfId="3" applyNumberFormat="1" applyFont="1" applyBorder="1"/>
    <xf numFmtId="165" fontId="4" fillId="0" borderId="17" xfId="3" applyNumberFormat="1" applyFont="1" applyBorder="1"/>
    <xf numFmtId="1" fontId="4" fillId="0" borderId="16" xfId="3" applyNumberFormat="1" applyFont="1" applyBorder="1"/>
    <xf numFmtId="1" fontId="4" fillId="0" borderId="17" xfId="3" applyNumberFormat="1" applyFont="1" applyBorder="1"/>
    <xf numFmtId="3" fontId="4" fillId="0" borderId="19" xfId="3" applyNumberFormat="1" applyFont="1" applyBorder="1"/>
    <xf numFmtId="3" fontId="4" fillId="0" borderId="0" xfId="3" applyNumberFormat="1" applyFont="1"/>
    <xf numFmtId="164" fontId="5" fillId="0" borderId="7" xfId="3" applyNumberFormat="1" applyFont="1" applyBorder="1"/>
    <xf numFmtId="165" fontId="5" fillId="0" borderId="8" xfId="3" applyNumberFormat="1" applyFont="1" applyBorder="1"/>
    <xf numFmtId="165" fontId="5" fillId="0" borderId="0" xfId="3" applyNumberFormat="1" applyFont="1" applyBorder="1"/>
    <xf numFmtId="165" fontId="5" fillId="0" borderId="9" xfId="3" applyNumberFormat="1" applyFont="1" applyBorder="1"/>
    <xf numFmtId="0" fontId="5" fillId="0" borderId="20" xfId="3" applyFont="1" applyBorder="1"/>
    <xf numFmtId="0" fontId="5" fillId="0" borderId="21" xfId="3" applyFont="1" applyBorder="1"/>
    <xf numFmtId="0" fontId="5" fillId="0" borderId="22" xfId="3" applyFont="1" applyBorder="1"/>
    <xf numFmtId="165" fontId="5" fillId="0" borderId="21" xfId="3" applyNumberFormat="1" applyFont="1" applyBorder="1"/>
    <xf numFmtId="165" fontId="5" fillId="0" borderId="22" xfId="3" applyNumberFormat="1" applyFont="1" applyBorder="1"/>
    <xf numFmtId="165" fontId="5" fillId="0" borderId="23" xfId="3" applyNumberFormat="1" applyFont="1" applyBorder="1"/>
    <xf numFmtId="165" fontId="5" fillId="0" borderId="24" xfId="3" applyNumberFormat="1" applyFont="1" applyBorder="1"/>
    <xf numFmtId="0" fontId="5" fillId="0" borderId="0" xfId="3" applyFont="1" applyBorder="1"/>
    <xf numFmtId="0" fontId="6" fillId="0" borderId="0" xfId="0" applyFont="1"/>
    <xf numFmtId="166" fontId="6" fillId="0" borderId="0" xfId="0" applyNumberFormat="1" applyFont="1"/>
    <xf numFmtId="0" fontId="7" fillId="0" borderId="15" xfId="0" applyFont="1" applyBorder="1"/>
    <xf numFmtId="0" fontId="7" fillId="0" borderId="16" xfId="0" applyFont="1" applyBorder="1"/>
    <xf numFmtId="0" fontId="7" fillId="0" borderId="25" xfId="0" applyFont="1" applyBorder="1" applyAlignment="1">
      <alignment horizontal="center"/>
    </xf>
    <xf numFmtId="0" fontId="2" fillId="0" borderId="19" xfId="0" applyFont="1" applyBorder="1" applyAlignment="1">
      <alignment horizontal="center"/>
    </xf>
    <xf numFmtId="0" fontId="3" fillId="0" borderId="10" xfId="0" applyFont="1" applyBorder="1"/>
    <xf numFmtId="0" fontId="3" fillId="0" borderId="11" xfId="0" applyFont="1" applyBorder="1"/>
    <xf numFmtId="0" fontId="7" fillId="0" borderId="11" xfId="0" applyFont="1" applyBorder="1"/>
    <xf numFmtId="0" fontId="7" fillId="0" borderId="26" xfId="0" applyFont="1" applyBorder="1" applyAlignment="1">
      <alignment horizontal="center"/>
    </xf>
    <xf numFmtId="0" fontId="2" fillId="0" borderId="14" xfId="0" applyFont="1" applyBorder="1" applyAlignment="1">
      <alignment horizontal="center"/>
    </xf>
    <xf numFmtId="0" fontId="7" fillId="0" borderId="6" xfId="0" applyFont="1" applyBorder="1"/>
    <xf numFmtId="0" fontId="7" fillId="0" borderId="0" xfId="0" applyFont="1" applyBorder="1"/>
    <xf numFmtId="0" fontId="7" fillId="0" borderId="27" xfId="0" applyFont="1" applyBorder="1" applyAlignment="1">
      <alignment horizontal="center"/>
    </xf>
    <xf numFmtId="0" fontId="7" fillId="0" borderId="0" xfId="0" applyFont="1" applyBorder="1" applyAlignment="1">
      <alignment horizontal="center"/>
    </xf>
    <xf numFmtId="0" fontId="2" fillId="0" borderId="27" xfId="0" applyFont="1" applyBorder="1" applyAlignment="1">
      <alignment horizontal="center"/>
    </xf>
    <xf numFmtId="0" fontId="7" fillId="0" borderId="9" xfId="0" applyFont="1" applyBorder="1"/>
    <xf numFmtId="0" fontId="7" fillId="0" borderId="0" xfId="0" applyFont="1" applyBorder="1" applyAlignment="1">
      <alignment horizontal="right"/>
    </xf>
    <xf numFmtId="3" fontId="7" fillId="0" borderId="27" xfId="0" applyNumberFormat="1" applyFont="1" applyBorder="1"/>
    <xf numFmtId="164" fontId="7" fillId="0" borderId="9" xfId="2" applyNumberFormat="1" applyFont="1" applyBorder="1"/>
    <xf numFmtId="166" fontId="7" fillId="0" borderId="27" xfId="0" applyNumberFormat="1" applyFont="1" applyBorder="1"/>
    <xf numFmtId="166" fontId="7" fillId="0" borderId="0" xfId="0" applyNumberFormat="1" applyFont="1" applyBorder="1"/>
    <xf numFmtId="165" fontId="7" fillId="0" borderId="9" xfId="0" applyNumberFormat="1" applyFont="1" applyBorder="1"/>
    <xf numFmtId="3" fontId="7" fillId="0" borderId="0" xfId="0" applyNumberFormat="1" applyFont="1" applyBorder="1"/>
    <xf numFmtId="0" fontId="2" fillId="0" borderId="6" xfId="0" applyFont="1" applyBorder="1"/>
    <xf numFmtId="166" fontId="2" fillId="0" borderId="6" xfId="0" applyNumberFormat="1" applyFont="1" applyBorder="1"/>
    <xf numFmtId="166" fontId="7" fillId="0" borderId="0" xfId="0" applyNumberFormat="1" applyFont="1" applyBorder="1" applyAlignment="1">
      <alignment horizontal="right"/>
    </xf>
    <xf numFmtId="3" fontId="2" fillId="0" borderId="6" xfId="0" applyNumberFormat="1" applyFont="1" applyBorder="1"/>
    <xf numFmtId="3" fontId="2" fillId="0" borderId="0" xfId="0" applyNumberFormat="1" applyFont="1" applyBorder="1" applyAlignment="1">
      <alignment horizontal="right"/>
    </xf>
    <xf numFmtId="0" fontId="3" fillId="0" borderId="6" xfId="0" applyFont="1" applyBorder="1"/>
    <xf numFmtId="0" fontId="8" fillId="0" borderId="6" xfId="0" applyFont="1" applyBorder="1"/>
    <xf numFmtId="0" fontId="8" fillId="0" borderId="0" xfId="0" applyFont="1" applyBorder="1" applyAlignment="1">
      <alignment horizontal="right"/>
    </xf>
    <xf numFmtId="0" fontId="8" fillId="0" borderId="0" xfId="0" applyFont="1" applyBorder="1"/>
    <xf numFmtId="165" fontId="8" fillId="0" borderId="27" xfId="2" applyNumberFormat="1" applyFont="1" applyBorder="1"/>
    <xf numFmtId="165" fontId="8" fillId="0" borderId="9" xfId="2" applyNumberFormat="1" applyFont="1" applyBorder="1"/>
    <xf numFmtId="0" fontId="8" fillId="0" borderId="20" xfId="0" applyFont="1" applyBorder="1"/>
    <xf numFmtId="0" fontId="8" fillId="0" borderId="21" xfId="0" applyFont="1" applyBorder="1" applyAlignment="1">
      <alignment horizontal="right"/>
    </xf>
    <xf numFmtId="0" fontId="8" fillId="0" borderId="21" xfId="0" applyFont="1" applyBorder="1"/>
    <xf numFmtId="165" fontId="8" fillId="0" borderId="28" xfId="0" applyNumberFormat="1" applyFont="1" applyBorder="1"/>
    <xf numFmtId="0" fontId="8" fillId="0" borderId="24" xfId="0" applyFont="1" applyBorder="1"/>
    <xf numFmtId="0" fontId="7" fillId="0" borderId="0" xfId="0" applyFont="1"/>
    <xf numFmtId="0" fontId="3" fillId="0" borderId="0" xfId="0" applyFont="1" applyAlignment="1"/>
    <xf numFmtId="37" fontId="7" fillId="0" borderId="0" xfId="0" applyNumberFormat="1" applyFont="1" applyProtection="1"/>
    <xf numFmtId="3" fontId="7" fillId="0" borderId="0" xfId="0" applyNumberFormat="1" applyFont="1" applyProtection="1"/>
    <xf numFmtId="0" fontId="3" fillId="0" borderId="0" xfId="0" applyFont="1"/>
    <xf numFmtId="10" fontId="0" fillId="0" borderId="0" xfId="0" applyNumberFormat="1"/>
    <xf numFmtId="0" fontId="9" fillId="0" borderId="0" xfId="0" applyFont="1"/>
    <xf numFmtId="0" fontId="0" fillId="0" borderId="46" xfId="0" applyBorder="1" applyAlignment="1">
      <alignment horizontal="left"/>
    </xf>
    <xf numFmtId="0" fontId="0" fillId="0" borderId="6" xfId="0" applyBorder="1" applyAlignment="1">
      <alignment horizontal="left"/>
    </xf>
    <xf numFmtId="0" fontId="0" fillId="0" borderId="6" xfId="0" applyFont="1" applyFill="1" applyBorder="1" applyAlignment="1">
      <alignment horizontal="left"/>
    </xf>
    <xf numFmtId="0" fontId="0" fillId="0" borderId="38" xfId="0" applyBorder="1" applyAlignment="1">
      <alignment horizontal="left"/>
    </xf>
    <xf numFmtId="0" fontId="0" fillId="0" borderId="29" xfId="0" applyBorder="1" applyAlignment="1">
      <alignment horizontal="left"/>
    </xf>
    <xf numFmtId="0" fontId="0" fillId="0" borderId="0" xfId="0" applyBorder="1" applyAlignment="1">
      <alignment horizontal="left"/>
    </xf>
    <xf numFmtId="0" fontId="0" fillId="0" borderId="0" xfId="0" applyFont="1" applyFill="1" applyBorder="1" applyAlignment="1">
      <alignment horizontal="left"/>
    </xf>
    <xf numFmtId="0" fontId="10" fillId="0" borderId="0" xfId="0" applyFont="1"/>
    <xf numFmtId="0" fontId="2" fillId="0" borderId="26" xfId="0" applyFont="1" applyBorder="1" applyAlignment="1"/>
    <xf numFmtId="1" fontId="0" fillId="0" borderId="39" xfId="0" applyNumberFormat="1" applyBorder="1" applyAlignment="1">
      <alignment horizontal="right"/>
    </xf>
    <xf numFmtId="168" fontId="0" fillId="0" borderId="39" xfId="1" applyNumberFormat="1" applyFont="1" applyBorder="1" applyAlignment="1">
      <alignment horizontal="right"/>
    </xf>
    <xf numFmtId="168" fontId="0" fillId="0" borderId="40" xfId="1" applyNumberFormat="1" applyFont="1" applyBorder="1" applyAlignment="1">
      <alignment horizontal="right"/>
    </xf>
    <xf numFmtId="3" fontId="0" fillId="0" borderId="7" xfId="0" applyNumberFormat="1" applyBorder="1" applyAlignment="1">
      <alignment horizontal="right"/>
    </xf>
    <xf numFmtId="3" fontId="0" fillId="0" borderId="8" xfId="0" applyNumberFormat="1" applyBorder="1" applyAlignment="1">
      <alignment horizontal="right"/>
    </xf>
    <xf numFmtId="3" fontId="0" fillId="0" borderId="0" xfId="0" applyNumberFormat="1" applyBorder="1" applyAlignment="1">
      <alignment horizontal="right"/>
    </xf>
    <xf numFmtId="37" fontId="0" fillId="0" borderId="0" xfId="0" applyNumberFormat="1" applyBorder="1" applyAlignment="1">
      <alignment horizontal="right"/>
    </xf>
    <xf numFmtId="3" fontId="0" fillId="0" borderId="27" xfId="0" applyNumberFormat="1" applyBorder="1" applyAlignment="1">
      <alignment horizontal="right"/>
    </xf>
    <xf numFmtId="3" fontId="0" fillId="0" borderId="37" xfId="0" applyNumberFormat="1" applyBorder="1" applyAlignment="1">
      <alignment horizontal="right"/>
    </xf>
    <xf numFmtId="3" fontId="0" fillId="0" borderId="9" xfId="0" applyNumberFormat="1" applyBorder="1" applyAlignment="1">
      <alignment horizontal="right"/>
    </xf>
    <xf numFmtId="3" fontId="0" fillId="0" borderId="7" xfId="0" applyNumberFormat="1" applyFill="1" applyBorder="1" applyAlignment="1">
      <alignment horizontal="right"/>
    </xf>
    <xf numFmtId="3" fontId="0" fillId="0" borderId="12" xfId="0" applyNumberFormat="1" applyBorder="1" applyAlignment="1">
      <alignment horizontal="right"/>
    </xf>
    <xf numFmtId="3" fontId="0" fillId="0" borderId="13" xfId="0" applyNumberFormat="1" applyBorder="1" applyAlignment="1">
      <alignment horizontal="right"/>
    </xf>
    <xf numFmtId="0" fontId="2" fillId="0" borderId="17" xfId="0" applyFont="1" applyBorder="1" applyAlignment="1">
      <alignment horizontal="right"/>
    </xf>
    <xf numFmtId="0" fontId="2" fillId="0" borderId="16" xfId="0" applyFont="1" applyBorder="1" applyAlignment="1">
      <alignment horizontal="right"/>
    </xf>
    <xf numFmtId="0" fontId="2" fillId="0" borderId="19" xfId="0" applyFont="1" applyBorder="1" applyAlignment="1">
      <alignment horizontal="right"/>
    </xf>
    <xf numFmtId="3" fontId="0" fillId="0" borderId="22" xfId="0" applyNumberFormat="1" applyBorder="1" applyAlignment="1">
      <alignment horizontal="right"/>
    </xf>
    <xf numFmtId="3" fontId="0" fillId="0" borderId="23" xfId="0" applyNumberFormat="1" applyBorder="1" applyAlignment="1">
      <alignment horizontal="right"/>
    </xf>
    <xf numFmtId="3" fontId="0" fillId="0" borderId="21" xfId="0" applyNumberFormat="1" applyBorder="1" applyAlignment="1">
      <alignment horizontal="right"/>
    </xf>
    <xf numFmtId="1" fontId="0" fillId="0" borderId="43" xfId="0" applyNumberFormat="1" applyBorder="1" applyAlignment="1">
      <alignment horizontal="right"/>
    </xf>
    <xf numFmtId="37" fontId="0" fillId="0" borderId="44" xfId="0" applyNumberFormat="1" applyBorder="1" applyAlignment="1">
      <alignment horizontal="right"/>
    </xf>
    <xf numFmtId="3" fontId="0" fillId="0" borderId="42" xfId="0" applyNumberFormat="1" applyBorder="1" applyAlignment="1">
      <alignment horizontal="right"/>
    </xf>
    <xf numFmtId="3" fontId="0" fillId="0" borderId="45" xfId="0" applyNumberFormat="1" applyBorder="1" applyAlignment="1">
      <alignment horizontal="right"/>
    </xf>
    <xf numFmtId="0" fontId="11" fillId="0" borderId="0" xfId="0" applyFont="1"/>
    <xf numFmtId="0" fontId="12" fillId="0" borderId="0" xfId="0" applyFont="1"/>
    <xf numFmtId="0" fontId="10" fillId="0" borderId="0" xfId="3" applyFont="1" applyBorder="1" applyAlignment="1">
      <alignment horizontal="left" indent="1"/>
    </xf>
    <xf numFmtId="3" fontId="3" fillId="0" borderId="6" xfId="3" applyNumberFormat="1" applyFont="1" applyBorder="1"/>
    <xf numFmtId="3" fontId="3" fillId="0" borderId="0" xfId="3" applyNumberFormat="1" applyFont="1" applyBorder="1"/>
    <xf numFmtId="3" fontId="3" fillId="0" borderId="7" xfId="3" applyNumberFormat="1" applyFont="1" applyBorder="1"/>
    <xf numFmtId="0" fontId="3" fillId="0" borderId="0" xfId="3" applyFont="1" applyBorder="1"/>
    <xf numFmtId="0" fontId="3" fillId="0" borderId="7" xfId="3" applyFont="1" applyBorder="1"/>
    <xf numFmtId="0" fontId="3" fillId="0" borderId="9" xfId="3" applyFont="1" applyBorder="1"/>
    <xf numFmtId="3" fontId="0" fillId="0" borderId="11" xfId="0" applyNumberFormat="1" applyBorder="1" applyAlignment="1">
      <alignment horizontal="right"/>
    </xf>
    <xf numFmtId="3" fontId="0" fillId="0" borderId="0" xfId="0" applyNumberFormat="1" applyFill="1" applyBorder="1" applyAlignment="1">
      <alignment horizontal="right"/>
    </xf>
    <xf numFmtId="0" fontId="0" fillId="0" borderId="0" xfId="0" applyNumberFormat="1"/>
    <xf numFmtId="10" fontId="3" fillId="0" borderId="7" xfId="2" applyNumberFormat="1" applyFont="1" applyBorder="1"/>
    <xf numFmtId="10" fontId="3" fillId="0" borderId="0" xfId="2" applyNumberFormat="1" applyFont="1" applyBorder="1"/>
    <xf numFmtId="10" fontId="3" fillId="0" borderId="8" xfId="2" applyNumberFormat="1" applyFont="1" applyBorder="1"/>
    <xf numFmtId="0" fontId="2" fillId="0" borderId="18" xfId="0" applyFont="1" applyBorder="1" applyAlignment="1">
      <alignment horizontal="right"/>
    </xf>
    <xf numFmtId="0" fontId="0" fillId="0" borderId="47" xfId="0" applyBorder="1" applyAlignment="1">
      <alignment horizontal="left"/>
    </xf>
    <xf numFmtId="3" fontId="0" fillId="0" borderId="48" xfId="0" applyNumberFormat="1" applyBorder="1" applyAlignment="1">
      <alignment horizontal="right"/>
    </xf>
    <xf numFmtId="3" fontId="0" fillId="0" borderId="49" xfId="0" applyNumberFormat="1" applyBorder="1" applyAlignment="1">
      <alignment horizontal="right"/>
    </xf>
    <xf numFmtId="0" fontId="0" fillId="0" borderId="50" xfId="0" applyBorder="1" applyAlignment="1">
      <alignment horizontal="left"/>
    </xf>
    <xf numFmtId="0" fontId="2" fillId="0" borderId="51" xfId="0" applyFont="1" applyBorder="1" applyAlignment="1"/>
    <xf numFmtId="0" fontId="2" fillId="0" borderId="52" xfId="0" applyFont="1" applyBorder="1" applyAlignment="1"/>
    <xf numFmtId="0" fontId="2" fillId="0" borderId="53" xfId="0" applyFont="1" applyBorder="1" applyAlignment="1"/>
    <xf numFmtId="3" fontId="3" fillId="0" borderId="8" xfId="3" applyNumberFormat="1" applyFont="1" applyBorder="1"/>
    <xf numFmtId="3" fontId="3" fillId="0" borderId="9" xfId="3" applyNumberFormat="1" applyFont="1" applyBorder="1"/>
    <xf numFmtId="168" fontId="0" fillId="0" borderId="42" xfId="1" applyNumberFormat="1" applyFont="1" applyBorder="1" applyAlignment="1">
      <alignment horizontal="right"/>
    </xf>
    <xf numFmtId="1" fontId="0" fillId="0" borderId="54" xfId="0" applyNumberFormat="1" applyBorder="1" applyAlignment="1">
      <alignment horizontal="right"/>
    </xf>
    <xf numFmtId="168" fontId="0" fillId="0" borderId="54" xfId="1" applyNumberFormat="1" applyFont="1" applyBorder="1" applyAlignment="1">
      <alignment horizontal="right"/>
    </xf>
    <xf numFmtId="0" fontId="2" fillId="0" borderId="2" xfId="3" applyBorder="1" applyAlignment="1">
      <alignment horizontal="center"/>
    </xf>
    <xf numFmtId="3" fontId="0" fillId="0" borderId="55" xfId="0" applyNumberFormat="1" applyBorder="1" applyAlignment="1">
      <alignment horizontal="right"/>
    </xf>
    <xf numFmtId="3" fontId="0" fillId="0" borderId="56" xfId="0" applyNumberFormat="1" applyBorder="1" applyAlignment="1">
      <alignment horizontal="right"/>
    </xf>
    <xf numFmtId="0" fontId="2" fillId="0" borderId="57" xfId="0" applyFont="1" applyBorder="1" applyAlignment="1"/>
    <xf numFmtId="3" fontId="13" fillId="0" borderId="12" xfId="0" applyNumberFormat="1" applyFont="1" applyBorder="1" applyAlignment="1">
      <alignment horizontal="right"/>
    </xf>
    <xf numFmtId="0" fontId="4" fillId="0" borderId="1" xfId="3" applyFont="1" applyBorder="1" applyAlignment="1"/>
    <xf numFmtId="0" fontId="5" fillId="0" borderId="4" xfId="3" applyFont="1" applyBorder="1" applyAlignment="1"/>
    <xf numFmtId="0" fontId="5" fillId="0" borderId="0" xfId="3" applyFont="1" applyAlignment="1"/>
    <xf numFmtId="0" fontId="6" fillId="0" borderId="0" xfId="0" applyFont="1" applyAlignment="1"/>
    <xf numFmtId="169" fontId="5" fillId="0" borderId="7" xfId="3" applyNumberFormat="1" applyFont="1" applyBorder="1"/>
    <xf numFmtId="169" fontId="5" fillId="0" borderId="0" xfId="3" applyNumberFormat="1" applyFont="1" applyBorder="1"/>
    <xf numFmtId="0" fontId="2" fillId="0" borderId="58" xfId="3" applyBorder="1"/>
    <xf numFmtId="0" fontId="3" fillId="0" borderId="0" xfId="0" applyFont="1" applyAlignment="1">
      <alignment horizontal="left"/>
    </xf>
    <xf numFmtId="0" fontId="14" fillId="0" borderId="0" xfId="0" applyFont="1"/>
    <xf numFmtId="0" fontId="0" fillId="0" borderId="59" xfId="0" applyBorder="1"/>
    <xf numFmtId="0" fontId="0" fillId="0" borderId="59" xfId="0" applyBorder="1" applyAlignment="1">
      <alignment wrapText="1"/>
    </xf>
    <xf numFmtId="0" fontId="3" fillId="0" borderId="0" xfId="0" applyFont="1" applyAlignment="1">
      <alignment horizontal="left"/>
    </xf>
    <xf numFmtId="0" fontId="2" fillId="0" borderId="33" xfId="0" applyFont="1" applyBorder="1" applyAlignment="1">
      <alignment horizontal="left"/>
    </xf>
    <xf numFmtId="0" fontId="2" fillId="0" borderId="34" xfId="0" applyFont="1" applyBorder="1" applyAlignment="1">
      <alignment horizontal="left"/>
    </xf>
    <xf numFmtId="0" fontId="2" fillId="0" borderId="32" xfId="0" applyFont="1" applyBorder="1" applyAlignment="1">
      <alignment horizontal="left"/>
    </xf>
    <xf numFmtId="0" fontId="0" fillId="0" borderId="30" xfId="0" applyBorder="1" applyAlignment="1">
      <alignment horizontal="left"/>
    </xf>
    <xf numFmtId="0" fontId="2" fillId="0" borderId="31" xfId="0" applyFont="1" applyBorder="1" applyAlignment="1">
      <alignment horizontal="left"/>
    </xf>
    <xf numFmtId="0" fontId="2" fillId="0" borderId="35" xfId="0" applyFont="1" applyBorder="1" applyAlignment="1">
      <alignment horizontal="left"/>
    </xf>
    <xf numFmtId="0" fontId="0" fillId="0" borderId="36" xfId="0" applyBorder="1" applyAlignment="1">
      <alignment horizontal="left"/>
    </xf>
    <xf numFmtId="0" fontId="2" fillId="0" borderId="30" xfId="0" applyFont="1" applyBorder="1" applyAlignment="1">
      <alignment horizontal="left"/>
    </xf>
    <xf numFmtId="0" fontId="2" fillId="0" borderId="41" xfId="0" applyFont="1" applyBorder="1" applyAlignment="1">
      <alignment horizontal="left"/>
    </xf>
    <xf numFmtId="0" fontId="5" fillId="0" borderId="3" xfId="3" applyFont="1" applyBorder="1" applyAlignment="1">
      <alignment horizontal="center"/>
    </xf>
    <xf numFmtId="0" fontId="0" fillId="0" borderId="4" xfId="0" applyBorder="1" applyAlignment="1">
      <alignment horizontal="center"/>
    </xf>
    <xf numFmtId="0" fontId="0" fillId="0" borderId="4" xfId="0" applyBorder="1" applyAlignment="1"/>
    <xf numFmtId="0" fontId="0" fillId="0" borderId="2" xfId="0" applyBorder="1" applyAlignment="1">
      <alignment horizontal="center"/>
    </xf>
    <xf numFmtId="0" fontId="5" fillId="0" borderId="7" xfId="3" applyFont="1" applyBorder="1" applyAlignment="1">
      <alignment horizontal="left"/>
    </xf>
    <xf numFmtId="0" fontId="0" fillId="0" borderId="8" xfId="0" applyBorder="1" applyAlignment="1">
      <alignment horizontal="left"/>
    </xf>
    <xf numFmtId="0" fontId="5" fillId="0" borderId="7" xfId="3" applyFont="1" applyBorder="1" applyAlignment="1">
      <alignment horizontal="center"/>
    </xf>
    <xf numFmtId="0" fontId="2" fillId="0" borderId="8" xfId="3" applyFont="1" applyBorder="1" applyAlignment="1"/>
    <xf numFmtId="0" fontId="2" fillId="0" borderId="8" xfId="3" applyFont="1" applyBorder="1" applyAlignment="1">
      <alignment horizontal="center"/>
    </xf>
    <xf numFmtId="0" fontId="0" fillId="0" borderId="0" xfId="0" applyAlignment="1">
      <alignment horizontal="center"/>
    </xf>
    <xf numFmtId="0" fontId="0" fillId="0" borderId="8" xfId="0" applyBorder="1" applyAlignment="1">
      <alignment horizontal="center"/>
    </xf>
    <xf numFmtId="0" fontId="0" fillId="0" borderId="3" xfId="0" applyBorder="1" applyAlignment="1">
      <alignment horizontal="center"/>
    </xf>
    <xf numFmtId="3" fontId="2" fillId="0" borderId="3" xfId="3" applyNumberFormat="1" applyBorder="1" applyAlignment="1">
      <alignment horizontal="center"/>
    </xf>
    <xf numFmtId="0" fontId="2" fillId="0" borderId="0" xfId="3" applyBorder="1" applyAlignment="1">
      <alignment horizontal="center"/>
    </xf>
    <xf numFmtId="0" fontId="2" fillId="0" borderId="7" xfId="3" applyBorder="1" applyAlignment="1">
      <alignment horizontal="center"/>
    </xf>
    <xf numFmtId="0" fontId="2" fillId="0" borderId="8" xfId="3" applyBorder="1" applyAlignment="1">
      <alignment horizontal="center"/>
    </xf>
    <xf numFmtId="0" fontId="2" fillId="0" borderId="7" xfId="3" applyFont="1" applyBorder="1" applyAlignment="1">
      <alignment horizontal="center"/>
    </xf>
    <xf numFmtId="0" fontId="12" fillId="0" borderId="8" xfId="0" applyFont="1" applyBorder="1" applyAlignment="1">
      <alignment horizontal="center"/>
    </xf>
    <xf numFmtId="0" fontId="2" fillId="0" borderId="9" xfId="3" applyBorder="1" applyAlignment="1">
      <alignment horizontal="center"/>
    </xf>
    <xf numFmtId="0" fontId="2" fillId="0" borderId="3" xfId="3" applyBorder="1" applyAlignment="1">
      <alignment horizontal="center"/>
    </xf>
    <xf numFmtId="0" fontId="2" fillId="0" borderId="5" xfId="3" applyBorder="1" applyAlignment="1">
      <alignment horizontal="center"/>
    </xf>
  </cellXfs>
  <cellStyles count="4">
    <cellStyle name="Comma" xfId="1" builtinId="3"/>
    <cellStyle name="Normal" xfId="0" builtinId="0"/>
    <cellStyle name="Normal 3" xfId="3" xr:uid="{00000000-0005-0000-0000-000002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1"/>
  <sheetViews>
    <sheetView topLeftCell="A4" workbookViewId="0">
      <selection activeCell="A14" sqref="A14"/>
    </sheetView>
  </sheetViews>
  <sheetFormatPr defaultRowHeight="14.5" x14ac:dyDescent="0.35"/>
  <cols>
    <col min="1" max="1" width="40.7265625" customWidth="1"/>
    <col min="2" max="2" width="19.1796875" customWidth="1"/>
    <col min="3" max="4" width="13.7265625" customWidth="1"/>
    <col min="5" max="5" width="14.7265625" bestFit="1" customWidth="1"/>
    <col min="6" max="6" width="9.1796875" bestFit="1" customWidth="1"/>
    <col min="7" max="7" width="15.1796875" customWidth="1"/>
    <col min="9" max="9" width="14.26953125" bestFit="1" customWidth="1"/>
    <col min="10" max="10" width="9.1796875" bestFit="1" customWidth="1"/>
    <col min="11" max="11" width="14.26953125" bestFit="1" customWidth="1"/>
    <col min="13" max="13" width="14.7265625" customWidth="1"/>
  </cols>
  <sheetData>
    <row r="1" spans="1:13" ht="20" x14ac:dyDescent="0.4">
      <c r="A1" s="133" t="s">
        <v>68</v>
      </c>
    </row>
    <row r="2" spans="1:13" ht="15" thickBot="1" x14ac:dyDescent="0.4">
      <c r="A2" s="210" t="s">
        <v>56</v>
      </c>
      <c r="B2" s="210"/>
      <c r="C2" s="210"/>
      <c r="D2" s="210"/>
      <c r="E2" s="210"/>
      <c r="F2" s="210"/>
      <c r="G2" s="210"/>
      <c r="H2" s="210"/>
      <c r="I2" s="210"/>
      <c r="J2" s="210"/>
      <c r="K2" s="210"/>
      <c r="L2" s="210"/>
      <c r="M2" s="210"/>
    </row>
    <row r="3" spans="1:13" ht="15" hidden="1" thickBot="1" x14ac:dyDescent="0.4"/>
    <row r="4" spans="1:13" ht="15" thickBot="1" x14ac:dyDescent="0.4">
      <c r="A4" s="138"/>
      <c r="B4" s="211" t="s">
        <v>30</v>
      </c>
      <c r="C4" s="212"/>
      <c r="D4" s="211" t="s">
        <v>26</v>
      </c>
      <c r="E4" s="213"/>
      <c r="F4" s="213" t="s">
        <v>12</v>
      </c>
      <c r="G4" s="214"/>
      <c r="H4" s="215" t="s">
        <v>7</v>
      </c>
      <c r="I4" s="214"/>
      <c r="J4" s="216" t="s">
        <v>33</v>
      </c>
      <c r="K4" s="217"/>
    </row>
    <row r="5" spans="1:13" x14ac:dyDescent="0.35">
      <c r="A5" s="185" t="s">
        <v>52</v>
      </c>
      <c r="B5" s="186" t="s">
        <v>41</v>
      </c>
      <c r="C5" s="187" t="s">
        <v>38</v>
      </c>
      <c r="D5" s="188" t="s">
        <v>41</v>
      </c>
      <c r="E5" s="188" t="s">
        <v>38</v>
      </c>
      <c r="F5" s="186" t="s">
        <v>41</v>
      </c>
      <c r="G5" s="188" t="s">
        <v>38</v>
      </c>
      <c r="H5" s="186" t="s">
        <v>41</v>
      </c>
      <c r="I5" s="187" t="s">
        <v>38</v>
      </c>
      <c r="J5" s="142" t="s">
        <v>41</v>
      </c>
      <c r="K5" s="197" t="s">
        <v>38</v>
      </c>
    </row>
    <row r="6" spans="1:13" x14ac:dyDescent="0.35">
      <c r="A6" s="135" t="s">
        <v>61</v>
      </c>
      <c r="B6" s="146"/>
      <c r="C6" s="147"/>
      <c r="D6" s="148"/>
      <c r="E6" s="183"/>
      <c r="F6" s="148">
        <v>1</v>
      </c>
      <c r="G6" s="148">
        <v>1042907</v>
      </c>
      <c r="H6" s="146"/>
      <c r="I6" s="149"/>
      <c r="J6" s="150">
        <f>SUM(H6,F6,D6,B6)</f>
        <v>1</v>
      </c>
      <c r="K6" s="151">
        <f t="shared" ref="K6:K16" si="0">SUM(C6,E6,G6,I6,)</f>
        <v>1042907</v>
      </c>
      <c r="M6" s="207" t="s">
        <v>86</v>
      </c>
    </row>
    <row r="7" spans="1:13" x14ac:dyDescent="0.35">
      <c r="A7" s="139" t="s">
        <v>20</v>
      </c>
      <c r="B7" s="146"/>
      <c r="C7" s="147"/>
      <c r="D7" s="148"/>
      <c r="E7" s="183"/>
      <c r="F7" s="148">
        <v>45</v>
      </c>
      <c r="G7" s="148">
        <v>27653524</v>
      </c>
      <c r="H7" s="146">
        <v>31</v>
      </c>
      <c r="I7" s="149">
        <v>48699571</v>
      </c>
      <c r="J7" s="150">
        <f t="shared" ref="J7:J16" si="1">SUM(H7,F7,D7,B7)</f>
        <v>76</v>
      </c>
      <c r="K7" s="152">
        <f t="shared" si="0"/>
        <v>76353095</v>
      </c>
    </row>
    <row r="8" spans="1:13" x14ac:dyDescent="0.35">
      <c r="A8" s="139" t="s">
        <v>66</v>
      </c>
      <c r="B8" s="146"/>
      <c r="C8" s="147"/>
      <c r="D8" s="148"/>
      <c r="E8" s="183"/>
      <c r="F8" s="148">
        <v>19</v>
      </c>
      <c r="G8" s="148">
        <v>224350000</v>
      </c>
      <c r="H8" s="146">
        <v>0</v>
      </c>
      <c r="I8" s="149">
        <v>72209000</v>
      </c>
      <c r="J8" s="150">
        <f t="shared" si="1"/>
        <v>19</v>
      </c>
      <c r="K8" s="152">
        <f t="shared" si="0"/>
        <v>296559000</v>
      </c>
    </row>
    <row r="9" spans="1:13" x14ac:dyDescent="0.35">
      <c r="A9" s="140" t="s">
        <v>62</v>
      </c>
      <c r="B9" s="146"/>
      <c r="C9" s="147"/>
      <c r="D9" s="148"/>
      <c r="E9" s="183"/>
      <c r="F9" s="148">
        <v>3</v>
      </c>
      <c r="G9" s="148">
        <v>2194543</v>
      </c>
      <c r="H9" s="146"/>
      <c r="I9" s="149"/>
      <c r="J9" s="150">
        <f t="shared" si="1"/>
        <v>3</v>
      </c>
      <c r="K9" s="152">
        <f t="shared" si="0"/>
        <v>2194543</v>
      </c>
    </row>
    <row r="10" spans="1:13" x14ac:dyDescent="0.35">
      <c r="A10" s="135" t="s">
        <v>28</v>
      </c>
      <c r="B10" s="146"/>
      <c r="C10" s="147"/>
      <c r="D10" s="148"/>
      <c r="E10" s="183"/>
      <c r="F10" s="148">
        <v>50</v>
      </c>
      <c r="G10" s="148">
        <v>13356317</v>
      </c>
      <c r="H10" s="153">
        <v>132</v>
      </c>
      <c r="I10" s="149">
        <v>158680000</v>
      </c>
      <c r="J10" s="150">
        <f t="shared" si="1"/>
        <v>182</v>
      </c>
      <c r="K10" s="152">
        <f t="shared" si="0"/>
        <v>172036317</v>
      </c>
    </row>
    <row r="11" spans="1:13" x14ac:dyDescent="0.35">
      <c r="A11" s="135" t="s">
        <v>53</v>
      </c>
      <c r="B11" s="146"/>
      <c r="C11" s="147"/>
      <c r="D11" s="148"/>
      <c r="E11" s="183"/>
      <c r="F11" s="148">
        <v>9</v>
      </c>
      <c r="G11" s="148">
        <v>15563313</v>
      </c>
      <c r="H11" s="153">
        <v>0</v>
      </c>
      <c r="I11" s="149">
        <v>682220</v>
      </c>
      <c r="J11" s="150">
        <f t="shared" si="1"/>
        <v>9</v>
      </c>
      <c r="K11" s="152">
        <f t="shared" si="0"/>
        <v>16245533</v>
      </c>
    </row>
    <row r="12" spans="1:13" x14ac:dyDescent="0.35">
      <c r="A12" s="135" t="s">
        <v>60</v>
      </c>
      <c r="B12" s="146">
        <v>8</v>
      </c>
      <c r="C12" s="147">
        <v>36205475</v>
      </c>
      <c r="D12" s="148"/>
      <c r="E12" s="183"/>
      <c r="F12" s="148"/>
      <c r="G12" s="148"/>
      <c r="H12" s="146"/>
      <c r="I12" s="149"/>
      <c r="J12" s="150">
        <f t="shared" si="1"/>
        <v>8</v>
      </c>
      <c r="K12" s="152">
        <f t="shared" si="0"/>
        <v>36205475</v>
      </c>
    </row>
    <row r="13" spans="1:13" x14ac:dyDescent="0.35">
      <c r="A13" s="135" t="s">
        <v>19</v>
      </c>
      <c r="B13" s="146">
        <v>140</v>
      </c>
      <c r="C13" s="147">
        <v>13929223</v>
      </c>
      <c r="D13" s="148"/>
      <c r="E13" s="183"/>
      <c r="F13" s="148">
        <v>8</v>
      </c>
      <c r="G13" s="148">
        <v>2094400</v>
      </c>
      <c r="H13" s="146">
        <v>288</v>
      </c>
      <c r="I13" s="149">
        <v>152567133</v>
      </c>
      <c r="J13" s="150">
        <v>2738</v>
      </c>
      <c r="K13" s="152">
        <f t="shared" si="0"/>
        <v>168590756</v>
      </c>
    </row>
    <row r="14" spans="1:13" x14ac:dyDescent="0.35">
      <c r="A14" s="135" t="s">
        <v>14</v>
      </c>
      <c r="B14" s="184"/>
      <c r="C14" s="183"/>
      <c r="D14" s="184">
        <v>36</v>
      </c>
      <c r="E14" s="183">
        <v>30589280</v>
      </c>
      <c r="F14" s="148">
        <v>888</v>
      </c>
      <c r="G14" s="147">
        <v>6838802</v>
      </c>
      <c r="H14" s="146">
        <v>775</v>
      </c>
      <c r="I14" s="149">
        <v>30944134</v>
      </c>
      <c r="J14" s="150">
        <f t="shared" si="1"/>
        <v>1699</v>
      </c>
      <c r="K14" s="152">
        <f t="shared" si="0"/>
        <v>68372216</v>
      </c>
    </row>
    <row r="15" spans="1:13" x14ac:dyDescent="0.35">
      <c r="A15" s="135" t="s">
        <v>67</v>
      </c>
      <c r="B15" s="146"/>
      <c r="C15" s="148"/>
      <c r="D15" s="184"/>
      <c r="E15" s="183"/>
      <c r="F15" s="148">
        <v>4</v>
      </c>
      <c r="G15" s="148">
        <v>416231</v>
      </c>
      <c r="H15" s="184">
        <v>2</v>
      </c>
      <c r="I15" s="149">
        <v>240000</v>
      </c>
      <c r="J15" s="150">
        <f t="shared" si="1"/>
        <v>6</v>
      </c>
      <c r="K15" s="152">
        <f t="shared" si="0"/>
        <v>656231</v>
      </c>
    </row>
    <row r="16" spans="1:13" x14ac:dyDescent="0.35">
      <c r="A16" s="135" t="s">
        <v>13</v>
      </c>
      <c r="B16" s="154">
        <v>373</v>
      </c>
      <c r="C16" s="148">
        <v>126884013</v>
      </c>
      <c r="D16" s="195"/>
      <c r="E16" s="196"/>
      <c r="F16" s="148">
        <v>96</v>
      </c>
      <c r="G16" s="148">
        <v>14282720</v>
      </c>
      <c r="H16" s="195">
        <v>69</v>
      </c>
      <c r="I16" s="149">
        <v>78891954</v>
      </c>
      <c r="J16" s="150">
        <f t="shared" si="1"/>
        <v>538</v>
      </c>
      <c r="K16" s="152">
        <f t="shared" si="0"/>
        <v>220058687</v>
      </c>
    </row>
    <row r="17" spans="1:13" ht="15" thickBot="1" x14ac:dyDescent="0.4">
      <c r="A17" s="137" t="s">
        <v>32</v>
      </c>
      <c r="B17" s="192">
        <f>SUM(B6:B16)</f>
        <v>521</v>
      </c>
      <c r="C17" s="193">
        <f t="shared" ref="C17:K17" si="2">SUM(C6:C16)</f>
        <v>177018711</v>
      </c>
      <c r="D17" s="191">
        <f t="shared" si="2"/>
        <v>36</v>
      </c>
      <c r="E17" s="144">
        <f t="shared" si="2"/>
        <v>30589280</v>
      </c>
      <c r="F17" s="144">
        <f t="shared" si="2"/>
        <v>1123</v>
      </c>
      <c r="G17" s="144">
        <f t="shared" si="2"/>
        <v>307792757</v>
      </c>
      <c r="H17" s="143">
        <f t="shared" si="2"/>
        <v>1297</v>
      </c>
      <c r="I17" s="144">
        <f t="shared" si="2"/>
        <v>542914012</v>
      </c>
      <c r="J17" s="144">
        <f t="shared" si="2"/>
        <v>5279</v>
      </c>
      <c r="K17" s="145">
        <f t="shared" si="2"/>
        <v>1058314760</v>
      </c>
      <c r="M17" s="206"/>
    </row>
    <row r="18" spans="1:13" x14ac:dyDescent="0.35">
      <c r="A18" s="141" t="s">
        <v>54</v>
      </c>
    </row>
    <row r="20" spans="1:13" ht="15" thickBot="1" x14ac:dyDescent="0.4">
      <c r="A20" s="206" t="s">
        <v>55</v>
      </c>
      <c r="B20" s="206"/>
      <c r="C20" s="206"/>
      <c r="D20" s="206"/>
      <c r="E20" s="206"/>
      <c r="F20" s="206"/>
      <c r="G20" s="206"/>
      <c r="H20" s="206"/>
      <c r="I20" s="206"/>
      <c r="J20" s="206"/>
      <c r="K20" s="206"/>
      <c r="L20" s="206"/>
    </row>
    <row r="21" spans="1:13" ht="15" thickBot="1" x14ac:dyDescent="0.4">
      <c r="A21" s="134"/>
      <c r="B21" s="213" t="s">
        <v>30</v>
      </c>
      <c r="C21" s="212"/>
      <c r="D21" s="211" t="s">
        <v>26</v>
      </c>
      <c r="E21" s="212"/>
      <c r="F21" s="211" t="s">
        <v>12</v>
      </c>
      <c r="G21" s="218"/>
      <c r="H21" s="215" t="s">
        <v>7</v>
      </c>
      <c r="I21" s="218"/>
      <c r="J21" s="215" t="s">
        <v>33</v>
      </c>
      <c r="K21" s="219"/>
    </row>
    <row r="22" spans="1:13" x14ac:dyDescent="0.35">
      <c r="A22" s="182" t="s">
        <v>20</v>
      </c>
      <c r="B22" s="157"/>
      <c r="C22" s="181"/>
      <c r="D22" s="157"/>
      <c r="E22" s="181"/>
      <c r="F22" s="157">
        <v>2</v>
      </c>
      <c r="G22" s="157">
        <v>16676000</v>
      </c>
      <c r="H22" s="156">
        <v>1</v>
      </c>
      <c r="I22" s="157">
        <v>1500000</v>
      </c>
      <c r="J22" s="156">
        <v>3</v>
      </c>
      <c r="K22" s="158">
        <v>18176000</v>
      </c>
    </row>
    <row r="23" spans="1:13" x14ac:dyDescent="0.35">
      <c r="A23" s="135" t="s">
        <v>66</v>
      </c>
      <c r="B23" s="146"/>
      <c r="C23" s="147"/>
      <c r="D23" s="148"/>
      <c r="E23" s="147"/>
      <c r="F23" s="148">
        <v>19</v>
      </c>
      <c r="G23" s="148">
        <v>224350000</v>
      </c>
      <c r="H23" s="146"/>
      <c r="I23" s="149"/>
      <c r="J23" s="146">
        <v>19</v>
      </c>
      <c r="K23" s="152">
        <v>224350000</v>
      </c>
      <c r="L23" s="132"/>
    </row>
    <row r="24" spans="1:13" x14ac:dyDescent="0.35">
      <c r="A24" s="136" t="s">
        <v>28</v>
      </c>
      <c r="B24" s="146"/>
      <c r="C24" s="147"/>
      <c r="D24" s="148"/>
      <c r="E24" s="147"/>
      <c r="F24" s="148">
        <v>1</v>
      </c>
      <c r="G24" s="148">
        <v>1853966</v>
      </c>
      <c r="H24" s="146">
        <v>117</v>
      </c>
      <c r="I24" s="149">
        <v>155030000</v>
      </c>
      <c r="J24" s="146">
        <v>118</v>
      </c>
      <c r="K24" s="152">
        <v>156883966</v>
      </c>
      <c r="L24" s="132"/>
    </row>
    <row r="25" spans="1:13" x14ac:dyDescent="0.35">
      <c r="A25" s="136" t="s">
        <v>53</v>
      </c>
      <c r="B25" s="146"/>
      <c r="C25" s="147"/>
      <c r="D25" s="148"/>
      <c r="E25" s="147"/>
      <c r="F25" s="148">
        <v>3</v>
      </c>
      <c r="G25" s="148">
        <v>1501600</v>
      </c>
      <c r="H25" s="146"/>
      <c r="I25" s="149"/>
      <c r="J25" s="146">
        <v>3</v>
      </c>
      <c r="K25" s="152">
        <v>1501600</v>
      </c>
      <c r="L25" s="132"/>
    </row>
    <row r="26" spans="1:13" x14ac:dyDescent="0.35">
      <c r="A26" s="136" t="s">
        <v>60</v>
      </c>
      <c r="B26" s="146">
        <v>8</v>
      </c>
      <c r="C26" s="147">
        <v>36205475</v>
      </c>
      <c r="D26" s="148"/>
      <c r="E26" s="147"/>
      <c r="F26" s="148"/>
      <c r="G26" s="148"/>
      <c r="H26" s="146"/>
      <c r="I26" s="149"/>
      <c r="J26" s="146">
        <v>8</v>
      </c>
      <c r="K26" s="152">
        <v>36205475</v>
      </c>
      <c r="L26" s="132"/>
    </row>
    <row r="27" spans="1:13" x14ac:dyDescent="0.35">
      <c r="A27" s="135" t="s">
        <v>19</v>
      </c>
      <c r="B27" s="146">
        <v>140</v>
      </c>
      <c r="C27" s="147">
        <v>13929223</v>
      </c>
      <c r="D27" s="148"/>
      <c r="E27" s="147"/>
      <c r="F27" s="148"/>
      <c r="G27" s="148"/>
      <c r="H27" s="146">
        <v>288</v>
      </c>
      <c r="I27" s="149">
        <v>152567133</v>
      </c>
      <c r="J27" s="146">
        <v>428</v>
      </c>
      <c r="K27" s="152">
        <v>166496356</v>
      </c>
      <c r="L27" s="132"/>
    </row>
    <row r="28" spans="1:13" x14ac:dyDescent="0.35">
      <c r="A28" s="135" t="s">
        <v>14</v>
      </c>
      <c r="B28" s="146"/>
      <c r="C28" s="147"/>
      <c r="D28" s="148">
        <v>36</v>
      </c>
      <c r="E28" s="147">
        <v>30589280</v>
      </c>
      <c r="F28" s="148">
        <v>775</v>
      </c>
      <c r="G28" s="148">
        <v>3633458</v>
      </c>
      <c r="H28" s="146">
        <v>775</v>
      </c>
      <c r="I28" s="149">
        <v>23130134</v>
      </c>
      <c r="J28" s="146">
        <v>1586</v>
      </c>
      <c r="K28" s="152">
        <v>57352872</v>
      </c>
      <c r="L28" s="132"/>
    </row>
    <row r="29" spans="1:13" x14ac:dyDescent="0.35">
      <c r="A29" s="135" t="s">
        <v>67</v>
      </c>
      <c r="B29" s="146"/>
      <c r="C29" s="147"/>
      <c r="D29" s="148"/>
      <c r="E29" s="147"/>
      <c r="F29" s="148">
        <v>4</v>
      </c>
      <c r="G29" s="147">
        <v>416231</v>
      </c>
      <c r="H29" s="146">
        <v>2</v>
      </c>
      <c r="I29" s="149">
        <v>240000</v>
      </c>
      <c r="J29" s="146">
        <v>6</v>
      </c>
      <c r="K29" s="152">
        <v>656231</v>
      </c>
      <c r="L29" s="132"/>
    </row>
    <row r="30" spans="1:13" x14ac:dyDescent="0.35">
      <c r="A30" s="135" t="s">
        <v>13</v>
      </c>
      <c r="B30" s="198">
        <v>373</v>
      </c>
      <c r="C30" s="155">
        <v>126884013</v>
      </c>
      <c r="D30" s="175"/>
      <c r="E30" s="155"/>
      <c r="F30" s="175">
        <v>6</v>
      </c>
      <c r="G30" s="155">
        <v>8998164</v>
      </c>
      <c r="H30" s="146">
        <v>69</v>
      </c>
      <c r="I30" s="149">
        <v>67822127</v>
      </c>
      <c r="J30" s="148">
        <v>448</v>
      </c>
      <c r="K30" s="152">
        <v>203704304</v>
      </c>
      <c r="L30" s="132"/>
    </row>
    <row r="31" spans="1:13" ht="15" thickBot="1" x14ac:dyDescent="0.4">
      <c r="A31" s="137" t="s">
        <v>32</v>
      </c>
      <c r="B31" s="159">
        <f>SUM(B22:B30)</f>
        <v>521</v>
      </c>
      <c r="C31" s="160">
        <f t="shared" ref="C31:K31" si="3">SUM(C22:C30)</f>
        <v>177018711</v>
      </c>
      <c r="D31" s="161">
        <f t="shared" si="3"/>
        <v>36</v>
      </c>
      <c r="E31" s="160">
        <f t="shared" si="3"/>
        <v>30589280</v>
      </c>
      <c r="F31" s="161">
        <f t="shared" si="3"/>
        <v>810</v>
      </c>
      <c r="G31" s="161">
        <f t="shared" si="3"/>
        <v>257429419</v>
      </c>
      <c r="H31" s="162">
        <f t="shared" si="3"/>
        <v>1252</v>
      </c>
      <c r="I31" s="163">
        <f t="shared" si="3"/>
        <v>400289394</v>
      </c>
      <c r="J31" s="164">
        <f t="shared" si="3"/>
        <v>2619</v>
      </c>
      <c r="K31" s="165">
        <f t="shared" si="3"/>
        <v>865326804</v>
      </c>
    </row>
    <row r="32" spans="1:13" x14ac:dyDescent="0.35">
      <c r="J32" s="176"/>
    </row>
    <row r="53" spans="1:11" x14ac:dyDescent="0.35">
      <c r="A53" t="s">
        <v>20</v>
      </c>
      <c r="F53">
        <v>2</v>
      </c>
      <c r="G53">
        <v>16676000</v>
      </c>
      <c r="H53">
        <v>1</v>
      </c>
      <c r="I53">
        <v>1500000</v>
      </c>
      <c r="J53">
        <v>3</v>
      </c>
      <c r="K53">
        <v>18176000</v>
      </c>
    </row>
    <row r="54" spans="1:11" x14ac:dyDescent="0.35">
      <c r="A54" t="s">
        <v>66</v>
      </c>
      <c r="F54">
        <v>19</v>
      </c>
      <c r="G54">
        <v>224350000</v>
      </c>
      <c r="J54">
        <v>19</v>
      </c>
      <c r="K54">
        <v>224350000</v>
      </c>
    </row>
    <row r="55" spans="1:11" x14ac:dyDescent="0.35">
      <c r="A55" t="s">
        <v>28</v>
      </c>
      <c r="F55">
        <v>1</v>
      </c>
      <c r="G55">
        <v>1853966</v>
      </c>
      <c r="H55">
        <v>117</v>
      </c>
      <c r="I55">
        <v>155030000</v>
      </c>
      <c r="J55">
        <v>118</v>
      </c>
      <c r="K55">
        <v>156883966</v>
      </c>
    </row>
    <row r="56" spans="1:11" x14ac:dyDescent="0.35">
      <c r="A56" t="s">
        <v>53</v>
      </c>
      <c r="F56">
        <v>3</v>
      </c>
      <c r="G56">
        <v>1501600</v>
      </c>
      <c r="J56">
        <v>3</v>
      </c>
      <c r="K56">
        <v>1501600</v>
      </c>
    </row>
    <row r="57" spans="1:11" x14ac:dyDescent="0.35">
      <c r="A57" t="s">
        <v>60</v>
      </c>
      <c r="B57">
        <v>8</v>
      </c>
      <c r="C57">
        <v>36205475</v>
      </c>
      <c r="J57">
        <v>8</v>
      </c>
      <c r="K57">
        <v>36205475</v>
      </c>
    </row>
    <row r="58" spans="1:11" x14ac:dyDescent="0.35">
      <c r="A58" t="s">
        <v>19</v>
      </c>
      <c r="B58">
        <v>140</v>
      </c>
      <c r="C58">
        <v>13929223</v>
      </c>
      <c r="H58">
        <v>288</v>
      </c>
      <c r="I58">
        <v>152567133</v>
      </c>
      <c r="J58">
        <v>428</v>
      </c>
      <c r="K58">
        <v>166496356</v>
      </c>
    </row>
    <row r="59" spans="1:11" x14ac:dyDescent="0.35">
      <c r="A59" t="s">
        <v>14</v>
      </c>
      <c r="D59">
        <v>36</v>
      </c>
      <c r="E59">
        <v>30589280</v>
      </c>
      <c r="F59">
        <v>775</v>
      </c>
      <c r="G59">
        <v>3633458</v>
      </c>
      <c r="H59">
        <v>775</v>
      </c>
      <c r="I59">
        <v>23130134</v>
      </c>
      <c r="J59">
        <v>1586</v>
      </c>
      <c r="K59">
        <v>57352872</v>
      </c>
    </row>
    <row r="60" spans="1:11" x14ac:dyDescent="0.35">
      <c r="A60" t="s">
        <v>67</v>
      </c>
      <c r="F60">
        <v>4</v>
      </c>
      <c r="G60">
        <v>416231</v>
      </c>
      <c r="H60">
        <v>2</v>
      </c>
      <c r="I60">
        <v>240000</v>
      </c>
      <c r="J60">
        <v>6</v>
      </c>
      <c r="K60">
        <v>656231</v>
      </c>
    </row>
    <row r="61" spans="1:11" x14ac:dyDescent="0.35">
      <c r="A61" t="s">
        <v>13</v>
      </c>
      <c r="B61">
        <v>373</v>
      </c>
      <c r="C61">
        <v>126884013</v>
      </c>
      <c r="F61">
        <v>6</v>
      </c>
      <c r="G61">
        <v>8998164</v>
      </c>
      <c r="H61">
        <v>69</v>
      </c>
      <c r="I61">
        <v>67822127</v>
      </c>
      <c r="J61">
        <v>448</v>
      </c>
      <c r="K61">
        <v>203704304</v>
      </c>
    </row>
  </sheetData>
  <mergeCells count="11">
    <mergeCell ref="B21:C21"/>
    <mergeCell ref="F21:G21"/>
    <mergeCell ref="H21:I21"/>
    <mergeCell ref="J21:K21"/>
    <mergeCell ref="D21:E21"/>
    <mergeCell ref="A2:M2"/>
    <mergeCell ref="B4:C4"/>
    <mergeCell ref="F4:G4"/>
    <mergeCell ref="H4:I4"/>
    <mergeCell ref="J4:K4"/>
    <mergeCell ref="D4:E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
  <sheetViews>
    <sheetView workbookViewId="0">
      <selection activeCell="B10" sqref="B10"/>
    </sheetView>
  </sheetViews>
  <sheetFormatPr defaultRowHeight="14.5" x14ac:dyDescent="0.35"/>
  <cols>
    <col min="2" max="2" width="54.36328125" customWidth="1"/>
  </cols>
  <sheetData>
    <row r="1" spans="1:2" ht="48" customHeight="1" x14ac:dyDescent="0.35">
      <c r="A1" s="208" t="s">
        <v>90</v>
      </c>
      <c r="B1" s="209" t="s">
        <v>91</v>
      </c>
    </row>
    <row r="2" spans="1:2" ht="64.5" customHeight="1" x14ac:dyDescent="0.35">
      <c r="A2" s="208" t="s">
        <v>92</v>
      </c>
      <c r="B2" s="209" t="s">
        <v>98</v>
      </c>
    </row>
    <row r="3" spans="1:2" ht="57" customHeight="1" x14ac:dyDescent="0.35">
      <c r="A3" s="208" t="s">
        <v>93</v>
      </c>
      <c r="B3" s="209" t="s">
        <v>97</v>
      </c>
    </row>
    <row r="4" spans="1:2" ht="37.5" customHeight="1" x14ac:dyDescent="0.35">
      <c r="A4" s="208" t="s">
        <v>94</v>
      </c>
      <c r="B4" s="209"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34"/>
  <sheetViews>
    <sheetView workbookViewId="0"/>
  </sheetViews>
  <sheetFormatPr defaultRowHeight="14.5" x14ac:dyDescent="0.35"/>
  <cols>
    <col min="1" max="1" width="32.7265625" customWidth="1"/>
    <col min="2" max="2" width="4.1796875" customWidth="1"/>
    <col min="3" max="3" width="2.1796875" customWidth="1"/>
    <col min="4" max="4" width="12.7265625" bestFit="1" customWidth="1"/>
    <col min="5" max="7" width="12.1796875" bestFit="1" customWidth="1"/>
    <col min="8" max="8" width="11.90625" bestFit="1" customWidth="1"/>
    <col min="9" max="9" width="13.26953125" bestFit="1" customWidth="1"/>
    <col min="10" max="10" width="11" bestFit="1" customWidth="1"/>
    <col min="11" max="11" width="9.453125" bestFit="1" customWidth="1"/>
    <col min="12" max="12" width="15.81640625" customWidth="1"/>
    <col min="13" max="14" width="10.90625" bestFit="1" customWidth="1"/>
    <col min="15" max="15" width="12.54296875" bestFit="1" customWidth="1"/>
    <col min="16" max="16" width="12.7265625" bestFit="1" customWidth="1"/>
    <col min="17" max="17" width="12.36328125" customWidth="1"/>
  </cols>
  <sheetData>
    <row r="1" spans="1:20" ht="20" x14ac:dyDescent="0.4">
      <c r="A1" s="133" t="s">
        <v>68</v>
      </c>
    </row>
    <row r="2" spans="1:20" s="167" customFormat="1" ht="13.5" thickBot="1" x14ac:dyDescent="0.35">
      <c r="A2" s="166" t="s">
        <v>57</v>
      </c>
    </row>
    <row r="3" spans="1:20" x14ac:dyDescent="0.35">
      <c r="A3" s="89"/>
      <c r="B3" s="90"/>
      <c r="C3" s="90"/>
      <c r="D3" s="91" t="s">
        <v>72</v>
      </c>
      <c r="E3" s="91" t="s">
        <v>73</v>
      </c>
      <c r="F3" s="91" t="s">
        <v>70</v>
      </c>
      <c r="G3" s="91" t="s">
        <v>71</v>
      </c>
      <c r="H3" s="91" t="s">
        <v>43</v>
      </c>
      <c r="I3" s="91" t="s">
        <v>74</v>
      </c>
      <c r="J3" s="91" t="s">
        <v>75</v>
      </c>
      <c r="K3" s="91" t="s">
        <v>24</v>
      </c>
      <c r="L3" s="91" t="s">
        <v>44</v>
      </c>
      <c r="M3" s="91" t="s">
        <v>76</v>
      </c>
      <c r="N3" s="91" t="s">
        <v>27</v>
      </c>
      <c r="O3" s="91" t="s">
        <v>78</v>
      </c>
      <c r="P3" s="91" t="s">
        <v>3</v>
      </c>
      <c r="Q3" s="91" t="s">
        <v>45</v>
      </c>
      <c r="R3" s="92" t="s">
        <v>46</v>
      </c>
    </row>
    <row r="4" spans="1:20" x14ac:dyDescent="0.35">
      <c r="A4" s="93" t="s">
        <v>36</v>
      </c>
      <c r="B4" s="94"/>
      <c r="C4" s="95"/>
      <c r="D4" s="96" t="s">
        <v>2</v>
      </c>
      <c r="E4" s="96" t="s">
        <v>2</v>
      </c>
      <c r="F4" s="96" t="s">
        <v>2</v>
      </c>
      <c r="G4" s="96" t="s">
        <v>47</v>
      </c>
      <c r="H4" s="96" t="s">
        <v>2</v>
      </c>
      <c r="I4" s="96" t="s">
        <v>48</v>
      </c>
      <c r="J4" s="96" t="s">
        <v>2</v>
      </c>
      <c r="K4" s="96" t="s">
        <v>2</v>
      </c>
      <c r="L4" s="96" t="s">
        <v>2</v>
      </c>
      <c r="M4" s="96" t="s">
        <v>2</v>
      </c>
      <c r="N4" s="96"/>
      <c r="O4" s="96" t="s">
        <v>77</v>
      </c>
      <c r="P4" s="96"/>
      <c r="Q4" s="96"/>
      <c r="R4" s="97" t="s">
        <v>49</v>
      </c>
    </row>
    <row r="5" spans="1:20" ht="12.75" customHeight="1" x14ac:dyDescent="0.35">
      <c r="A5" s="98"/>
      <c r="B5" s="99"/>
      <c r="C5" s="99"/>
      <c r="D5" s="100"/>
      <c r="E5" s="100"/>
      <c r="F5" s="100"/>
      <c r="G5" s="101"/>
      <c r="H5" s="100"/>
      <c r="I5" s="101"/>
      <c r="J5" s="100"/>
      <c r="K5" s="100"/>
      <c r="L5" s="100"/>
      <c r="M5" s="100"/>
      <c r="N5" s="100"/>
      <c r="O5" s="100"/>
      <c r="P5" s="100"/>
      <c r="Q5" s="102"/>
      <c r="R5" s="103"/>
      <c r="T5" s="207" t="s">
        <v>87</v>
      </c>
    </row>
    <row r="6" spans="1:20" ht="12.75" customHeight="1" x14ac:dyDescent="0.35">
      <c r="A6" s="98" t="s">
        <v>4</v>
      </c>
      <c r="B6" s="104" t="s">
        <v>41</v>
      </c>
      <c r="C6" s="104"/>
      <c r="D6" s="105">
        <v>1530</v>
      </c>
      <c r="E6" s="105">
        <v>242</v>
      </c>
      <c r="F6" s="177">
        <v>334</v>
      </c>
      <c r="G6" s="99">
        <v>688</v>
      </c>
      <c r="H6" s="105">
        <v>151</v>
      </c>
      <c r="I6" s="105">
        <v>311</v>
      </c>
      <c r="J6" s="105">
        <v>4</v>
      </c>
      <c r="K6" s="105">
        <v>0</v>
      </c>
      <c r="L6" s="105">
        <v>2</v>
      </c>
      <c r="M6" s="105">
        <v>25</v>
      </c>
      <c r="N6" s="105">
        <v>0</v>
      </c>
      <c r="O6" s="105">
        <v>2</v>
      </c>
      <c r="P6" s="105">
        <v>98</v>
      </c>
      <c r="Q6" s="105">
        <f>SUM(D6:P6)</f>
        <v>3387</v>
      </c>
      <c r="R6" s="106">
        <f>(Q6/$Q$27)*100</f>
        <v>33.72834096793467</v>
      </c>
    </row>
    <row r="7" spans="1:20" ht="12.75" customHeight="1" x14ac:dyDescent="0.35">
      <c r="A7" s="98"/>
      <c r="B7" s="104" t="s">
        <v>38</v>
      </c>
      <c r="C7" s="104"/>
      <c r="D7" s="107">
        <v>103472457</v>
      </c>
      <c r="E7" s="107">
        <v>49455934</v>
      </c>
      <c r="F7" s="107">
        <v>107986255</v>
      </c>
      <c r="G7" s="108">
        <v>236894230</v>
      </c>
      <c r="H7" s="107">
        <v>57426986</v>
      </c>
      <c r="I7" s="107">
        <v>61118605</v>
      </c>
      <c r="J7" s="107">
        <v>3018909</v>
      </c>
      <c r="K7" s="107">
        <v>0</v>
      </c>
      <c r="L7" s="107">
        <v>1120000</v>
      </c>
      <c r="M7" s="107">
        <v>11106384</v>
      </c>
      <c r="N7" s="107">
        <v>0</v>
      </c>
      <c r="O7" s="107">
        <v>80054</v>
      </c>
      <c r="P7" s="107">
        <v>38569381</v>
      </c>
      <c r="Q7" s="105">
        <f t="shared" ref="Q7:Q25" si="0">SUM(D7:P7)</f>
        <v>670249195</v>
      </c>
      <c r="R7" s="109">
        <f>(Q7/$Q$28)*100</f>
        <v>31.794717288640861</v>
      </c>
    </row>
    <row r="8" spans="1:20" ht="7.5" customHeight="1" x14ac:dyDescent="0.35">
      <c r="A8" s="98"/>
      <c r="B8" s="104"/>
      <c r="C8" s="104"/>
      <c r="D8" s="107"/>
      <c r="E8" s="107"/>
      <c r="F8" s="107"/>
      <c r="G8" s="108"/>
      <c r="H8" s="107"/>
      <c r="I8" s="107"/>
      <c r="J8" s="107"/>
      <c r="K8" s="107"/>
      <c r="L8" s="107"/>
      <c r="M8" s="107"/>
      <c r="N8" s="107"/>
      <c r="O8" s="107"/>
      <c r="P8" s="107"/>
      <c r="Q8" s="105"/>
      <c r="R8" s="103"/>
    </row>
    <row r="9" spans="1:20" ht="12.75" customHeight="1" x14ac:dyDescent="0.35">
      <c r="A9" s="98" t="s">
        <v>9</v>
      </c>
      <c r="B9" s="104" t="s">
        <v>41</v>
      </c>
      <c r="C9" s="104"/>
      <c r="D9" s="105">
        <v>1669</v>
      </c>
      <c r="E9" s="105">
        <v>47</v>
      </c>
      <c r="F9" s="105">
        <v>11</v>
      </c>
      <c r="G9" s="110">
        <v>0</v>
      </c>
      <c r="H9" s="105">
        <v>0</v>
      </c>
      <c r="I9" s="105">
        <v>0</v>
      </c>
      <c r="J9" s="105">
        <v>0</v>
      </c>
      <c r="K9" s="105">
        <v>0</v>
      </c>
      <c r="L9" s="105">
        <v>0</v>
      </c>
      <c r="M9" s="105">
        <v>0</v>
      </c>
      <c r="N9" s="105">
        <v>0</v>
      </c>
      <c r="O9" s="105">
        <v>25</v>
      </c>
      <c r="P9" s="105">
        <v>271</v>
      </c>
      <c r="Q9" s="105">
        <f t="shared" si="0"/>
        <v>2023</v>
      </c>
      <c r="R9" s="106">
        <f>(Q9/$Q$27)*100</f>
        <v>20.145389364668393</v>
      </c>
    </row>
    <row r="10" spans="1:20" ht="14" customHeight="1" x14ac:dyDescent="0.35">
      <c r="A10" s="98"/>
      <c r="B10" s="104" t="s">
        <v>38</v>
      </c>
      <c r="C10" s="99"/>
      <c r="D10" s="107">
        <v>69863825</v>
      </c>
      <c r="E10" s="107">
        <v>1279671</v>
      </c>
      <c r="F10" s="107">
        <v>87000</v>
      </c>
      <c r="G10" s="108">
        <v>0</v>
      </c>
      <c r="H10" s="107">
        <v>0</v>
      </c>
      <c r="I10" s="107">
        <v>0</v>
      </c>
      <c r="J10" s="107">
        <v>0</v>
      </c>
      <c r="K10" s="107">
        <v>0</v>
      </c>
      <c r="L10" s="107">
        <v>0</v>
      </c>
      <c r="M10" s="107">
        <v>0</v>
      </c>
      <c r="N10" s="107">
        <v>0</v>
      </c>
      <c r="O10" s="107">
        <v>592125</v>
      </c>
      <c r="P10" s="107">
        <v>51480709</v>
      </c>
      <c r="Q10" s="105">
        <f t="shared" si="0"/>
        <v>123303330</v>
      </c>
      <c r="R10" s="109">
        <f>(Q10/$Q$28)*100</f>
        <v>5.8491596071189447</v>
      </c>
    </row>
    <row r="11" spans="1:20" ht="6" customHeight="1" x14ac:dyDescent="0.35">
      <c r="A11" s="111"/>
      <c r="B11" s="104"/>
      <c r="C11" s="104"/>
      <c r="D11" s="107"/>
      <c r="E11" s="107"/>
      <c r="F11" s="107"/>
      <c r="G11" s="108"/>
      <c r="H11" s="107"/>
      <c r="I11" s="107"/>
      <c r="J11" s="107"/>
      <c r="K11" s="107"/>
      <c r="L11" s="107"/>
      <c r="M11" s="107"/>
      <c r="N11" s="107"/>
      <c r="O11" s="107"/>
      <c r="P11" s="107"/>
      <c r="Q11" s="105"/>
      <c r="R11" s="103"/>
    </row>
    <row r="12" spans="1:20" ht="17" customHeight="1" x14ac:dyDescent="0.35">
      <c r="A12" s="112" t="s">
        <v>29</v>
      </c>
      <c r="B12" s="113" t="s">
        <v>41</v>
      </c>
      <c r="C12" s="113"/>
      <c r="D12" s="105">
        <v>0</v>
      </c>
      <c r="E12" s="105">
        <v>0</v>
      </c>
      <c r="F12" s="105">
        <v>0</v>
      </c>
      <c r="G12" s="110">
        <v>0</v>
      </c>
      <c r="H12" s="105">
        <v>0</v>
      </c>
      <c r="I12" s="105">
        <v>0</v>
      </c>
      <c r="J12" s="105">
        <v>0</v>
      </c>
      <c r="K12" s="105">
        <v>0</v>
      </c>
      <c r="L12" s="105">
        <v>0</v>
      </c>
      <c r="M12" s="105">
        <v>0</v>
      </c>
      <c r="N12" s="105">
        <v>2</v>
      </c>
      <c r="O12" s="105">
        <v>0</v>
      </c>
      <c r="P12" s="105">
        <v>0</v>
      </c>
      <c r="Q12" s="105">
        <f t="shared" si="0"/>
        <v>2</v>
      </c>
      <c r="R12" s="106">
        <f>(Q12/$Q$27)*100</f>
        <v>1.9916351324437361E-2</v>
      </c>
    </row>
    <row r="13" spans="1:20" ht="12.75" customHeight="1" x14ac:dyDescent="0.35">
      <c r="A13" s="98"/>
      <c r="B13" s="104" t="s">
        <v>38</v>
      </c>
      <c r="C13" s="104"/>
      <c r="D13" s="107">
        <v>0</v>
      </c>
      <c r="E13" s="107">
        <v>0</v>
      </c>
      <c r="F13" s="107">
        <v>0</v>
      </c>
      <c r="G13" s="108">
        <v>0</v>
      </c>
      <c r="H13" s="107">
        <v>0</v>
      </c>
      <c r="I13" s="107">
        <v>0</v>
      </c>
      <c r="J13" s="107">
        <v>0</v>
      </c>
      <c r="K13" s="107">
        <v>0</v>
      </c>
      <c r="L13" s="107">
        <v>0</v>
      </c>
      <c r="M13" s="107">
        <v>0</v>
      </c>
      <c r="N13" s="107">
        <v>3655417</v>
      </c>
      <c r="O13" s="107">
        <v>0</v>
      </c>
      <c r="P13" s="107">
        <v>0</v>
      </c>
      <c r="Q13" s="105">
        <f t="shared" si="0"/>
        <v>3655417</v>
      </c>
      <c r="R13" s="109">
        <f>(Q13/$Q$28)*100</f>
        <v>0.17340259556311993</v>
      </c>
    </row>
    <row r="14" spans="1:20" ht="7.5" customHeight="1" x14ac:dyDescent="0.35">
      <c r="A14" s="111"/>
      <c r="B14" s="104"/>
      <c r="C14" s="104"/>
      <c r="D14" s="105"/>
      <c r="E14" s="105"/>
      <c r="F14" s="105"/>
      <c r="G14" s="99"/>
      <c r="H14" s="105"/>
      <c r="I14" s="105"/>
      <c r="J14" s="105"/>
      <c r="K14" s="105"/>
      <c r="L14" s="105"/>
      <c r="M14" s="105"/>
      <c r="N14" s="105"/>
      <c r="O14" s="105"/>
      <c r="P14" s="105"/>
      <c r="Q14" s="105"/>
      <c r="R14" s="103"/>
    </row>
    <row r="15" spans="1:20" ht="12.75" customHeight="1" x14ac:dyDescent="0.35">
      <c r="A15" s="98" t="s">
        <v>0</v>
      </c>
      <c r="B15" s="104" t="s">
        <v>41</v>
      </c>
      <c r="C15" s="104"/>
      <c r="D15" s="105">
        <v>505</v>
      </c>
      <c r="E15" s="105">
        <v>53</v>
      </c>
      <c r="F15" s="105">
        <v>14</v>
      </c>
      <c r="G15" s="110">
        <v>72</v>
      </c>
      <c r="H15" s="105">
        <v>0</v>
      </c>
      <c r="I15" s="105">
        <v>7</v>
      </c>
      <c r="J15" s="105">
        <v>0</v>
      </c>
      <c r="K15" s="105">
        <v>0</v>
      </c>
      <c r="L15" s="105">
        <v>23</v>
      </c>
      <c r="M15" s="105">
        <v>0</v>
      </c>
      <c r="N15" s="105">
        <v>0</v>
      </c>
      <c r="O15" s="105">
        <v>3</v>
      </c>
      <c r="P15" s="105">
        <v>66</v>
      </c>
      <c r="Q15" s="105">
        <f t="shared" si="0"/>
        <v>743</v>
      </c>
      <c r="R15" s="106">
        <f>(Q15/$Q$27)*100</f>
        <v>7.3989245170284805</v>
      </c>
    </row>
    <row r="16" spans="1:20" ht="12.75" customHeight="1" x14ac:dyDescent="0.35">
      <c r="A16" s="111"/>
      <c r="B16" s="104" t="s">
        <v>38</v>
      </c>
      <c r="C16" s="104"/>
      <c r="D16" s="107">
        <v>30954148</v>
      </c>
      <c r="E16" s="107">
        <v>10641436</v>
      </c>
      <c r="F16" s="107">
        <v>2487783</v>
      </c>
      <c r="G16" s="108">
        <v>6924241</v>
      </c>
      <c r="H16" s="107">
        <v>0</v>
      </c>
      <c r="I16" s="107">
        <v>914780</v>
      </c>
      <c r="J16" s="107">
        <v>0</v>
      </c>
      <c r="K16" s="107">
        <v>0</v>
      </c>
      <c r="L16" s="107">
        <v>8370519</v>
      </c>
      <c r="M16" s="107">
        <v>0</v>
      </c>
      <c r="N16" s="107">
        <v>626784</v>
      </c>
      <c r="O16" s="107">
        <v>84010</v>
      </c>
      <c r="P16" s="107">
        <v>15234699</v>
      </c>
      <c r="Q16" s="105">
        <f t="shared" si="0"/>
        <v>76238400</v>
      </c>
      <c r="R16" s="109">
        <f>(Q16/$Q$28)*100</f>
        <v>3.6165330635545443</v>
      </c>
    </row>
    <row r="17" spans="1:18" ht="7.5" customHeight="1" x14ac:dyDescent="0.35">
      <c r="A17" s="111"/>
      <c r="B17" s="104"/>
      <c r="C17" s="104"/>
      <c r="D17" s="105"/>
      <c r="E17" s="105"/>
      <c r="F17" s="105"/>
      <c r="G17" s="99"/>
      <c r="H17" s="105"/>
      <c r="I17" s="105"/>
      <c r="J17" s="105"/>
      <c r="K17" s="105"/>
      <c r="L17" s="105"/>
      <c r="M17" s="105"/>
      <c r="N17" s="105"/>
      <c r="O17" s="105"/>
      <c r="P17" s="105"/>
      <c r="Q17" s="105"/>
      <c r="R17" s="103"/>
    </row>
    <row r="18" spans="1:18" ht="12.75" customHeight="1" x14ac:dyDescent="0.35">
      <c r="A18" s="111" t="s">
        <v>12</v>
      </c>
      <c r="B18" s="104" t="s">
        <v>41</v>
      </c>
      <c r="C18" s="104"/>
      <c r="D18" s="105">
        <v>4</v>
      </c>
      <c r="E18" s="105">
        <v>0</v>
      </c>
      <c r="F18" s="105">
        <v>0</v>
      </c>
      <c r="G18" s="110">
        <v>21</v>
      </c>
      <c r="H18" s="105">
        <v>31</v>
      </c>
      <c r="I18" s="105">
        <v>0</v>
      </c>
      <c r="J18" s="105">
        <v>5</v>
      </c>
      <c r="K18" s="105">
        <v>4</v>
      </c>
      <c r="L18" s="105"/>
      <c r="M18" s="105">
        <v>6</v>
      </c>
      <c r="N18" s="105">
        <v>0</v>
      </c>
      <c r="O18" s="105">
        <v>0</v>
      </c>
      <c r="P18" s="105">
        <v>0</v>
      </c>
      <c r="Q18" s="105">
        <f t="shared" si="0"/>
        <v>71</v>
      </c>
      <c r="R18" s="106">
        <f>(Q18/$Q$27)*100</f>
        <v>0.70703047201752633</v>
      </c>
    </row>
    <row r="19" spans="1:18" ht="12.75" customHeight="1" x14ac:dyDescent="0.35">
      <c r="A19" s="98"/>
      <c r="B19" s="104" t="s">
        <v>38</v>
      </c>
      <c r="C19" s="104"/>
      <c r="D19" s="107">
        <v>0</v>
      </c>
      <c r="E19" s="107">
        <v>0</v>
      </c>
      <c r="F19" s="107">
        <v>0</v>
      </c>
      <c r="G19" s="108">
        <v>2878482</v>
      </c>
      <c r="H19" s="107">
        <v>22025673</v>
      </c>
      <c r="I19" s="107">
        <v>0</v>
      </c>
      <c r="J19" s="107">
        <v>0</v>
      </c>
      <c r="K19" s="107">
        <v>0</v>
      </c>
      <c r="L19" s="107"/>
      <c r="M19" s="107">
        <v>8314706</v>
      </c>
      <c r="N19" s="107">
        <v>0</v>
      </c>
      <c r="O19" s="107">
        <v>0</v>
      </c>
      <c r="P19" s="107">
        <v>0</v>
      </c>
      <c r="Q19" s="105">
        <f t="shared" si="0"/>
        <v>33218861</v>
      </c>
      <c r="R19" s="109">
        <f>(Q19/$Q$28)*100</f>
        <v>1.5758083739968649</v>
      </c>
    </row>
    <row r="20" spans="1:18" ht="5.5" customHeight="1" x14ac:dyDescent="0.35">
      <c r="A20" s="98"/>
      <c r="B20" s="104"/>
      <c r="C20" s="104"/>
      <c r="D20" s="107"/>
      <c r="E20" s="107"/>
      <c r="F20" s="107"/>
      <c r="G20" s="108"/>
      <c r="H20" s="107"/>
      <c r="I20" s="107"/>
      <c r="J20" s="107"/>
      <c r="K20" s="107"/>
      <c r="L20" s="107"/>
      <c r="M20" s="107"/>
      <c r="N20" s="107"/>
      <c r="O20" s="107"/>
      <c r="P20" s="107"/>
      <c r="Q20" s="105"/>
      <c r="R20" s="109"/>
    </row>
    <row r="21" spans="1:18" ht="12.75" customHeight="1" x14ac:dyDescent="0.35">
      <c r="A21" s="114" t="s">
        <v>23</v>
      </c>
      <c r="B21" s="115" t="s">
        <v>41</v>
      </c>
      <c r="C21" s="115"/>
      <c r="D21" s="105">
        <v>0</v>
      </c>
      <c r="E21" s="105">
        <v>0</v>
      </c>
      <c r="F21" s="105">
        <v>8</v>
      </c>
      <c r="G21" s="110">
        <v>0</v>
      </c>
      <c r="H21" s="105">
        <v>0</v>
      </c>
      <c r="I21" s="105">
        <v>0</v>
      </c>
      <c r="J21" s="105">
        <v>0</v>
      </c>
      <c r="K21" s="105">
        <v>0</v>
      </c>
      <c r="L21" s="105">
        <v>0</v>
      </c>
      <c r="M21" s="105">
        <v>0</v>
      </c>
      <c r="N21" s="105">
        <v>0</v>
      </c>
      <c r="O21" s="105">
        <v>0</v>
      </c>
      <c r="P21" s="105">
        <v>0</v>
      </c>
      <c r="Q21" s="105">
        <f t="shared" si="0"/>
        <v>8</v>
      </c>
      <c r="R21" s="106">
        <f>(Q21/$Q$27)*100</f>
        <v>7.9665405297749445E-2</v>
      </c>
    </row>
    <row r="22" spans="1:18" ht="12.75" customHeight="1" x14ac:dyDescent="0.35">
      <c r="A22" s="111"/>
      <c r="B22" s="104" t="s">
        <v>38</v>
      </c>
      <c r="C22" s="104"/>
      <c r="D22" s="107">
        <v>0</v>
      </c>
      <c r="E22" s="107">
        <v>0</v>
      </c>
      <c r="F22" s="107">
        <v>2020000</v>
      </c>
      <c r="G22" s="108">
        <v>0</v>
      </c>
      <c r="H22" s="107">
        <v>0</v>
      </c>
      <c r="I22" s="107">
        <v>0</v>
      </c>
      <c r="J22" s="107">
        <v>0</v>
      </c>
      <c r="K22" s="107">
        <v>0</v>
      </c>
      <c r="L22" s="107">
        <v>0</v>
      </c>
      <c r="M22" s="107">
        <v>0</v>
      </c>
      <c r="N22" s="107">
        <v>0</v>
      </c>
      <c r="O22" s="107">
        <v>0</v>
      </c>
      <c r="P22" s="107">
        <v>0</v>
      </c>
      <c r="Q22" s="105">
        <f t="shared" si="0"/>
        <v>2020000</v>
      </c>
      <c r="R22" s="109">
        <f>(Q22/$Q$28)*100</f>
        <v>9.5823060142660121E-2</v>
      </c>
    </row>
    <row r="23" spans="1:18" ht="7.5" customHeight="1" x14ac:dyDescent="0.35">
      <c r="A23" s="111"/>
      <c r="B23" s="104"/>
      <c r="C23" s="104"/>
      <c r="D23" s="107"/>
      <c r="E23" s="107"/>
      <c r="F23" s="107"/>
      <c r="G23" s="99"/>
      <c r="H23" s="107"/>
      <c r="I23" s="107"/>
      <c r="J23" s="107"/>
      <c r="K23" s="107"/>
      <c r="L23" s="107"/>
      <c r="M23" s="107"/>
      <c r="N23" s="107"/>
      <c r="O23" s="107"/>
      <c r="P23" s="107"/>
      <c r="Q23" s="105"/>
      <c r="R23" s="103"/>
    </row>
    <row r="24" spans="1:18" ht="12.75" customHeight="1" x14ac:dyDescent="0.35">
      <c r="A24" s="98" t="s">
        <v>7</v>
      </c>
      <c r="B24" s="104" t="s">
        <v>41</v>
      </c>
      <c r="C24" s="104"/>
      <c r="D24" s="105">
        <v>1264</v>
      </c>
      <c r="E24" s="105">
        <v>231</v>
      </c>
      <c r="F24" s="105">
        <v>302</v>
      </c>
      <c r="G24" s="110">
        <v>1237</v>
      </c>
      <c r="H24" s="105">
        <v>291</v>
      </c>
      <c r="I24" s="105">
        <v>359</v>
      </c>
      <c r="J24" s="105">
        <v>25</v>
      </c>
      <c r="K24" s="105">
        <v>0</v>
      </c>
      <c r="L24" s="105">
        <v>0</v>
      </c>
      <c r="M24" s="105">
        <v>18</v>
      </c>
      <c r="N24" s="105">
        <v>1</v>
      </c>
      <c r="O24" s="105">
        <v>1</v>
      </c>
      <c r="P24" s="105">
        <v>79</v>
      </c>
      <c r="Q24" s="105">
        <f t="shared" si="0"/>
        <v>3808</v>
      </c>
      <c r="R24" s="106">
        <f>(Q24/$Q$27)*100</f>
        <v>37.920732921728742</v>
      </c>
    </row>
    <row r="25" spans="1:18" ht="12.75" customHeight="1" x14ac:dyDescent="0.35">
      <c r="A25" s="98"/>
      <c r="B25" s="104" t="s">
        <v>38</v>
      </c>
      <c r="C25" s="104"/>
      <c r="D25" s="107">
        <v>106322380</v>
      </c>
      <c r="E25" s="107">
        <v>81828843</v>
      </c>
      <c r="F25" s="107">
        <v>91631767</v>
      </c>
      <c r="G25" s="108">
        <v>630817337</v>
      </c>
      <c r="H25" s="107">
        <v>149873942</v>
      </c>
      <c r="I25" s="107">
        <v>75003275</v>
      </c>
      <c r="J25" s="107">
        <v>5622328</v>
      </c>
      <c r="K25" s="107">
        <v>0</v>
      </c>
      <c r="L25" s="107">
        <v>0</v>
      </c>
      <c r="M25" s="107">
        <v>9832000</v>
      </c>
      <c r="N25" s="107">
        <v>15308000</v>
      </c>
      <c r="O25" s="107">
        <v>24611</v>
      </c>
      <c r="P25" s="107">
        <v>33102381</v>
      </c>
      <c r="Q25" s="105">
        <f t="shared" si="0"/>
        <v>1199366864</v>
      </c>
      <c r="R25" s="109">
        <f>(Q25/$Q$28)*100</f>
        <v>56.89455601098301</v>
      </c>
    </row>
    <row r="26" spans="1:18" ht="7.5" customHeight="1" x14ac:dyDescent="0.35">
      <c r="A26" s="98"/>
      <c r="B26" s="104"/>
      <c r="C26" s="104"/>
      <c r="D26" s="107"/>
      <c r="E26" s="107"/>
      <c r="F26" s="107"/>
      <c r="G26" s="99"/>
      <c r="H26" s="107"/>
      <c r="I26" s="107"/>
      <c r="J26" s="107"/>
      <c r="K26" s="107"/>
      <c r="L26" s="107"/>
      <c r="M26" s="107"/>
      <c r="N26" s="107"/>
      <c r="O26" s="107"/>
      <c r="P26" s="107"/>
      <c r="Q26" s="107"/>
      <c r="R26" s="103"/>
    </row>
    <row r="27" spans="1:18" ht="12.75" customHeight="1" x14ac:dyDescent="0.35">
      <c r="A27" s="116" t="s">
        <v>33</v>
      </c>
      <c r="B27" s="104" t="s">
        <v>41</v>
      </c>
      <c r="C27" s="104"/>
      <c r="D27" s="105">
        <f>D6+D9+D12+D15+D18+D21+D24</f>
        <v>4972</v>
      </c>
      <c r="E27" s="105">
        <f t="shared" ref="E27:R27" si="1">E6+E9+E12+E15+E18+E21+E24</f>
        <v>573</v>
      </c>
      <c r="F27" s="105">
        <f t="shared" si="1"/>
        <v>669</v>
      </c>
      <c r="G27" s="105">
        <f t="shared" si="1"/>
        <v>2018</v>
      </c>
      <c r="H27" s="105">
        <f t="shared" si="1"/>
        <v>473</v>
      </c>
      <c r="I27" s="105">
        <f t="shared" si="1"/>
        <v>677</v>
      </c>
      <c r="J27" s="105">
        <f t="shared" si="1"/>
        <v>34</v>
      </c>
      <c r="K27" s="105">
        <f t="shared" si="1"/>
        <v>4</v>
      </c>
      <c r="L27" s="105">
        <f t="shared" si="1"/>
        <v>25</v>
      </c>
      <c r="M27" s="105">
        <f t="shared" si="1"/>
        <v>49</v>
      </c>
      <c r="N27" s="105">
        <f t="shared" si="1"/>
        <v>3</v>
      </c>
      <c r="O27" s="105">
        <f t="shared" si="1"/>
        <v>31</v>
      </c>
      <c r="P27" s="105">
        <f t="shared" si="1"/>
        <v>514</v>
      </c>
      <c r="Q27" s="105">
        <f t="shared" si="1"/>
        <v>10042</v>
      </c>
      <c r="R27" s="106">
        <f t="shared" si="1"/>
        <v>100</v>
      </c>
    </row>
    <row r="28" spans="1:18" ht="12.75" customHeight="1" x14ac:dyDescent="0.35">
      <c r="A28" s="111"/>
      <c r="B28" s="104" t="s">
        <v>38</v>
      </c>
      <c r="C28" s="104"/>
      <c r="D28" s="105">
        <f>D7+D10+D13+D16+D19+D22+D25</f>
        <v>310612810</v>
      </c>
      <c r="E28" s="105">
        <f t="shared" ref="E28:R28" si="2">E7+E10+E13+E16+E19+E22+E25</f>
        <v>143205884</v>
      </c>
      <c r="F28" s="105">
        <f t="shared" si="2"/>
        <v>204212805</v>
      </c>
      <c r="G28" s="105">
        <f t="shared" si="2"/>
        <v>877514290</v>
      </c>
      <c r="H28" s="105">
        <f t="shared" si="2"/>
        <v>229326601</v>
      </c>
      <c r="I28" s="105">
        <f t="shared" si="2"/>
        <v>137036660</v>
      </c>
      <c r="J28" s="105">
        <f t="shared" si="2"/>
        <v>8641237</v>
      </c>
      <c r="K28" s="105">
        <f t="shared" si="2"/>
        <v>0</v>
      </c>
      <c r="L28" s="105">
        <f t="shared" si="2"/>
        <v>9490519</v>
      </c>
      <c r="M28" s="105">
        <f t="shared" si="2"/>
        <v>29253090</v>
      </c>
      <c r="N28" s="105">
        <f t="shared" si="2"/>
        <v>19590201</v>
      </c>
      <c r="O28" s="105">
        <f t="shared" si="2"/>
        <v>780800</v>
      </c>
      <c r="P28" s="105">
        <f t="shared" si="2"/>
        <v>138387170</v>
      </c>
      <c r="Q28" s="105">
        <f t="shared" si="2"/>
        <v>2108052067</v>
      </c>
      <c r="R28" s="109">
        <f t="shared" si="2"/>
        <v>100</v>
      </c>
    </row>
    <row r="29" spans="1:18" ht="12.75" customHeight="1" x14ac:dyDescent="0.35">
      <c r="A29" s="117" t="s">
        <v>39</v>
      </c>
      <c r="B29" s="118" t="s">
        <v>41</v>
      </c>
      <c r="C29" s="119"/>
      <c r="D29" s="120">
        <v>16.192187647782085</v>
      </c>
      <c r="E29" s="120">
        <v>4.2844982502600963</v>
      </c>
      <c r="F29" s="120">
        <v>2.4212617043412465</v>
      </c>
      <c r="G29" s="120">
        <v>37.434975881963489</v>
      </c>
      <c r="H29" s="120">
        <v>2.3455972760805825</v>
      </c>
      <c r="I29" s="120">
        <v>33.736876950723541</v>
      </c>
      <c r="J29" s="120">
        <v>0.9836375673886314</v>
      </c>
      <c r="K29" s="120">
        <v>0.53910905135723064</v>
      </c>
      <c r="L29" s="120">
        <v>1.2484630663009553</v>
      </c>
      <c r="M29" s="120">
        <v>7.5664428260663955E-2</v>
      </c>
      <c r="N29" s="120">
        <v>0.24590939184715785</v>
      </c>
      <c r="O29" s="120">
        <v>0.32157382010782182</v>
      </c>
      <c r="P29" s="120"/>
      <c r="Q29" s="120">
        <v>100</v>
      </c>
      <c r="R29" s="121"/>
    </row>
    <row r="30" spans="1:18" ht="12.75" customHeight="1" thickBot="1" x14ac:dyDescent="0.4">
      <c r="A30" s="122"/>
      <c r="B30" s="123" t="s">
        <v>38</v>
      </c>
      <c r="C30" s="124"/>
      <c r="D30" s="125">
        <v>45.955122302886139</v>
      </c>
      <c r="E30" s="125">
        <v>8.0169592889019778</v>
      </c>
      <c r="F30" s="125">
        <v>3.0408008717953612</v>
      </c>
      <c r="G30" s="125">
        <v>14.851237272433965</v>
      </c>
      <c r="H30" s="125">
        <v>12.366549826727107</v>
      </c>
      <c r="I30" s="125">
        <v>9.1936129745359949</v>
      </c>
      <c r="J30" s="125">
        <v>0.17777160565299141</v>
      </c>
      <c r="K30" s="125">
        <v>1.904415358631899</v>
      </c>
      <c r="L30" s="125">
        <v>1.7934242171935775</v>
      </c>
      <c r="M30" s="125">
        <v>0.39675072443652221</v>
      </c>
      <c r="N30" s="125">
        <v>0.70906466908243004</v>
      </c>
      <c r="O30" s="125">
        <v>0.5996128721537014</v>
      </c>
      <c r="P30" s="125"/>
      <c r="Q30" s="125">
        <v>100</v>
      </c>
      <c r="R30" s="126"/>
    </row>
    <row r="31" spans="1:18" ht="12.75" customHeight="1" x14ac:dyDescent="0.35">
      <c r="A31" s="127"/>
      <c r="B31" s="127"/>
      <c r="C31" s="127"/>
      <c r="D31" s="127"/>
      <c r="E31" s="127"/>
      <c r="F31" s="127"/>
      <c r="G31" s="127"/>
      <c r="H31" s="127"/>
      <c r="I31" s="127"/>
    </row>
    <row r="32" spans="1:18" ht="12.75" customHeight="1" x14ac:dyDescent="0.35">
      <c r="A32" s="128" t="s">
        <v>50</v>
      </c>
      <c r="B32" s="129"/>
      <c r="C32" s="129"/>
      <c r="D32" s="129"/>
      <c r="E32" s="130"/>
      <c r="F32" s="129"/>
      <c r="G32" s="129"/>
      <c r="H32" s="129"/>
      <c r="I32" s="129"/>
    </row>
    <row r="33" spans="1:9" ht="12.75" customHeight="1" x14ac:dyDescent="0.35">
      <c r="A33" s="131" t="s">
        <v>51</v>
      </c>
      <c r="B33" s="127"/>
      <c r="C33" s="129"/>
      <c r="D33" s="129"/>
      <c r="E33" s="130"/>
      <c r="F33" s="129"/>
      <c r="G33" s="129"/>
      <c r="H33" s="129"/>
      <c r="I33" s="129"/>
    </row>
    <row r="34" spans="1:9" ht="12.75" customHeight="1" x14ac:dyDescent="0.35">
      <c r="A34" s="131" t="s">
        <v>69</v>
      </c>
      <c r="B34" s="127"/>
      <c r="C34" s="127"/>
      <c r="D34" s="127"/>
      <c r="E34" s="127"/>
      <c r="F34" s="127"/>
      <c r="G34" s="127"/>
      <c r="H34" s="127"/>
      <c r="I34" s="127"/>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4"/>
  <sheetViews>
    <sheetView workbookViewId="0">
      <selection activeCell="H2" sqref="H2"/>
    </sheetView>
  </sheetViews>
  <sheetFormatPr defaultRowHeight="14.5" x14ac:dyDescent="0.35"/>
  <cols>
    <col min="2" max="2" width="45.08984375" customWidth="1"/>
  </cols>
  <sheetData>
    <row r="1" spans="1:2" ht="49.5" customHeight="1" x14ac:dyDescent="0.35">
      <c r="A1" s="208" t="s">
        <v>90</v>
      </c>
      <c r="B1" s="209" t="s">
        <v>91</v>
      </c>
    </row>
    <row r="2" spans="1:2" ht="68" customHeight="1" x14ac:dyDescent="0.35">
      <c r="A2" s="208" t="s">
        <v>92</v>
      </c>
      <c r="B2" s="209" t="s">
        <v>99</v>
      </c>
    </row>
    <row r="3" spans="1:2" ht="64" customHeight="1" x14ac:dyDescent="0.35">
      <c r="A3" s="208" t="s">
        <v>93</v>
      </c>
      <c r="B3" s="209" t="s">
        <v>100</v>
      </c>
    </row>
    <row r="4" spans="1:2" ht="46" customHeight="1" x14ac:dyDescent="0.35">
      <c r="A4" s="208" t="s">
        <v>94</v>
      </c>
      <c r="B4" s="209" t="s">
        <v>95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H37"/>
  <sheetViews>
    <sheetView zoomScaleNormal="100" workbookViewId="0">
      <pane ySplit="5" topLeftCell="A6" activePane="bottomLeft" state="frozen"/>
      <selection pane="bottomLeft" activeCell="C11" sqref="C11"/>
    </sheetView>
  </sheetViews>
  <sheetFormatPr defaultColWidth="8.81640625" defaultRowHeight="14" x14ac:dyDescent="0.3"/>
  <cols>
    <col min="1" max="1" width="12.81640625" style="87" customWidth="1"/>
    <col min="2" max="2" width="26.26953125" style="87" customWidth="1"/>
    <col min="3" max="3" width="11.7265625" style="87" customWidth="1"/>
    <col min="4" max="4" width="14.26953125" style="87" customWidth="1"/>
    <col min="5" max="5" width="11.81640625" style="87" customWidth="1"/>
    <col min="6" max="6" width="15" style="87" customWidth="1"/>
    <col min="7" max="7" width="11" style="87" customWidth="1"/>
    <col min="8" max="8" width="15.81640625" style="87" customWidth="1"/>
    <col min="9" max="9" width="8.81640625" style="87"/>
    <col min="10" max="10" width="12.26953125" style="87" customWidth="1"/>
    <col min="11" max="11" width="8.81640625" style="87"/>
    <col min="12" max="12" width="12.26953125" style="87" customWidth="1"/>
    <col min="13" max="13" width="8.81640625" style="87" customWidth="1"/>
    <col min="14" max="14" width="13.26953125" style="87" customWidth="1"/>
    <col min="15" max="15" width="8.81640625" style="87"/>
    <col min="16" max="16" width="13" style="87" customWidth="1"/>
    <col min="17" max="17" width="12" style="87" customWidth="1"/>
    <col min="18" max="18" width="14.54296875" style="87" customWidth="1"/>
    <col min="19" max="19" width="8.81640625" style="87"/>
    <col min="20" max="20" width="13.26953125" style="87" customWidth="1"/>
    <col min="21" max="21" width="8.81640625" style="87"/>
    <col min="22" max="22" width="15.54296875" style="87" customWidth="1"/>
    <col min="23" max="23" width="8.81640625" style="87"/>
    <col min="24" max="24" width="15.81640625" style="87" customWidth="1"/>
    <col min="25" max="25" width="8.453125" style="87" customWidth="1"/>
    <col min="26" max="26" width="13.90625" style="87" customWidth="1"/>
    <col min="27" max="27" width="8.81640625" style="87"/>
    <col min="28" max="28" width="16.36328125" style="87" customWidth="1"/>
    <col min="29" max="29" width="8.81640625" style="87"/>
    <col min="30" max="30" width="15" style="87" customWidth="1"/>
    <col min="31" max="31" width="10.7265625" style="87" customWidth="1"/>
    <col min="32" max="32" width="14" style="87" customWidth="1"/>
    <col min="33" max="16384" width="8.81640625" style="87"/>
  </cols>
  <sheetData>
    <row r="1" spans="1:34" customFormat="1" ht="20" x14ac:dyDescent="0.4">
      <c r="A1" s="133" t="s">
        <v>68</v>
      </c>
    </row>
    <row r="2" spans="1:34" ht="14.5" thickBot="1" x14ac:dyDescent="0.35">
      <c r="A2" s="166" t="s">
        <v>59</v>
      </c>
    </row>
    <row r="3" spans="1:34" s="202" customFormat="1" ht="15" thickTop="1" x14ac:dyDescent="0.35">
      <c r="A3" s="199"/>
      <c r="B3" s="200"/>
      <c r="C3" s="220" t="s">
        <v>79</v>
      </c>
      <c r="D3" s="221"/>
      <c r="E3" s="220" t="s">
        <v>18</v>
      </c>
      <c r="F3" s="221"/>
      <c r="G3" s="220" t="s">
        <v>82</v>
      </c>
      <c r="H3" s="222"/>
      <c r="I3" s="220" t="s">
        <v>83</v>
      </c>
      <c r="J3" s="222"/>
      <c r="K3" s="220" t="s">
        <v>80</v>
      </c>
      <c r="L3" s="221"/>
      <c r="M3" s="220" t="s">
        <v>24</v>
      </c>
      <c r="N3" s="221"/>
      <c r="O3" s="220" t="s">
        <v>16</v>
      </c>
      <c r="P3" s="221"/>
      <c r="Q3" s="220" t="s">
        <v>81</v>
      </c>
      <c r="R3" s="221"/>
      <c r="S3" s="220" t="s">
        <v>63</v>
      </c>
      <c r="T3" s="221"/>
      <c r="U3" s="220" t="s">
        <v>1</v>
      </c>
      <c r="V3" s="221"/>
      <c r="W3" s="220" t="s">
        <v>15</v>
      </c>
      <c r="X3" s="221"/>
      <c r="Y3" s="220" t="s">
        <v>85</v>
      </c>
      <c r="Z3" s="223"/>
      <c r="AA3" s="220" t="s">
        <v>85</v>
      </c>
      <c r="AB3" s="221"/>
      <c r="AC3" s="220" t="s">
        <v>22</v>
      </c>
      <c r="AD3" s="221"/>
      <c r="AE3" s="34"/>
      <c r="AF3" s="35" t="s">
        <v>33</v>
      </c>
      <c r="AG3" s="201"/>
    </row>
    <row r="4" spans="1:34" ht="14.5" x14ac:dyDescent="0.35">
      <c r="A4" s="38"/>
      <c r="B4" s="36"/>
      <c r="C4" s="39"/>
      <c r="D4" s="40"/>
      <c r="E4" s="41"/>
      <c r="F4" s="42"/>
      <c r="G4" s="226" t="s">
        <v>34</v>
      </c>
      <c r="H4" s="227"/>
      <c r="I4" s="226" t="s">
        <v>35</v>
      </c>
      <c r="J4" s="227"/>
      <c r="K4" s="226"/>
      <c r="L4" s="227"/>
      <c r="M4" s="41"/>
      <c r="N4" s="42"/>
      <c r="O4" s="226"/>
      <c r="P4" s="228"/>
      <c r="Q4" s="226"/>
      <c r="R4" s="228"/>
      <c r="S4" s="224"/>
      <c r="T4" s="225"/>
      <c r="U4" s="224"/>
      <c r="V4" s="225"/>
      <c r="W4" s="224"/>
      <c r="X4" s="225"/>
      <c r="Y4" s="226" t="s">
        <v>34</v>
      </c>
      <c r="Z4" s="229"/>
      <c r="AA4" s="226" t="s">
        <v>84</v>
      </c>
      <c r="AB4" s="230"/>
      <c r="AC4" s="224"/>
      <c r="AD4" s="225"/>
      <c r="AE4" s="41"/>
      <c r="AF4" s="43"/>
      <c r="AG4" s="36"/>
    </row>
    <row r="5" spans="1:34" x14ac:dyDescent="0.3">
      <c r="A5" s="44" t="s">
        <v>40</v>
      </c>
      <c r="B5" s="45"/>
      <c r="C5" s="46" t="s">
        <v>41</v>
      </c>
      <c r="D5" s="47" t="s">
        <v>38</v>
      </c>
      <c r="E5" s="46" t="s">
        <v>41</v>
      </c>
      <c r="F5" s="48" t="s">
        <v>38</v>
      </c>
      <c r="G5" s="46" t="s">
        <v>41</v>
      </c>
      <c r="H5" s="48" t="s">
        <v>38</v>
      </c>
      <c r="I5" s="46" t="s">
        <v>41</v>
      </c>
      <c r="J5" s="48" t="s">
        <v>38</v>
      </c>
      <c r="K5" s="46" t="s">
        <v>41</v>
      </c>
      <c r="L5" s="47" t="s">
        <v>38</v>
      </c>
      <c r="M5" s="46" t="s">
        <v>41</v>
      </c>
      <c r="N5" s="48" t="s">
        <v>38</v>
      </c>
      <c r="O5" s="46" t="s">
        <v>41</v>
      </c>
      <c r="P5" s="48" t="s">
        <v>38</v>
      </c>
      <c r="Q5" s="46" t="s">
        <v>41</v>
      </c>
      <c r="R5" s="48" t="s">
        <v>38</v>
      </c>
      <c r="S5" s="46" t="s">
        <v>41</v>
      </c>
      <c r="T5" s="48" t="s">
        <v>38</v>
      </c>
      <c r="U5" s="46" t="s">
        <v>41</v>
      </c>
      <c r="V5" s="48" t="s">
        <v>38</v>
      </c>
      <c r="W5" s="46" t="s">
        <v>41</v>
      </c>
      <c r="X5" s="48" t="s">
        <v>38</v>
      </c>
      <c r="Y5" s="46" t="s">
        <v>41</v>
      </c>
      <c r="Z5" s="47" t="s">
        <v>38</v>
      </c>
      <c r="AA5" s="46"/>
      <c r="AB5" s="48"/>
      <c r="AC5" s="46" t="s">
        <v>41</v>
      </c>
      <c r="AD5" s="48" t="s">
        <v>38</v>
      </c>
      <c r="AE5" s="46" t="s">
        <v>41</v>
      </c>
      <c r="AF5" s="49" t="s">
        <v>38</v>
      </c>
      <c r="AG5" s="36"/>
    </row>
    <row r="6" spans="1:34" x14ac:dyDescent="0.3">
      <c r="A6" s="50"/>
      <c r="B6" s="36"/>
      <c r="C6" s="39"/>
      <c r="E6" s="51"/>
      <c r="F6" s="52"/>
      <c r="G6" s="51"/>
      <c r="H6" s="52"/>
      <c r="I6" s="51"/>
      <c r="J6" s="52"/>
      <c r="K6" s="51"/>
      <c r="L6" s="53"/>
      <c r="M6" s="51"/>
      <c r="N6" s="52"/>
      <c r="O6" s="51"/>
      <c r="P6" s="52"/>
      <c r="Q6" s="51"/>
      <c r="R6" s="52"/>
      <c r="S6" s="51"/>
      <c r="T6" s="52"/>
      <c r="U6" s="54"/>
      <c r="V6" s="54"/>
      <c r="W6" s="51"/>
      <c r="X6" s="54"/>
      <c r="Y6" s="51"/>
      <c r="Z6" s="54"/>
      <c r="AA6" s="54"/>
      <c r="AB6" s="54"/>
      <c r="AC6" s="51"/>
      <c r="AD6" s="52"/>
      <c r="AE6" s="51"/>
      <c r="AF6" s="55"/>
      <c r="AG6" s="53"/>
      <c r="AH6" s="207" t="s">
        <v>88</v>
      </c>
    </row>
    <row r="7" spans="1:34" x14ac:dyDescent="0.3">
      <c r="A7" s="50" t="s">
        <v>6</v>
      </c>
      <c r="B7" s="36"/>
      <c r="C7" s="51"/>
      <c r="D7" s="88"/>
      <c r="E7" s="51">
        <v>23</v>
      </c>
      <c r="F7" s="56">
        <v>1774349</v>
      </c>
      <c r="G7" s="51">
        <v>165</v>
      </c>
      <c r="H7" s="56">
        <v>17719550</v>
      </c>
      <c r="I7" s="51"/>
      <c r="J7" s="56"/>
      <c r="K7" s="51">
        <v>535</v>
      </c>
      <c r="L7" s="57">
        <v>47293989</v>
      </c>
      <c r="M7" s="51">
        <v>6</v>
      </c>
      <c r="N7" s="56">
        <v>387600</v>
      </c>
      <c r="O7" s="51">
        <v>1</v>
      </c>
      <c r="P7" s="56">
        <v>178500</v>
      </c>
      <c r="Q7" s="51"/>
      <c r="R7" s="56"/>
      <c r="S7" s="51"/>
      <c r="T7" s="56"/>
      <c r="U7" s="58">
        <v>2959</v>
      </c>
      <c r="V7" s="59">
        <v>171971673</v>
      </c>
      <c r="W7" s="60">
        <v>1</v>
      </c>
      <c r="X7" s="59">
        <v>178500</v>
      </c>
      <c r="Y7" s="60">
        <v>5</v>
      </c>
      <c r="Z7" s="59">
        <v>119336</v>
      </c>
      <c r="AA7" s="59">
        <v>82</v>
      </c>
      <c r="AB7" s="59">
        <v>6615822</v>
      </c>
      <c r="AC7" s="51">
        <v>41</v>
      </c>
      <c r="AD7" s="59">
        <v>4193230</v>
      </c>
      <c r="AE7" s="51">
        <f>SUM(C7,E7,G7,I7,K7,M7,O7,Q7,S7,U7,W7,Y7,AA7,AC7,)</f>
        <v>3818</v>
      </c>
      <c r="AF7" s="55">
        <f>SUM(D7,F7,H7,J7,L7,N7,P7,R7,T7,V7,X7,Z7,AB7,AD7,)</f>
        <v>250432549</v>
      </c>
      <c r="AG7" s="53"/>
    </row>
    <row r="8" spans="1:34" x14ac:dyDescent="0.3">
      <c r="A8" s="50"/>
      <c r="B8" s="36"/>
      <c r="C8" s="39"/>
      <c r="E8" s="51"/>
      <c r="F8" s="52"/>
      <c r="G8" s="51"/>
      <c r="H8" s="52"/>
      <c r="I8" s="51"/>
      <c r="J8" s="52"/>
      <c r="K8" s="51"/>
      <c r="L8" s="53"/>
      <c r="M8" s="51"/>
      <c r="N8" s="52"/>
      <c r="O8" s="51"/>
      <c r="P8" s="52"/>
      <c r="Q8" s="51"/>
      <c r="R8" s="52"/>
      <c r="S8" s="51"/>
      <c r="T8" s="52"/>
      <c r="U8" s="58"/>
      <c r="V8" s="54"/>
      <c r="W8" s="60"/>
      <c r="X8" s="54"/>
      <c r="Y8" s="60"/>
      <c r="Z8" s="54"/>
      <c r="AA8" s="54"/>
      <c r="AB8" s="54"/>
      <c r="AC8" s="51"/>
      <c r="AD8" s="52"/>
      <c r="AE8" s="51"/>
      <c r="AF8" s="55"/>
      <c r="AG8" s="53"/>
    </row>
    <row r="9" spans="1:34" x14ac:dyDescent="0.3">
      <c r="A9" s="50" t="s">
        <v>64</v>
      </c>
      <c r="B9" s="36"/>
      <c r="C9" s="51">
        <v>55</v>
      </c>
      <c r="D9" s="53">
        <v>31889196</v>
      </c>
      <c r="E9" s="51"/>
      <c r="F9" s="52"/>
      <c r="G9" s="51">
        <v>78</v>
      </c>
      <c r="H9" s="52">
        <v>20300488</v>
      </c>
      <c r="I9" s="51">
        <v>16</v>
      </c>
      <c r="J9" s="52">
        <v>5245572</v>
      </c>
      <c r="K9" s="51">
        <v>248</v>
      </c>
      <c r="L9" s="53">
        <v>66965978</v>
      </c>
      <c r="M9" s="51"/>
      <c r="N9" s="52"/>
      <c r="O9" s="51">
        <v>1</v>
      </c>
      <c r="P9" s="52">
        <v>468000</v>
      </c>
      <c r="Q9" s="51"/>
      <c r="R9" s="52"/>
      <c r="S9" s="51"/>
      <c r="T9" s="52"/>
      <c r="U9" s="58">
        <v>113</v>
      </c>
      <c r="V9" s="54">
        <v>9708570</v>
      </c>
      <c r="W9" s="60">
        <v>8</v>
      </c>
      <c r="X9" s="54">
        <v>2555918</v>
      </c>
      <c r="Y9" s="60"/>
      <c r="Z9" s="54"/>
      <c r="AA9" s="54">
        <v>2</v>
      </c>
      <c r="AB9" s="54">
        <v>256000</v>
      </c>
      <c r="AC9" s="51">
        <v>2</v>
      </c>
      <c r="AD9" s="52">
        <v>0</v>
      </c>
      <c r="AE9" s="51">
        <f t="shared" ref="AE9:AE31" si="0">SUM(C9,E9,G9,I9,K9,M9,O9,Q9,S9,U9,W9,Y9,AA9,AC9,)</f>
        <v>523</v>
      </c>
      <c r="AF9" s="55">
        <f t="shared" ref="AF9:AF31" si="1">SUM(D9,F9,H9,J9,L9,N9,P9,R9,T9,V9,X9,Z9,AB9,AD9,)</f>
        <v>137389722</v>
      </c>
      <c r="AG9" s="53"/>
    </row>
    <row r="10" spans="1:34" x14ac:dyDescent="0.3">
      <c r="A10" s="50"/>
      <c r="B10" s="36"/>
      <c r="C10" s="39"/>
      <c r="D10" s="53"/>
      <c r="E10" s="61"/>
      <c r="F10" s="52"/>
      <c r="G10" s="51"/>
      <c r="H10" s="52"/>
      <c r="I10" s="51"/>
      <c r="J10" s="52"/>
      <c r="K10" s="61"/>
      <c r="L10" s="53"/>
      <c r="M10" s="61"/>
      <c r="N10" s="52"/>
      <c r="O10" s="61"/>
      <c r="P10" s="52"/>
      <c r="Q10" s="61"/>
      <c r="R10" s="52"/>
      <c r="S10" s="61"/>
      <c r="T10" s="52"/>
      <c r="U10" s="58"/>
      <c r="V10" s="54"/>
      <c r="W10" s="60"/>
      <c r="X10" s="54"/>
      <c r="Y10" s="60"/>
      <c r="Z10" s="54"/>
      <c r="AA10" s="54"/>
      <c r="AB10" s="54"/>
      <c r="AC10" s="51"/>
      <c r="AD10" s="52"/>
      <c r="AE10" s="51"/>
      <c r="AF10" s="55"/>
      <c r="AG10" s="36"/>
    </row>
    <row r="11" spans="1:34" x14ac:dyDescent="0.3">
      <c r="A11" s="50" t="s">
        <v>5</v>
      </c>
      <c r="B11" s="36"/>
      <c r="C11" s="39">
        <v>60</v>
      </c>
      <c r="D11" s="53">
        <v>27607104</v>
      </c>
      <c r="E11" s="51">
        <v>3</v>
      </c>
      <c r="F11" s="52">
        <v>799037</v>
      </c>
      <c r="G11" s="51">
        <v>73</v>
      </c>
      <c r="H11" s="52">
        <v>23486085</v>
      </c>
      <c r="I11" s="51">
        <v>32</v>
      </c>
      <c r="J11" s="52">
        <v>10362772</v>
      </c>
      <c r="K11" s="51">
        <v>324</v>
      </c>
      <c r="L11" s="53">
        <v>89712957</v>
      </c>
      <c r="M11" s="51">
        <v>1</v>
      </c>
      <c r="N11" s="52">
        <v>850000</v>
      </c>
      <c r="O11" s="51">
        <v>66</v>
      </c>
      <c r="P11" s="52">
        <v>25584374</v>
      </c>
      <c r="Q11" s="51"/>
      <c r="R11" s="52"/>
      <c r="S11" s="51"/>
      <c r="T11" s="52"/>
      <c r="U11" s="58">
        <v>13</v>
      </c>
      <c r="V11" s="54">
        <v>1331238</v>
      </c>
      <c r="W11" s="60">
        <v>36</v>
      </c>
      <c r="X11" s="54">
        <v>11022312</v>
      </c>
      <c r="Y11" s="60"/>
      <c r="Z11" s="54"/>
      <c r="AA11" s="54">
        <v>16</v>
      </c>
      <c r="AB11" s="54">
        <v>2358644</v>
      </c>
      <c r="AC11" s="51">
        <v>3</v>
      </c>
      <c r="AD11" s="52">
        <v>1567685</v>
      </c>
      <c r="AE11" s="51">
        <f t="shared" si="0"/>
        <v>627</v>
      </c>
      <c r="AF11" s="55">
        <f t="shared" si="1"/>
        <v>194682208</v>
      </c>
      <c r="AG11" s="36"/>
    </row>
    <row r="12" spans="1:34" x14ac:dyDescent="0.3">
      <c r="A12" s="50"/>
      <c r="B12" s="36"/>
      <c r="C12" s="39"/>
      <c r="D12" s="53"/>
      <c r="E12" s="60"/>
      <c r="F12" s="52"/>
      <c r="G12" s="51"/>
      <c r="H12" s="52"/>
      <c r="I12" s="51"/>
      <c r="J12" s="52"/>
      <c r="K12" s="51"/>
      <c r="L12" s="53"/>
      <c r="M12" s="51"/>
      <c r="N12" s="52"/>
      <c r="O12" s="51"/>
      <c r="P12" s="52"/>
      <c r="Q12" s="51"/>
      <c r="R12" s="52"/>
      <c r="S12" s="51"/>
      <c r="T12" s="52"/>
      <c r="U12" s="58"/>
      <c r="V12" s="54"/>
      <c r="W12" s="60"/>
      <c r="X12" s="54"/>
      <c r="Y12" s="60"/>
      <c r="Z12" s="54"/>
      <c r="AA12" s="54"/>
      <c r="AB12" s="54"/>
      <c r="AC12" s="51"/>
      <c r="AD12" s="52"/>
      <c r="AE12" s="51"/>
      <c r="AF12" s="55"/>
      <c r="AG12" s="36"/>
    </row>
    <row r="13" spans="1:34" x14ac:dyDescent="0.3">
      <c r="A13" s="50" t="s">
        <v>8</v>
      </c>
      <c r="B13" s="62"/>
      <c r="C13" s="54">
        <v>100</v>
      </c>
      <c r="D13" s="53">
        <v>44131666</v>
      </c>
      <c r="E13" s="60">
        <v>38</v>
      </c>
      <c r="F13" s="52">
        <v>13202345</v>
      </c>
      <c r="G13" s="51">
        <v>664</v>
      </c>
      <c r="H13" s="52">
        <v>282466662</v>
      </c>
      <c r="I13" s="51">
        <v>70</v>
      </c>
      <c r="J13" s="52">
        <v>15529621</v>
      </c>
      <c r="K13" s="51">
        <v>646</v>
      </c>
      <c r="L13" s="53">
        <v>233835668</v>
      </c>
      <c r="M13" s="51"/>
      <c r="N13" s="52"/>
      <c r="O13" s="51">
        <v>87</v>
      </c>
      <c r="P13" s="52">
        <v>33024056</v>
      </c>
      <c r="Q13" s="51"/>
      <c r="R13" s="52"/>
      <c r="S13" s="51"/>
      <c r="T13" s="52"/>
      <c r="U13" s="58">
        <v>8</v>
      </c>
      <c r="V13" s="54">
        <v>3812632</v>
      </c>
      <c r="W13" s="60">
        <v>139</v>
      </c>
      <c r="X13" s="54">
        <v>187165383</v>
      </c>
      <c r="Y13" s="60"/>
      <c r="Z13" s="54"/>
      <c r="AA13" s="54"/>
      <c r="AB13" s="54"/>
      <c r="AC13" s="51">
        <v>29</v>
      </c>
      <c r="AD13" s="52">
        <v>10205736</v>
      </c>
      <c r="AE13" s="51">
        <f t="shared" si="0"/>
        <v>1781</v>
      </c>
      <c r="AF13" s="55">
        <f t="shared" si="1"/>
        <v>823373769</v>
      </c>
      <c r="AG13" s="36"/>
    </row>
    <row r="14" spans="1:34" x14ac:dyDescent="0.3">
      <c r="A14" s="50"/>
      <c r="B14" s="36"/>
      <c r="C14" s="51"/>
      <c r="D14" s="53"/>
      <c r="E14" s="60"/>
      <c r="F14" s="52"/>
      <c r="G14" s="51"/>
      <c r="H14" s="52"/>
      <c r="I14" s="51"/>
      <c r="J14" s="52"/>
      <c r="K14" s="51"/>
      <c r="L14" s="53"/>
      <c r="M14" s="51"/>
      <c r="N14" s="52"/>
      <c r="O14" s="51"/>
      <c r="P14" s="52"/>
      <c r="Q14" s="51"/>
      <c r="R14" s="52"/>
      <c r="S14" s="51"/>
      <c r="T14" s="52"/>
      <c r="U14" s="58"/>
      <c r="V14" s="54"/>
      <c r="W14" s="60"/>
      <c r="X14" s="54"/>
      <c r="Y14" s="60"/>
      <c r="Z14" s="54"/>
      <c r="AA14" s="54"/>
      <c r="AB14" s="54"/>
      <c r="AC14" s="51"/>
      <c r="AD14" s="52"/>
      <c r="AE14" s="51"/>
      <c r="AF14" s="55"/>
      <c r="AG14" s="36"/>
    </row>
    <row r="15" spans="1:34" x14ac:dyDescent="0.3">
      <c r="A15" s="50" t="s">
        <v>65</v>
      </c>
      <c r="B15" s="36"/>
      <c r="C15" s="51"/>
      <c r="D15" s="53"/>
      <c r="E15" s="60">
        <v>24</v>
      </c>
      <c r="F15" s="52">
        <v>9454669</v>
      </c>
      <c r="G15" s="51">
        <v>83</v>
      </c>
      <c r="H15" s="52">
        <v>64446885</v>
      </c>
      <c r="I15" s="51">
        <v>59</v>
      </c>
      <c r="J15" s="52">
        <v>1187517</v>
      </c>
      <c r="K15" s="51">
        <v>123</v>
      </c>
      <c r="L15" s="53">
        <v>45710340</v>
      </c>
      <c r="M15" s="51"/>
      <c r="N15" s="52"/>
      <c r="O15" s="51">
        <v>58</v>
      </c>
      <c r="P15" s="52">
        <v>50260701</v>
      </c>
      <c r="Q15" s="51"/>
      <c r="R15" s="52"/>
      <c r="S15" s="51">
        <v>2</v>
      </c>
      <c r="T15" s="52">
        <v>1011186</v>
      </c>
      <c r="U15" s="58"/>
      <c r="V15" s="54"/>
      <c r="W15" s="60">
        <v>3</v>
      </c>
      <c r="X15" s="54">
        <v>14356860</v>
      </c>
      <c r="Y15" s="60"/>
      <c r="Z15" s="54"/>
      <c r="AA15" s="54"/>
      <c r="AB15" s="54"/>
      <c r="AC15" s="51">
        <v>32</v>
      </c>
      <c r="AD15" s="52">
        <v>27303224</v>
      </c>
      <c r="AE15" s="51">
        <f t="shared" si="0"/>
        <v>384</v>
      </c>
      <c r="AF15" s="55">
        <f t="shared" si="1"/>
        <v>213731382</v>
      </c>
      <c r="AG15" s="36"/>
    </row>
    <row r="16" spans="1:34" x14ac:dyDescent="0.3">
      <c r="A16" s="50"/>
      <c r="B16" s="36"/>
      <c r="C16" s="51"/>
      <c r="D16" s="53"/>
      <c r="E16" s="60"/>
      <c r="F16" s="52"/>
      <c r="G16" s="51"/>
      <c r="H16" s="52"/>
      <c r="I16" s="51"/>
      <c r="J16" s="52"/>
      <c r="K16" s="51"/>
      <c r="L16" s="53"/>
      <c r="M16" s="51"/>
      <c r="N16" s="52"/>
      <c r="O16" s="51"/>
      <c r="P16" s="52"/>
      <c r="Q16" s="51"/>
      <c r="R16" s="52"/>
      <c r="S16" s="51"/>
      <c r="T16" s="52"/>
      <c r="U16" s="58"/>
      <c r="V16" s="54"/>
      <c r="W16" s="60"/>
      <c r="X16" s="54"/>
      <c r="Y16" s="60"/>
      <c r="Z16" s="54"/>
      <c r="AA16" s="54"/>
      <c r="AB16" s="54"/>
      <c r="AC16" s="51"/>
      <c r="AD16" s="52"/>
      <c r="AE16" s="51"/>
      <c r="AF16" s="55"/>
      <c r="AG16" s="36"/>
    </row>
    <row r="17" spans="1:33" x14ac:dyDescent="0.3">
      <c r="A17" s="50" t="s">
        <v>17</v>
      </c>
      <c r="B17" s="36"/>
      <c r="C17" s="51">
        <v>4</v>
      </c>
      <c r="D17" s="53">
        <v>2334977</v>
      </c>
      <c r="E17" s="60">
        <v>10</v>
      </c>
      <c r="F17" s="52">
        <v>5227500</v>
      </c>
      <c r="G17" s="51">
        <v>10</v>
      </c>
      <c r="H17" s="52">
        <v>3985240</v>
      </c>
      <c r="I17" s="51">
        <v>15</v>
      </c>
      <c r="J17" s="52">
        <v>4785536</v>
      </c>
      <c r="K17" s="51">
        <v>567</v>
      </c>
      <c r="L17" s="53">
        <v>104023246</v>
      </c>
      <c r="M17" s="51"/>
      <c r="N17" s="52"/>
      <c r="O17" s="51">
        <v>48</v>
      </c>
      <c r="P17" s="52">
        <v>5844195</v>
      </c>
      <c r="Q17" s="51"/>
      <c r="R17" s="52"/>
      <c r="S17" s="51"/>
      <c r="T17" s="52"/>
      <c r="U17" s="58">
        <v>15</v>
      </c>
      <c r="V17" s="54">
        <v>8249931</v>
      </c>
      <c r="W17" s="60"/>
      <c r="X17" s="54"/>
      <c r="Y17" s="60"/>
      <c r="Z17" s="54"/>
      <c r="AA17" s="54"/>
      <c r="AB17" s="54"/>
      <c r="AC17" s="51"/>
      <c r="AD17" s="52"/>
      <c r="AE17" s="51">
        <f t="shared" si="0"/>
        <v>669</v>
      </c>
      <c r="AF17" s="55">
        <f t="shared" si="1"/>
        <v>134450625</v>
      </c>
      <c r="AG17" s="36"/>
    </row>
    <row r="18" spans="1:33" x14ac:dyDescent="0.3">
      <c r="A18" s="50"/>
      <c r="B18" s="36"/>
      <c r="C18" s="51"/>
      <c r="D18" s="53"/>
      <c r="E18" s="60"/>
      <c r="F18" s="52"/>
      <c r="G18" s="51"/>
      <c r="H18" s="52"/>
      <c r="I18" s="51"/>
      <c r="J18" s="52"/>
      <c r="K18" s="51"/>
      <c r="L18" s="53"/>
      <c r="M18" s="51"/>
      <c r="N18" s="52"/>
      <c r="O18" s="51"/>
      <c r="P18" s="52"/>
      <c r="Q18" s="51"/>
      <c r="R18" s="52"/>
      <c r="S18" s="51"/>
      <c r="T18" s="52"/>
      <c r="U18" s="58"/>
      <c r="V18" s="54"/>
      <c r="W18" s="60"/>
      <c r="X18" s="54"/>
      <c r="Y18" s="60"/>
      <c r="Z18" s="54"/>
      <c r="AA18" s="54"/>
      <c r="AB18" s="54"/>
      <c r="AC18" s="51"/>
      <c r="AD18" s="52"/>
      <c r="AE18" s="51"/>
      <c r="AF18" s="55"/>
      <c r="AG18" s="36"/>
    </row>
    <row r="19" spans="1:33" x14ac:dyDescent="0.3">
      <c r="A19" s="50" t="s">
        <v>31</v>
      </c>
      <c r="B19" s="36"/>
      <c r="C19" s="51"/>
      <c r="D19" s="53"/>
      <c r="E19" s="60"/>
      <c r="F19" s="52"/>
      <c r="G19" s="51"/>
      <c r="H19" s="52"/>
      <c r="I19" s="51">
        <v>25</v>
      </c>
      <c r="J19" s="52">
        <v>1375000</v>
      </c>
      <c r="K19" s="51">
        <v>9</v>
      </c>
      <c r="L19" s="53">
        <v>7266237</v>
      </c>
      <c r="M19" s="51"/>
      <c r="N19" s="52"/>
      <c r="O19" s="51"/>
      <c r="P19" s="52"/>
      <c r="Q19" s="51"/>
      <c r="R19" s="52"/>
      <c r="S19" s="51"/>
      <c r="T19" s="52"/>
      <c r="U19" s="58"/>
      <c r="V19" s="54"/>
      <c r="W19" s="60"/>
      <c r="X19" s="54"/>
      <c r="Y19" s="60"/>
      <c r="Z19" s="54"/>
      <c r="AA19" s="54"/>
      <c r="AB19" s="54"/>
      <c r="AC19" s="51"/>
      <c r="AD19" s="52">
        <v>0</v>
      </c>
      <c r="AE19" s="51">
        <f t="shared" si="0"/>
        <v>34</v>
      </c>
      <c r="AF19" s="55">
        <f t="shared" si="1"/>
        <v>8641237</v>
      </c>
      <c r="AG19" s="36"/>
    </row>
    <row r="20" spans="1:33" x14ac:dyDescent="0.3">
      <c r="A20" s="50"/>
      <c r="B20" s="36"/>
      <c r="C20" s="51"/>
      <c r="D20" s="53"/>
      <c r="E20" s="60"/>
      <c r="F20" s="52"/>
      <c r="G20" s="51"/>
      <c r="H20" s="52"/>
      <c r="I20" s="51"/>
      <c r="J20" s="52"/>
      <c r="K20" s="51"/>
      <c r="L20" s="53"/>
      <c r="M20" s="51"/>
      <c r="N20" s="52"/>
      <c r="O20" s="51"/>
      <c r="P20" s="52"/>
      <c r="Q20" s="51"/>
      <c r="R20" s="52"/>
      <c r="S20" s="51"/>
      <c r="T20" s="52"/>
      <c r="U20" s="58"/>
      <c r="V20" s="54"/>
      <c r="W20" s="60"/>
      <c r="X20" s="54"/>
      <c r="Y20" s="60"/>
      <c r="Z20" s="54"/>
      <c r="AA20" s="54"/>
      <c r="AB20" s="54"/>
      <c r="AC20" s="51"/>
      <c r="AD20" s="52"/>
      <c r="AE20" s="51"/>
      <c r="AF20" s="55"/>
      <c r="AG20" s="36"/>
    </row>
    <row r="21" spans="1:33" x14ac:dyDescent="0.3">
      <c r="A21" s="50" t="s">
        <v>25</v>
      </c>
      <c r="B21" s="36"/>
      <c r="C21" s="51"/>
      <c r="D21" s="53"/>
      <c r="E21" s="60"/>
      <c r="F21" s="52"/>
      <c r="G21" s="51"/>
      <c r="H21" s="52"/>
      <c r="I21" s="51"/>
      <c r="J21" s="52"/>
      <c r="K21" s="51"/>
      <c r="L21" s="53"/>
      <c r="M21" s="51">
        <v>4</v>
      </c>
      <c r="N21" s="52">
        <v>0</v>
      </c>
      <c r="O21" s="51"/>
      <c r="P21" s="52"/>
      <c r="Q21" s="51"/>
      <c r="R21" s="52"/>
      <c r="S21" s="51"/>
      <c r="T21" s="52"/>
      <c r="U21" s="58"/>
      <c r="V21" s="54"/>
      <c r="W21" s="60"/>
      <c r="X21" s="54"/>
      <c r="Y21" s="60"/>
      <c r="Z21" s="54"/>
      <c r="AA21" s="54"/>
      <c r="AB21" s="54"/>
      <c r="AC21" s="51"/>
      <c r="AD21" s="52">
        <v>0</v>
      </c>
      <c r="AE21" s="51">
        <f t="shared" si="0"/>
        <v>4</v>
      </c>
      <c r="AF21" s="55">
        <f t="shared" si="1"/>
        <v>0</v>
      </c>
      <c r="AG21" s="36"/>
    </row>
    <row r="22" spans="1:33" x14ac:dyDescent="0.3">
      <c r="A22" s="50"/>
      <c r="B22" s="36"/>
      <c r="C22" s="51"/>
      <c r="D22" s="53"/>
      <c r="E22" s="60"/>
      <c r="F22" s="52"/>
      <c r="G22" s="51"/>
      <c r="H22" s="52"/>
      <c r="I22" s="51"/>
      <c r="J22" s="52"/>
      <c r="K22" s="51"/>
      <c r="L22" s="53"/>
      <c r="M22" s="51"/>
      <c r="N22" s="52"/>
      <c r="O22" s="51"/>
      <c r="P22" s="52"/>
      <c r="Q22" s="51"/>
      <c r="R22" s="52"/>
      <c r="S22" s="51"/>
      <c r="T22" s="52"/>
      <c r="U22" s="58"/>
      <c r="V22" s="54"/>
      <c r="W22" s="60"/>
      <c r="X22" s="54"/>
      <c r="Y22" s="60"/>
      <c r="Z22" s="54"/>
      <c r="AA22" s="54"/>
      <c r="AB22" s="54"/>
      <c r="AC22" s="51"/>
      <c r="AD22" s="52"/>
      <c r="AE22" s="51"/>
      <c r="AF22" s="55"/>
      <c r="AG22" s="36"/>
    </row>
    <row r="23" spans="1:33" x14ac:dyDescent="0.3">
      <c r="A23" s="50" t="s">
        <v>11</v>
      </c>
      <c r="B23" s="36"/>
      <c r="C23" s="51"/>
      <c r="D23" s="53"/>
      <c r="E23" s="51"/>
      <c r="F23" s="52"/>
      <c r="G23" s="51"/>
      <c r="H23" s="52"/>
      <c r="I23" s="51"/>
      <c r="J23" s="52"/>
      <c r="K23" s="51">
        <v>4</v>
      </c>
      <c r="L23" s="53">
        <v>2019702</v>
      </c>
      <c r="M23" s="51"/>
      <c r="N23" s="52"/>
      <c r="O23" s="51"/>
      <c r="P23" s="52"/>
      <c r="Q23" s="51"/>
      <c r="R23" s="52"/>
      <c r="S23" s="51"/>
      <c r="T23" s="52"/>
      <c r="U23" s="58"/>
      <c r="V23" s="54"/>
      <c r="W23" s="60"/>
      <c r="X23" s="54"/>
      <c r="Y23" s="60"/>
      <c r="Z23" s="54"/>
      <c r="AA23" s="54"/>
      <c r="AB23" s="54"/>
      <c r="AC23" s="51"/>
      <c r="AD23" s="52">
        <v>0</v>
      </c>
      <c r="AE23" s="51">
        <f t="shared" si="0"/>
        <v>4</v>
      </c>
      <c r="AF23" s="55">
        <f t="shared" si="1"/>
        <v>2019702</v>
      </c>
      <c r="AG23" s="36"/>
    </row>
    <row r="24" spans="1:33" x14ac:dyDescent="0.3">
      <c r="A24" s="50"/>
      <c r="B24" s="36"/>
      <c r="C24" s="51"/>
      <c r="D24" s="53"/>
      <c r="E24" s="51"/>
      <c r="F24" s="52"/>
      <c r="G24" s="51"/>
      <c r="H24" s="52"/>
      <c r="I24" s="51"/>
      <c r="J24" s="52"/>
      <c r="K24" s="51"/>
      <c r="L24" s="53"/>
      <c r="M24" s="51"/>
      <c r="N24" s="52"/>
      <c r="O24" s="51"/>
      <c r="P24" s="52"/>
      <c r="Q24" s="51"/>
      <c r="R24" s="52"/>
      <c r="S24" s="51"/>
      <c r="T24" s="52"/>
      <c r="U24" s="58"/>
      <c r="V24" s="54"/>
      <c r="W24" s="60"/>
      <c r="X24" s="54"/>
      <c r="Y24" s="60"/>
      <c r="Z24" s="54"/>
      <c r="AA24" s="54"/>
      <c r="AB24" s="54"/>
      <c r="AC24" s="51"/>
      <c r="AD24" s="52"/>
      <c r="AE24" s="51"/>
      <c r="AF24" s="55"/>
      <c r="AG24" s="36"/>
    </row>
    <row r="25" spans="1:33" x14ac:dyDescent="0.3">
      <c r="A25" s="50" t="s">
        <v>10</v>
      </c>
      <c r="B25" s="36"/>
      <c r="C25" s="51"/>
      <c r="D25" s="53"/>
      <c r="E25" s="60"/>
      <c r="F25" s="52"/>
      <c r="G25" s="51"/>
      <c r="H25" s="52"/>
      <c r="I25" s="51"/>
      <c r="J25" s="52"/>
      <c r="K25" s="51">
        <v>28</v>
      </c>
      <c r="L25" s="53">
        <v>9732685</v>
      </c>
      <c r="M25" s="51">
        <v>9</v>
      </c>
      <c r="N25" s="52">
        <v>10145000</v>
      </c>
      <c r="O25" s="51">
        <v>7</v>
      </c>
      <c r="P25" s="52">
        <v>8697253</v>
      </c>
      <c r="Q25" s="51"/>
      <c r="R25" s="52"/>
      <c r="S25" s="51"/>
      <c r="T25" s="52"/>
      <c r="U25" s="58">
        <v>4</v>
      </c>
      <c r="V25" s="54">
        <v>518400</v>
      </c>
      <c r="W25" s="60"/>
      <c r="X25" s="54"/>
      <c r="Y25" s="60"/>
      <c r="Z25" s="54"/>
      <c r="AA25" s="54"/>
      <c r="AB25" s="54"/>
      <c r="AC25" s="51"/>
      <c r="AD25" s="52">
        <v>0</v>
      </c>
      <c r="AE25" s="51">
        <f t="shared" si="0"/>
        <v>48</v>
      </c>
      <c r="AF25" s="55">
        <f t="shared" si="1"/>
        <v>29093338</v>
      </c>
      <c r="AG25" s="36"/>
    </row>
    <row r="26" spans="1:33" x14ac:dyDescent="0.3">
      <c r="A26" s="50"/>
      <c r="B26" s="36"/>
      <c r="C26" s="51"/>
      <c r="D26" s="53"/>
      <c r="E26" s="60"/>
      <c r="F26" s="52"/>
      <c r="G26" s="51"/>
      <c r="H26" s="52"/>
      <c r="I26" s="51"/>
      <c r="J26" s="52"/>
      <c r="K26" s="51"/>
      <c r="L26" s="53"/>
      <c r="M26" s="51"/>
      <c r="N26" s="52"/>
      <c r="O26" s="51"/>
      <c r="P26" s="52"/>
      <c r="Q26" s="51"/>
      <c r="R26" s="52"/>
      <c r="S26" s="51"/>
      <c r="T26" s="52"/>
      <c r="U26" s="58"/>
      <c r="V26" s="54"/>
      <c r="W26" s="60"/>
      <c r="X26" s="54"/>
      <c r="Y26" s="60"/>
      <c r="Z26" s="54"/>
      <c r="AA26" s="54"/>
      <c r="AB26" s="54"/>
      <c r="AC26" s="51"/>
      <c r="AD26" s="52"/>
      <c r="AE26" s="51"/>
      <c r="AF26" s="55"/>
      <c r="AG26" s="36"/>
    </row>
    <row r="27" spans="1:33" x14ac:dyDescent="0.3">
      <c r="A27" s="50" t="s">
        <v>27</v>
      </c>
      <c r="B27" s="36"/>
      <c r="C27" s="51"/>
      <c r="D27" s="53"/>
      <c r="E27" s="60"/>
      <c r="F27" s="52"/>
      <c r="G27" s="51"/>
      <c r="H27" s="52"/>
      <c r="I27" s="51"/>
      <c r="J27" s="52"/>
      <c r="K27" s="51">
        <v>2</v>
      </c>
      <c r="L27" s="53">
        <v>9136704</v>
      </c>
      <c r="M27" s="51"/>
      <c r="N27" s="52"/>
      <c r="O27" s="51"/>
      <c r="P27" s="52"/>
      <c r="Q27" s="51"/>
      <c r="R27" s="52"/>
      <c r="S27" s="51"/>
      <c r="T27" s="52"/>
      <c r="U27" s="58"/>
      <c r="V27" s="54"/>
      <c r="W27" s="60"/>
      <c r="X27" s="54"/>
      <c r="Y27" s="60"/>
      <c r="Z27" s="54"/>
      <c r="AA27" s="54"/>
      <c r="AB27" s="54"/>
      <c r="AC27" s="51"/>
      <c r="AD27" s="52">
        <v>0</v>
      </c>
      <c r="AE27" s="51">
        <f t="shared" si="0"/>
        <v>2</v>
      </c>
      <c r="AF27" s="55">
        <f t="shared" si="1"/>
        <v>9136704</v>
      </c>
      <c r="AG27" s="36"/>
    </row>
    <row r="28" spans="1:33" x14ac:dyDescent="0.3">
      <c r="A28" s="50"/>
      <c r="B28" s="36"/>
      <c r="C28" s="51"/>
      <c r="D28" s="53"/>
      <c r="E28" s="60"/>
      <c r="F28" s="52"/>
      <c r="G28" s="51"/>
      <c r="H28" s="52"/>
      <c r="I28" s="51"/>
      <c r="J28" s="52"/>
      <c r="K28" s="51"/>
      <c r="L28" s="53"/>
      <c r="M28" s="51"/>
      <c r="N28" s="52"/>
      <c r="O28" s="51"/>
      <c r="P28" s="52"/>
      <c r="Q28" s="51"/>
      <c r="R28" s="52"/>
      <c r="S28" s="51"/>
      <c r="T28" s="52"/>
      <c r="U28" s="58"/>
      <c r="V28" s="54"/>
      <c r="W28" s="60"/>
      <c r="X28" s="54"/>
      <c r="Y28" s="60"/>
      <c r="Z28" s="54"/>
      <c r="AA28" s="54"/>
      <c r="AB28" s="54"/>
      <c r="AC28" s="51"/>
      <c r="AD28" s="52"/>
      <c r="AE28" s="51"/>
      <c r="AF28" s="55"/>
      <c r="AG28" s="36"/>
    </row>
    <row r="29" spans="1:33" x14ac:dyDescent="0.3">
      <c r="A29" s="50" t="s">
        <v>21</v>
      </c>
      <c r="B29" s="36"/>
      <c r="C29" s="51"/>
      <c r="D29" s="53"/>
      <c r="E29" s="60"/>
      <c r="F29" s="52"/>
      <c r="G29" s="51"/>
      <c r="H29" s="52"/>
      <c r="I29" s="51"/>
      <c r="J29" s="52"/>
      <c r="K29" s="51">
        <v>2</v>
      </c>
      <c r="L29" s="53">
        <v>0</v>
      </c>
      <c r="M29" s="51"/>
      <c r="N29" s="52"/>
      <c r="O29" s="51"/>
      <c r="P29" s="52"/>
      <c r="Q29" s="51"/>
      <c r="R29" s="52"/>
      <c r="S29" s="51"/>
      <c r="T29" s="52"/>
      <c r="U29" s="58">
        <v>9</v>
      </c>
      <c r="V29" s="54">
        <v>188675</v>
      </c>
      <c r="W29" s="60"/>
      <c r="X29" s="54"/>
      <c r="Y29" s="60"/>
      <c r="Z29" s="54"/>
      <c r="AA29" s="54"/>
      <c r="AB29" s="54"/>
      <c r="AC29" s="51"/>
      <c r="AD29" s="52">
        <v>0</v>
      </c>
      <c r="AE29" s="51">
        <f t="shared" si="0"/>
        <v>11</v>
      </c>
      <c r="AF29" s="55">
        <f t="shared" si="1"/>
        <v>188675</v>
      </c>
      <c r="AG29" s="36"/>
    </row>
    <row r="30" spans="1:33" x14ac:dyDescent="0.3">
      <c r="A30" s="50"/>
      <c r="B30" s="36"/>
      <c r="C30" s="51"/>
      <c r="D30" s="53"/>
      <c r="E30" s="60"/>
      <c r="F30" s="52"/>
      <c r="G30" s="51"/>
      <c r="H30" s="52"/>
      <c r="I30" s="51"/>
      <c r="J30" s="52"/>
      <c r="K30" s="51"/>
      <c r="L30" s="53"/>
      <c r="M30" s="51"/>
      <c r="N30" s="52"/>
      <c r="O30" s="51"/>
      <c r="P30" s="52"/>
      <c r="Q30" s="51"/>
      <c r="R30" s="52"/>
      <c r="S30" s="51"/>
      <c r="T30" s="52"/>
      <c r="U30" s="58"/>
      <c r="V30" s="54"/>
      <c r="W30" s="60"/>
      <c r="X30" s="54"/>
      <c r="Y30" s="60"/>
      <c r="Z30" s="54"/>
      <c r="AA30" s="54"/>
      <c r="AB30" s="54"/>
      <c r="AC30" s="51"/>
      <c r="AD30" s="52"/>
      <c r="AE30" s="51"/>
      <c r="AF30" s="55"/>
      <c r="AG30" s="36"/>
    </row>
    <row r="31" spans="1:33" ht="14.5" thickBot="1" x14ac:dyDescent="0.35">
      <c r="A31" s="50" t="s">
        <v>3</v>
      </c>
      <c r="B31" s="36"/>
      <c r="C31" s="51"/>
      <c r="D31" s="53"/>
      <c r="E31" s="60"/>
      <c r="F31" s="52"/>
      <c r="G31" s="51">
        <v>66</v>
      </c>
      <c r="H31" s="63">
        <v>4917200</v>
      </c>
      <c r="I31" s="51">
        <v>7</v>
      </c>
      <c r="J31" s="52">
        <v>564016</v>
      </c>
      <c r="K31" s="51">
        <v>60</v>
      </c>
      <c r="L31" s="53">
        <v>2422908</v>
      </c>
      <c r="M31" s="51"/>
      <c r="N31" s="52"/>
      <c r="O31" s="51"/>
      <c r="P31" s="52"/>
      <c r="Q31" s="51">
        <v>12</v>
      </c>
      <c r="R31" s="52">
        <v>490201</v>
      </c>
      <c r="S31" s="51"/>
      <c r="T31" s="52"/>
      <c r="U31" s="58">
        <v>2790</v>
      </c>
      <c r="V31" s="54">
        <v>91840816</v>
      </c>
      <c r="W31" s="60"/>
      <c r="X31" s="54"/>
      <c r="Y31" s="60"/>
      <c r="Z31" s="54"/>
      <c r="AA31" s="54">
        <v>21</v>
      </c>
      <c r="AB31" s="54">
        <v>1209016</v>
      </c>
      <c r="AC31" s="51">
        <v>2</v>
      </c>
      <c r="AD31" s="52">
        <v>0</v>
      </c>
      <c r="AE31" s="51">
        <f t="shared" si="0"/>
        <v>2958</v>
      </c>
      <c r="AF31" s="55">
        <f t="shared" si="1"/>
        <v>101444157</v>
      </c>
      <c r="AG31" s="53"/>
    </row>
    <row r="32" spans="1:33" x14ac:dyDescent="0.3">
      <c r="A32" s="64"/>
      <c r="B32" s="65"/>
      <c r="C32" s="66"/>
      <c r="D32" s="67"/>
      <c r="E32" s="68"/>
      <c r="F32" s="69"/>
      <c r="G32" s="70"/>
      <c r="H32" s="56"/>
      <c r="I32" s="70"/>
      <c r="J32" s="69"/>
      <c r="K32" s="68"/>
      <c r="L32" s="67"/>
      <c r="M32" s="68"/>
      <c r="N32" s="69"/>
      <c r="O32" s="68"/>
      <c r="P32" s="69"/>
      <c r="Q32" s="68"/>
      <c r="R32" s="69"/>
      <c r="S32" s="68"/>
      <c r="T32" s="69"/>
      <c r="U32" s="71"/>
      <c r="V32" s="67"/>
      <c r="W32" s="72"/>
      <c r="X32" s="67"/>
      <c r="Y32" s="72"/>
      <c r="Z32" s="67"/>
      <c r="AA32" s="67"/>
      <c r="AB32" s="67"/>
      <c r="AC32" s="68"/>
      <c r="AD32" s="69"/>
      <c r="AE32" s="68"/>
      <c r="AF32" s="73"/>
      <c r="AG32" s="74"/>
    </row>
    <row r="33" spans="1:33" x14ac:dyDescent="0.3">
      <c r="A33" s="50" t="s">
        <v>33</v>
      </c>
      <c r="B33" s="36"/>
      <c r="C33" s="51">
        <f>SUM(C7,C9,C11,C13,C15,C17,C19,C21,C23,C25,C27,C29,C31)</f>
        <v>219</v>
      </c>
      <c r="D33" s="52">
        <f t="shared" ref="D33:AF33" si="2">SUM(D7,D9,D11,D13,D15,D17,D19,D21,D23,D25,D27,D29,D31)</f>
        <v>105962943</v>
      </c>
      <c r="E33" s="51">
        <f t="shared" si="2"/>
        <v>98</v>
      </c>
      <c r="F33" s="54">
        <f t="shared" si="2"/>
        <v>30457900</v>
      </c>
      <c r="G33" s="51">
        <f t="shared" si="2"/>
        <v>1139</v>
      </c>
      <c r="H33" s="54">
        <f t="shared" si="2"/>
        <v>417322110</v>
      </c>
      <c r="I33" s="51">
        <f t="shared" si="2"/>
        <v>224</v>
      </c>
      <c r="J33" s="54">
        <f t="shared" si="2"/>
        <v>39050034</v>
      </c>
      <c r="K33" s="51">
        <f t="shared" si="2"/>
        <v>2548</v>
      </c>
      <c r="L33" s="54">
        <f t="shared" si="2"/>
        <v>618120414</v>
      </c>
      <c r="M33" s="51">
        <f t="shared" si="2"/>
        <v>20</v>
      </c>
      <c r="N33" s="54">
        <f t="shared" si="2"/>
        <v>11382600</v>
      </c>
      <c r="O33" s="51">
        <f t="shared" si="2"/>
        <v>268</v>
      </c>
      <c r="P33" s="54">
        <f t="shared" si="2"/>
        <v>124057079</v>
      </c>
      <c r="Q33" s="51">
        <f t="shared" si="2"/>
        <v>12</v>
      </c>
      <c r="R33" s="54">
        <f t="shared" si="2"/>
        <v>490201</v>
      </c>
      <c r="S33" s="51">
        <f t="shared" si="2"/>
        <v>2</v>
      </c>
      <c r="T33" s="54">
        <f t="shared" si="2"/>
        <v>1011186</v>
      </c>
      <c r="U33" s="51">
        <f t="shared" si="2"/>
        <v>5911</v>
      </c>
      <c r="V33" s="54">
        <f t="shared" si="2"/>
        <v>287621935</v>
      </c>
      <c r="W33" s="51">
        <f t="shared" si="2"/>
        <v>187</v>
      </c>
      <c r="X33" s="54">
        <f t="shared" si="2"/>
        <v>215278973</v>
      </c>
      <c r="Y33" s="51">
        <f t="shared" si="2"/>
        <v>5</v>
      </c>
      <c r="Z33" s="54">
        <f t="shared" si="2"/>
        <v>119336</v>
      </c>
      <c r="AA33" s="54">
        <f t="shared" si="2"/>
        <v>121</v>
      </c>
      <c r="AB33" s="54">
        <f t="shared" si="2"/>
        <v>10439482</v>
      </c>
      <c r="AC33" s="51">
        <f t="shared" si="2"/>
        <v>109</v>
      </c>
      <c r="AD33" s="54">
        <f>SUM(AD7,AD9,AD11,AD13,AD15,AD17,AD19,AD21,AD23,AD25,AD27,AD29,AD31)</f>
        <v>43269875</v>
      </c>
      <c r="AE33" s="51">
        <f t="shared" si="2"/>
        <v>10863</v>
      </c>
      <c r="AF33" s="55">
        <f t="shared" si="2"/>
        <v>1904584068</v>
      </c>
      <c r="AG33" s="53"/>
    </row>
    <row r="34" spans="1:33" x14ac:dyDescent="0.3">
      <c r="A34" s="38" t="s">
        <v>39</v>
      </c>
      <c r="B34" s="36"/>
      <c r="C34" s="203">
        <f>C33/$AE$33</f>
        <v>2.0160176746755042E-2</v>
      </c>
      <c r="D34" s="37">
        <f>(D33/$AF$33)*100</f>
        <v>5.5635739466870309</v>
      </c>
      <c r="E34" s="203">
        <f>E33/$AE$33</f>
        <v>9.0214489551689227E-3</v>
      </c>
      <c r="F34" s="76">
        <f>(F33/$AF$33)*100</f>
        <v>1.5991890571668901</v>
      </c>
      <c r="G34" s="203">
        <f>G33/$AE$33</f>
        <v>0.10485133020344288</v>
      </c>
      <c r="H34" s="76">
        <f>(H33/$AF$33)*100</f>
        <v>21.911456522800233</v>
      </c>
      <c r="I34" s="203">
        <f>I33/$AE$33</f>
        <v>2.0620454754671821E-2</v>
      </c>
      <c r="J34" s="76">
        <f>(J33/$AF$33)*100</f>
        <v>2.0503182115245964</v>
      </c>
      <c r="K34" s="203">
        <f>K33/$AE$33</f>
        <v>0.23455767283439197</v>
      </c>
      <c r="L34" s="37">
        <f>(L33/$AF$33)*100</f>
        <v>32.454351812838958</v>
      </c>
      <c r="M34" s="203">
        <f>M33/$AE$33</f>
        <v>1.841112031667127E-3</v>
      </c>
      <c r="N34" s="76">
        <f>(N33/$AF$33)*100</f>
        <v>0.59764229845484562</v>
      </c>
      <c r="O34" s="203">
        <f>O33/$AE$33</f>
        <v>2.46709012243395E-2</v>
      </c>
      <c r="P34" s="76">
        <f>(P33/$AF$33)*100</f>
        <v>6.5136047856512889</v>
      </c>
      <c r="Q34" s="203">
        <f>Q33/$AE$33</f>
        <v>1.1046672190002762E-3</v>
      </c>
      <c r="R34" s="76">
        <f>(R33/$AF$33)*100</f>
        <v>2.573795550619927E-2</v>
      </c>
      <c r="S34" s="203">
        <f>S33/$AE$33</f>
        <v>1.8411120316671269E-4</v>
      </c>
      <c r="T34" s="76">
        <f>(T33/$AF$33)*100</f>
        <v>5.3092221918134827E-2</v>
      </c>
      <c r="U34" s="204">
        <f>U33/$AE$33</f>
        <v>0.54414066095921931</v>
      </c>
      <c r="V34" s="77">
        <f>(V33/$AF$33)*100</f>
        <v>15.101561534221549</v>
      </c>
      <c r="W34" s="203">
        <f>W33/$AE$33</f>
        <v>1.7214397496087636E-2</v>
      </c>
      <c r="X34" s="77">
        <f>(X33/$AF$33)*100</f>
        <v>11.303201397986282</v>
      </c>
      <c r="Y34" s="203">
        <f>Y33/$AE$33</f>
        <v>4.6027800791678176E-4</v>
      </c>
      <c r="Z34" s="77">
        <f>(Z33/$AF$33)*100</f>
        <v>6.2657249950281539E-3</v>
      </c>
      <c r="AA34" s="204">
        <f>AA33/$AE$33</f>
        <v>1.1138727791586119E-2</v>
      </c>
      <c r="AB34" s="77"/>
      <c r="AC34" s="203">
        <f>AC33/$AE$33</f>
        <v>1.0034060572585842E-2</v>
      </c>
      <c r="AD34" s="76">
        <f>(AD33/$AF$33)*100</f>
        <v>2.2718805500372379</v>
      </c>
      <c r="AE34" s="75">
        <v>100</v>
      </c>
      <c r="AF34" s="78">
        <v>100</v>
      </c>
      <c r="AG34" s="57"/>
    </row>
    <row r="35" spans="1:33" ht="14.5" thickBot="1" x14ac:dyDescent="0.35">
      <c r="A35" s="79"/>
      <c r="B35" s="80"/>
      <c r="C35" s="81"/>
      <c r="D35" s="82"/>
      <c r="E35" s="83"/>
      <c r="F35" s="84"/>
      <c r="G35" s="83"/>
      <c r="H35" s="84"/>
      <c r="I35" s="83"/>
      <c r="J35" s="84"/>
      <c r="K35" s="83"/>
      <c r="L35" s="82"/>
      <c r="M35" s="83"/>
      <c r="N35" s="84"/>
      <c r="O35" s="83"/>
      <c r="P35" s="84"/>
      <c r="Q35" s="83"/>
      <c r="R35" s="82"/>
      <c r="S35" s="83"/>
      <c r="T35" s="82"/>
      <c r="U35" s="83"/>
      <c r="V35" s="82"/>
      <c r="W35" s="83"/>
      <c r="X35" s="82"/>
      <c r="Y35" s="83"/>
      <c r="Z35" s="82"/>
      <c r="AA35" s="82"/>
      <c r="AB35" s="82"/>
      <c r="AC35" s="83"/>
      <c r="AD35" s="84"/>
      <c r="AE35" s="83"/>
      <c r="AF35" s="85"/>
      <c r="AG35" s="57"/>
    </row>
    <row r="36" spans="1:33" x14ac:dyDescent="0.3">
      <c r="A36" s="168" t="s">
        <v>42</v>
      </c>
      <c r="B36" s="86"/>
      <c r="C36" s="86"/>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57"/>
      <c r="AF36" s="57"/>
      <c r="AG36" s="57"/>
    </row>
    <row r="37" spans="1:33" x14ac:dyDescent="0.3">
      <c r="A37" s="36"/>
      <c r="B37" s="33"/>
      <c r="C37" s="36"/>
      <c r="D37" s="77"/>
      <c r="E37" s="77"/>
      <c r="F37" s="77"/>
      <c r="G37" s="77"/>
      <c r="H37" s="77"/>
      <c r="I37" s="77"/>
      <c r="J37" s="77"/>
      <c r="K37" s="77"/>
      <c r="L37" s="77"/>
      <c r="M37" s="77"/>
      <c r="N37" s="77"/>
      <c r="O37" s="77"/>
      <c r="P37" s="77"/>
      <c r="Q37" s="77"/>
      <c r="R37" s="77"/>
      <c r="S37" s="77"/>
      <c r="T37" s="77"/>
      <c r="U37" s="77"/>
      <c r="V37" s="77"/>
      <c r="W37" s="77"/>
      <c r="X37" s="77"/>
      <c r="Y37" s="77"/>
      <c r="Z37" s="77"/>
      <c r="AA37" s="77"/>
      <c r="AB37" s="77"/>
      <c r="AC37" s="77"/>
      <c r="AD37" s="77"/>
      <c r="AE37" s="57"/>
      <c r="AF37" s="57"/>
      <c r="AG37" s="57"/>
    </row>
  </sheetData>
  <mergeCells count="25">
    <mergeCell ref="AC4:AD4"/>
    <mergeCell ref="G4:H4"/>
    <mergeCell ref="I4:J4"/>
    <mergeCell ref="K4:L4"/>
    <mergeCell ref="O4:P4"/>
    <mergeCell ref="Q4:R4"/>
    <mergeCell ref="S4:T4"/>
    <mergeCell ref="U4:V4"/>
    <mergeCell ref="W4:X4"/>
    <mergeCell ref="Y4:Z4"/>
    <mergeCell ref="AA4:AB4"/>
    <mergeCell ref="AC3:AD3"/>
    <mergeCell ref="C3:D3"/>
    <mergeCell ref="E3:F3"/>
    <mergeCell ref="G3:H3"/>
    <mergeCell ref="I3:J3"/>
    <mergeCell ref="K3:L3"/>
    <mergeCell ref="M3:N3"/>
    <mergeCell ref="Y3:Z3"/>
    <mergeCell ref="O3:P3"/>
    <mergeCell ref="Q3:R3"/>
    <mergeCell ref="S3:T3"/>
    <mergeCell ref="U3:V3"/>
    <mergeCell ref="W3:X3"/>
    <mergeCell ref="AA3:AB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workbookViewId="0">
      <selection activeCell="K3" sqref="K3"/>
    </sheetView>
  </sheetViews>
  <sheetFormatPr defaultRowHeight="14.5" x14ac:dyDescent="0.35"/>
  <cols>
    <col min="2" max="2" width="41" customWidth="1"/>
  </cols>
  <sheetData>
    <row r="1" spans="1:2" ht="52.5" customHeight="1" x14ac:dyDescent="0.35">
      <c r="A1" s="208" t="s">
        <v>90</v>
      </c>
      <c r="B1" s="209" t="s">
        <v>91</v>
      </c>
    </row>
    <row r="2" spans="1:2" ht="69" customHeight="1" x14ac:dyDescent="0.35">
      <c r="A2" s="208" t="s">
        <v>92</v>
      </c>
      <c r="B2" s="209" t="s">
        <v>99</v>
      </c>
    </row>
    <row r="3" spans="1:2" ht="66" customHeight="1" x14ac:dyDescent="0.35">
      <c r="A3" s="208" t="s">
        <v>93</v>
      </c>
      <c r="B3" s="209" t="s">
        <v>101</v>
      </c>
    </row>
    <row r="4" spans="1:2" ht="39" customHeight="1" x14ac:dyDescent="0.35">
      <c r="A4" s="208" t="s">
        <v>94</v>
      </c>
      <c r="B4" s="209" t="s">
        <v>95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H26"/>
  <sheetViews>
    <sheetView tabSelected="1" topLeftCell="D1" workbookViewId="0">
      <selection activeCell="Q16" sqref="Q16"/>
    </sheetView>
  </sheetViews>
  <sheetFormatPr defaultRowHeight="14.5" x14ac:dyDescent="0.35"/>
  <cols>
    <col min="2" max="2" width="24.6328125" customWidth="1"/>
    <col min="3" max="3" width="9.26953125" customWidth="1"/>
    <col min="4" max="4" width="11.1796875" customWidth="1"/>
    <col min="6" max="6" width="11.1796875" customWidth="1"/>
    <col min="7" max="7" width="9.1796875" customWidth="1"/>
    <col min="8" max="8" width="13.1796875" customWidth="1"/>
    <col min="9" max="9" width="9.1796875" customWidth="1"/>
    <col min="10" max="10" width="11.1796875" customWidth="1"/>
    <col min="12" max="12" width="12.36328125" customWidth="1"/>
    <col min="14" max="14" width="11.1796875" customWidth="1"/>
    <col min="15" max="15" width="9.1796875" customWidth="1"/>
    <col min="16" max="16" width="12.453125" customWidth="1"/>
    <col min="17" max="17" width="9.1796875" customWidth="1"/>
    <col min="18" max="18" width="11.1796875" bestFit="1" customWidth="1"/>
    <col min="19" max="19" width="9.1796875" customWidth="1"/>
    <col min="20" max="20" width="11.1796875" customWidth="1"/>
    <col min="21" max="21" width="9.1796875" customWidth="1"/>
    <col min="22" max="22" width="11.6328125" customWidth="1"/>
    <col min="23" max="23" width="9.1796875" customWidth="1"/>
    <col min="24" max="24" width="16.26953125" customWidth="1"/>
    <col min="25" max="26" width="11.1796875" customWidth="1"/>
    <col min="28" max="28" width="13.1796875" customWidth="1"/>
    <col min="29" max="29" width="13.453125" customWidth="1"/>
    <col min="30" max="30" width="12.453125" customWidth="1"/>
    <col min="31" max="31" width="9.1796875" customWidth="1"/>
    <col min="32" max="32" width="13.1796875" customWidth="1"/>
  </cols>
  <sheetData>
    <row r="1" spans="1:34" ht="20" x14ac:dyDescent="0.4">
      <c r="A1" s="133" t="s">
        <v>68</v>
      </c>
    </row>
    <row r="2" spans="1:34" s="167" customFormat="1" ht="13.5" thickBot="1" x14ac:dyDescent="0.35">
      <c r="A2" s="166" t="s">
        <v>58</v>
      </c>
    </row>
    <row r="3" spans="1:34" ht="15" customHeight="1" thickTop="1" x14ac:dyDescent="0.35">
      <c r="A3" s="2"/>
      <c r="B3" s="194"/>
      <c r="C3" s="231" t="s">
        <v>79</v>
      </c>
      <c r="D3" s="221"/>
      <c r="E3" s="232" t="s">
        <v>18</v>
      </c>
      <c r="F3" s="221"/>
      <c r="G3" s="231" t="s">
        <v>82</v>
      </c>
      <c r="H3" s="221"/>
      <c r="I3" s="231" t="s">
        <v>83</v>
      </c>
      <c r="J3" s="221"/>
      <c r="K3" s="231" t="s">
        <v>80</v>
      </c>
      <c r="L3" s="221"/>
      <c r="M3" s="231" t="s">
        <v>24</v>
      </c>
      <c r="N3" s="221"/>
      <c r="O3" s="231" t="s">
        <v>16</v>
      </c>
      <c r="P3" s="221"/>
      <c r="Q3" s="231" t="s">
        <v>81</v>
      </c>
      <c r="R3" s="221"/>
      <c r="S3" s="231" t="s">
        <v>63</v>
      </c>
      <c r="T3" s="221"/>
      <c r="U3" s="231" t="s">
        <v>1</v>
      </c>
      <c r="V3" s="221"/>
      <c r="W3" s="231" t="s">
        <v>15</v>
      </c>
      <c r="X3" s="221"/>
      <c r="Y3" s="231" t="s">
        <v>85</v>
      </c>
      <c r="Z3" s="221"/>
      <c r="AA3" s="231" t="s">
        <v>85</v>
      </c>
      <c r="AB3" s="221"/>
      <c r="AC3" s="231" t="s">
        <v>22</v>
      </c>
      <c r="AD3" s="221"/>
      <c r="AE3" s="239" t="s">
        <v>33</v>
      </c>
      <c r="AF3" s="240"/>
    </row>
    <row r="4" spans="1:34" x14ac:dyDescent="0.35">
      <c r="A4" s="3"/>
      <c r="B4" s="4"/>
      <c r="C4" s="5"/>
      <c r="D4" s="4"/>
      <c r="E4" s="5"/>
      <c r="F4" s="6"/>
      <c r="G4" s="233" t="s">
        <v>34</v>
      </c>
      <c r="H4" s="233"/>
      <c r="I4" s="234" t="s">
        <v>35</v>
      </c>
      <c r="J4" s="235"/>
      <c r="K4" s="233"/>
      <c r="L4" s="233"/>
      <c r="M4" s="234"/>
      <c r="N4" s="235"/>
      <c r="O4" s="234"/>
      <c r="P4" s="235"/>
      <c r="Q4" s="233"/>
      <c r="R4" s="233"/>
      <c r="S4" s="234"/>
      <c r="T4" s="235"/>
      <c r="U4" s="234"/>
      <c r="V4" s="235"/>
      <c r="W4" s="234"/>
      <c r="X4" s="235"/>
      <c r="Y4" s="236" t="s">
        <v>34</v>
      </c>
      <c r="Z4" s="237"/>
      <c r="AA4" s="233" t="s">
        <v>84</v>
      </c>
      <c r="AB4" s="233"/>
      <c r="AC4" s="234"/>
      <c r="AD4" s="230"/>
      <c r="AE4" s="234"/>
      <c r="AF4" s="238"/>
    </row>
    <row r="5" spans="1:34" x14ac:dyDescent="0.35">
      <c r="A5" s="7" t="s">
        <v>36</v>
      </c>
      <c r="B5" s="8"/>
      <c r="C5" s="9" t="s">
        <v>37</v>
      </c>
      <c r="D5" s="8" t="s">
        <v>38</v>
      </c>
      <c r="E5" s="9" t="s">
        <v>37</v>
      </c>
      <c r="F5" s="10" t="s">
        <v>38</v>
      </c>
      <c r="G5" s="8" t="s">
        <v>37</v>
      </c>
      <c r="H5" s="8" t="s">
        <v>38</v>
      </c>
      <c r="I5" s="9" t="s">
        <v>37</v>
      </c>
      <c r="J5" s="10" t="s">
        <v>38</v>
      </c>
      <c r="K5" s="8" t="s">
        <v>37</v>
      </c>
      <c r="L5" s="8" t="s">
        <v>38</v>
      </c>
      <c r="M5" s="9" t="s">
        <v>37</v>
      </c>
      <c r="N5" s="10" t="s">
        <v>38</v>
      </c>
      <c r="O5" s="8" t="s">
        <v>37</v>
      </c>
      <c r="P5" s="10" t="s">
        <v>38</v>
      </c>
      <c r="Q5" s="8" t="s">
        <v>37</v>
      </c>
      <c r="R5" s="8" t="s">
        <v>38</v>
      </c>
      <c r="S5" s="9" t="s">
        <v>37</v>
      </c>
      <c r="T5" s="10" t="s">
        <v>38</v>
      </c>
      <c r="U5" s="8" t="s">
        <v>37</v>
      </c>
      <c r="V5" s="8" t="s">
        <v>38</v>
      </c>
      <c r="W5" s="9" t="s">
        <v>37</v>
      </c>
      <c r="X5" s="10" t="s">
        <v>38</v>
      </c>
      <c r="Y5" s="46" t="s">
        <v>41</v>
      </c>
      <c r="Z5" s="48" t="s">
        <v>38</v>
      </c>
      <c r="AA5" s="8" t="s">
        <v>37</v>
      </c>
      <c r="AB5" s="8" t="s">
        <v>38</v>
      </c>
      <c r="AC5" s="9"/>
      <c r="AD5" s="8"/>
      <c r="AE5" s="9" t="s">
        <v>37</v>
      </c>
      <c r="AF5" s="11" t="s">
        <v>38</v>
      </c>
    </row>
    <row r="6" spans="1:34" x14ac:dyDescent="0.35">
      <c r="A6" s="12"/>
      <c r="B6" s="13"/>
      <c r="C6" s="14"/>
      <c r="D6" s="13"/>
      <c r="E6" s="14"/>
      <c r="F6" s="15"/>
      <c r="G6" s="13"/>
      <c r="H6" s="13"/>
      <c r="I6" s="14"/>
      <c r="J6" s="15"/>
      <c r="K6" s="13"/>
      <c r="L6" s="13"/>
      <c r="M6" s="14"/>
      <c r="N6" s="15"/>
      <c r="O6" s="13"/>
      <c r="P6" s="15"/>
      <c r="Q6" s="13"/>
      <c r="R6" s="13"/>
      <c r="S6" s="14"/>
      <c r="T6" s="15"/>
      <c r="U6" s="13"/>
      <c r="V6" s="13"/>
      <c r="W6" s="14"/>
      <c r="X6" s="15"/>
      <c r="Y6" s="13"/>
      <c r="Z6" s="15"/>
      <c r="AA6" s="13"/>
      <c r="AB6" s="13"/>
      <c r="AC6" s="205"/>
      <c r="AD6" s="13"/>
      <c r="AE6" s="14"/>
      <c r="AF6" s="16"/>
      <c r="AH6" s="207" t="s">
        <v>89</v>
      </c>
    </row>
    <row r="7" spans="1:34" x14ac:dyDescent="0.35">
      <c r="A7" t="s">
        <v>4</v>
      </c>
      <c r="B7" s="18"/>
      <c r="C7" s="19">
        <v>81</v>
      </c>
      <c r="D7" s="18">
        <v>34801927</v>
      </c>
      <c r="E7" s="19">
        <v>22</v>
      </c>
      <c r="F7" s="20">
        <v>8011168</v>
      </c>
      <c r="G7" s="18">
        <v>266</v>
      </c>
      <c r="H7" s="18">
        <v>97919963</v>
      </c>
      <c r="I7" s="19">
        <v>71</v>
      </c>
      <c r="J7" s="20">
        <v>19619070</v>
      </c>
      <c r="K7" s="18">
        <v>1047</v>
      </c>
      <c r="L7" s="18">
        <v>223627302</v>
      </c>
      <c r="M7" s="19">
        <v>6</v>
      </c>
      <c r="N7" s="20">
        <v>6575000</v>
      </c>
      <c r="O7" s="18">
        <v>130</v>
      </c>
      <c r="P7" s="20">
        <v>48598875</v>
      </c>
      <c r="Q7" s="18"/>
      <c r="R7" s="18"/>
      <c r="S7" s="19"/>
      <c r="T7" s="20"/>
      <c r="U7" s="19">
        <v>2442</v>
      </c>
      <c r="V7" s="20">
        <v>113984340</v>
      </c>
      <c r="W7" s="19">
        <v>45</v>
      </c>
      <c r="X7" s="20">
        <v>34053183</v>
      </c>
      <c r="Y7" s="18">
        <v>2</v>
      </c>
      <c r="Z7" s="20">
        <v>100000</v>
      </c>
      <c r="AA7" s="18">
        <v>44</v>
      </c>
      <c r="AB7" s="18">
        <v>4985634</v>
      </c>
      <c r="AC7" s="19">
        <v>55</v>
      </c>
      <c r="AD7" s="18">
        <v>19771919</v>
      </c>
      <c r="AE7" s="19">
        <f>SUM(C7,E7,G7,I7,K7,M7,O7,Q7,S7,U7,W7,Y7,AA7,AC7)</f>
        <v>4211</v>
      </c>
      <c r="AF7" s="21">
        <f>SUM(D7,F7,H7,J7,L7,N7,P7,R7,T7,V7,X7,Z7,AB7,AD7)</f>
        <v>612048381</v>
      </c>
    </row>
    <row r="8" spans="1:34" x14ac:dyDescent="0.35">
      <c r="B8" s="18"/>
      <c r="C8" s="19"/>
      <c r="D8" s="18"/>
      <c r="E8" s="19"/>
      <c r="F8" s="20"/>
      <c r="G8" s="18"/>
      <c r="H8" s="18"/>
      <c r="I8" s="19"/>
      <c r="J8" s="20"/>
      <c r="K8" s="18"/>
      <c r="L8" s="18"/>
      <c r="M8" s="19"/>
      <c r="N8" s="20"/>
      <c r="O8" s="18"/>
      <c r="P8" s="20"/>
      <c r="Q8" s="18"/>
      <c r="R8" s="18"/>
      <c r="S8" s="19"/>
      <c r="T8" s="20"/>
      <c r="U8" s="18"/>
      <c r="V8" s="18"/>
      <c r="W8" s="19"/>
      <c r="X8" s="20"/>
      <c r="Y8" s="18"/>
      <c r="Z8" s="20"/>
      <c r="AA8" s="18"/>
      <c r="AB8" s="18"/>
      <c r="AC8" s="19"/>
      <c r="AD8" s="18"/>
      <c r="AE8" s="19"/>
      <c r="AF8" s="21"/>
    </row>
    <row r="9" spans="1:34" x14ac:dyDescent="0.35">
      <c r="A9" t="s">
        <v>9</v>
      </c>
      <c r="B9" s="18"/>
      <c r="C9" s="19"/>
      <c r="D9" s="18"/>
      <c r="E9" s="19"/>
      <c r="F9" s="20"/>
      <c r="G9" s="18">
        <v>79</v>
      </c>
      <c r="H9" s="18">
        <v>5485279</v>
      </c>
      <c r="I9" s="19"/>
      <c r="J9" s="20"/>
      <c r="K9" s="19">
        <v>46</v>
      </c>
      <c r="L9" s="18">
        <v>1405667</v>
      </c>
      <c r="M9" s="19"/>
      <c r="N9" s="20"/>
      <c r="O9" s="18"/>
      <c r="P9" s="20"/>
      <c r="Q9" s="18"/>
      <c r="R9" s="20"/>
      <c r="S9" s="19"/>
      <c r="T9" s="20"/>
      <c r="U9" s="19">
        <v>1449</v>
      </c>
      <c r="V9" s="20">
        <v>47753749</v>
      </c>
      <c r="W9" s="19"/>
      <c r="X9" s="20"/>
      <c r="Y9" s="18"/>
      <c r="Z9" s="20"/>
      <c r="AA9" s="18"/>
      <c r="AB9" s="18"/>
      <c r="AC9" s="19"/>
      <c r="AD9" s="18"/>
      <c r="AE9" s="19">
        <f t="shared" ref="AE9:AE19" si="0">SUM(C9,E9,G9,I9,K9,M9,O9,Q9,S9,U9,W9,Y9,AA9,AC9)</f>
        <v>1574</v>
      </c>
      <c r="AF9" s="21">
        <f t="shared" ref="AF9:AF19" si="1">SUM(D9,F9,H9,J9,L9,N9,P9,R9,T9,V9,X9,Z9,AB9,AD9)</f>
        <v>54644695</v>
      </c>
    </row>
    <row r="10" spans="1:34" x14ac:dyDescent="0.35">
      <c r="B10" s="18"/>
      <c r="C10" s="19"/>
      <c r="D10" s="18"/>
      <c r="E10" s="19"/>
      <c r="F10" s="20"/>
      <c r="G10" s="18"/>
      <c r="H10" s="18"/>
      <c r="I10" s="19"/>
      <c r="J10" s="20"/>
      <c r="K10" s="18"/>
      <c r="L10" s="18"/>
      <c r="M10" s="19"/>
      <c r="N10" s="20"/>
      <c r="O10" s="18"/>
      <c r="P10" s="20"/>
      <c r="Q10" s="18"/>
      <c r="R10" s="18"/>
      <c r="S10" s="19"/>
      <c r="T10" s="20"/>
      <c r="U10" s="18"/>
      <c r="V10" s="18"/>
      <c r="W10" s="19"/>
      <c r="X10" s="20"/>
      <c r="Y10" s="18"/>
      <c r="Z10" s="20"/>
      <c r="AA10" s="18"/>
      <c r="AB10" s="18"/>
      <c r="AC10" s="19"/>
      <c r="AD10" s="18"/>
      <c r="AE10" s="19"/>
      <c r="AF10" s="21"/>
    </row>
    <row r="11" spans="1:34" x14ac:dyDescent="0.35">
      <c r="A11" t="s">
        <v>29</v>
      </c>
      <c r="B11" s="18"/>
      <c r="C11" s="19"/>
      <c r="D11" s="18"/>
      <c r="E11" s="19"/>
      <c r="F11" s="20"/>
      <c r="G11" s="18"/>
      <c r="H11" s="18"/>
      <c r="I11" s="19"/>
      <c r="J11" s="20"/>
      <c r="K11" s="18">
        <v>0</v>
      </c>
      <c r="L11" s="18">
        <v>1701920</v>
      </c>
      <c r="M11" s="19"/>
      <c r="N11" s="20"/>
      <c r="O11" s="18"/>
      <c r="P11" s="20"/>
      <c r="Q11" s="18"/>
      <c r="R11" s="18"/>
      <c r="S11" s="19"/>
      <c r="T11" s="20"/>
      <c r="U11" s="18"/>
      <c r="V11" s="18"/>
      <c r="W11" s="19"/>
      <c r="X11" s="20"/>
      <c r="Y11" s="18"/>
      <c r="Z11" s="20"/>
      <c r="AA11" s="18"/>
      <c r="AB11" s="18"/>
      <c r="AC11" s="19"/>
      <c r="AD11" s="18"/>
      <c r="AE11" s="19">
        <f t="shared" si="0"/>
        <v>0</v>
      </c>
      <c r="AF11" s="21">
        <f t="shared" si="1"/>
        <v>1701920</v>
      </c>
    </row>
    <row r="12" spans="1:34" x14ac:dyDescent="0.35">
      <c r="B12" s="18"/>
      <c r="C12" s="19"/>
      <c r="D12" s="18"/>
      <c r="E12" s="19"/>
      <c r="F12" s="20"/>
      <c r="G12" s="18"/>
      <c r="H12" s="18"/>
      <c r="I12" s="19"/>
      <c r="J12" s="20"/>
      <c r="K12" s="18"/>
      <c r="L12" s="18"/>
      <c r="M12" s="19"/>
      <c r="N12" s="20"/>
      <c r="O12" s="18"/>
      <c r="P12" s="20"/>
      <c r="Q12" s="18"/>
      <c r="R12" s="18"/>
      <c r="S12" s="19"/>
      <c r="T12" s="20"/>
      <c r="U12" s="18"/>
      <c r="V12" s="18"/>
      <c r="W12" s="19"/>
      <c r="X12" s="20"/>
      <c r="Y12" s="18"/>
      <c r="Z12" s="20"/>
      <c r="AA12" s="18"/>
      <c r="AB12" s="18"/>
      <c r="AC12" s="19"/>
      <c r="AD12" s="18"/>
      <c r="AE12" s="19"/>
      <c r="AF12" s="21"/>
    </row>
    <row r="13" spans="1:34" x14ac:dyDescent="0.35">
      <c r="A13" t="s">
        <v>0</v>
      </c>
      <c r="B13" s="18"/>
      <c r="C13" s="19"/>
      <c r="D13" s="18"/>
      <c r="E13" s="19"/>
      <c r="F13" s="20"/>
      <c r="G13" s="18">
        <v>22</v>
      </c>
      <c r="H13" s="18">
        <v>7077952</v>
      </c>
      <c r="I13" s="19"/>
      <c r="J13" s="20"/>
      <c r="K13" s="18">
        <v>50</v>
      </c>
      <c r="L13" s="18">
        <v>7988028</v>
      </c>
      <c r="M13" s="19"/>
      <c r="N13" s="20"/>
      <c r="O13" s="18"/>
      <c r="P13" s="20"/>
      <c r="Q13" s="18"/>
      <c r="R13" s="18"/>
      <c r="S13" s="19"/>
      <c r="T13" s="20"/>
      <c r="U13" s="18">
        <v>710</v>
      </c>
      <c r="V13" s="18">
        <v>37992886</v>
      </c>
      <c r="W13" s="19"/>
      <c r="X13" s="20"/>
      <c r="Y13" s="18"/>
      <c r="Z13" s="20"/>
      <c r="AA13" s="18"/>
      <c r="AB13" s="18"/>
      <c r="AC13" s="19">
        <v>2</v>
      </c>
      <c r="AD13" s="18">
        <v>158584</v>
      </c>
      <c r="AE13" s="19">
        <f t="shared" si="0"/>
        <v>784</v>
      </c>
      <c r="AF13" s="21">
        <f t="shared" si="1"/>
        <v>53217450</v>
      </c>
    </row>
    <row r="14" spans="1:34" x14ac:dyDescent="0.35">
      <c r="B14" s="18"/>
      <c r="C14" s="19"/>
      <c r="D14" s="18"/>
      <c r="E14" s="19"/>
      <c r="F14" s="20"/>
      <c r="G14" s="18"/>
      <c r="H14" s="18"/>
      <c r="I14" s="19"/>
      <c r="J14" s="20"/>
      <c r="K14" s="18"/>
      <c r="L14" s="18"/>
      <c r="M14" s="19"/>
      <c r="N14" s="20"/>
      <c r="O14" s="18"/>
      <c r="P14" s="20"/>
      <c r="Q14" s="18"/>
      <c r="R14" s="18"/>
      <c r="S14" s="19"/>
      <c r="T14" s="20"/>
      <c r="U14" s="18"/>
      <c r="V14" s="18"/>
      <c r="W14" s="19"/>
      <c r="X14" s="20"/>
      <c r="Y14" s="18"/>
      <c r="Z14" s="20"/>
      <c r="AA14" s="18"/>
      <c r="AB14" s="18"/>
      <c r="AC14" s="19"/>
      <c r="AD14" s="18"/>
      <c r="AE14" s="19"/>
      <c r="AF14" s="21"/>
    </row>
    <row r="15" spans="1:34" x14ac:dyDescent="0.35">
      <c r="A15" t="s">
        <v>12</v>
      </c>
      <c r="B15" s="18"/>
      <c r="C15" s="19"/>
      <c r="D15" s="18"/>
      <c r="E15" s="19"/>
      <c r="F15" s="20"/>
      <c r="G15" s="18">
        <v>10</v>
      </c>
      <c r="H15" s="18">
        <v>5465052</v>
      </c>
      <c r="I15" s="19">
        <v>5</v>
      </c>
      <c r="J15" s="20">
        <v>0</v>
      </c>
      <c r="K15" s="18">
        <v>19</v>
      </c>
      <c r="L15" s="18">
        <v>7725666</v>
      </c>
      <c r="M15" s="19">
        <v>4</v>
      </c>
      <c r="N15" s="20">
        <v>0</v>
      </c>
      <c r="O15" s="18">
        <v>29</v>
      </c>
      <c r="P15" s="20">
        <v>18028143</v>
      </c>
      <c r="Q15" s="18"/>
      <c r="R15" s="18"/>
      <c r="S15" s="19"/>
      <c r="T15" s="20"/>
      <c r="U15" s="18"/>
      <c r="V15" s="18"/>
      <c r="W15" s="19"/>
      <c r="X15" s="20"/>
      <c r="Y15" s="18"/>
      <c r="Z15" s="20"/>
      <c r="AA15" s="18"/>
      <c r="AB15" s="18"/>
      <c r="AC15" s="19">
        <v>4</v>
      </c>
      <c r="AD15" s="18">
        <v>2000000</v>
      </c>
      <c r="AE15" s="19">
        <f t="shared" si="0"/>
        <v>71</v>
      </c>
      <c r="AF15" s="21">
        <f t="shared" si="1"/>
        <v>33218861</v>
      </c>
    </row>
    <row r="16" spans="1:34" x14ac:dyDescent="0.35">
      <c r="B16" s="18"/>
      <c r="C16" s="19"/>
      <c r="D16" s="18"/>
      <c r="E16" s="19"/>
      <c r="F16" s="20"/>
      <c r="G16" s="18"/>
      <c r="H16" s="18"/>
      <c r="I16" s="19"/>
      <c r="J16" s="20"/>
      <c r="K16" s="18"/>
      <c r="L16" s="18"/>
      <c r="M16" s="19"/>
      <c r="N16" s="20"/>
      <c r="O16" s="18"/>
      <c r="P16" s="20"/>
      <c r="Q16" s="18"/>
      <c r="R16" s="18"/>
      <c r="S16" s="19"/>
      <c r="T16" s="20"/>
      <c r="U16" s="18"/>
      <c r="V16" s="18"/>
      <c r="W16" s="19"/>
      <c r="X16" s="20"/>
      <c r="Y16" s="18"/>
      <c r="Z16" s="20"/>
      <c r="AA16" s="18"/>
      <c r="AB16" s="18"/>
      <c r="AC16" s="19"/>
      <c r="AD16" s="18"/>
      <c r="AE16" s="19"/>
      <c r="AF16" s="21"/>
    </row>
    <row r="17" spans="1:32" x14ac:dyDescent="0.35">
      <c r="A17" t="s">
        <v>23</v>
      </c>
      <c r="B17" s="18"/>
      <c r="C17" s="19"/>
      <c r="D17" s="18"/>
      <c r="E17" s="19"/>
      <c r="F17" s="20"/>
      <c r="G17" s="18"/>
      <c r="H17" s="18"/>
      <c r="I17" s="19"/>
      <c r="J17" s="20"/>
      <c r="K17" s="18"/>
      <c r="L17" s="18"/>
      <c r="M17" s="19"/>
      <c r="N17" s="20"/>
      <c r="O17" s="18"/>
      <c r="P17" s="20"/>
      <c r="Q17" s="18"/>
      <c r="R17" s="20"/>
      <c r="S17" s="19"/>
      <c r="T17" s="20"/>
      <c r="U17" s="19"/>
      <c r="V17" s="20"/>
      <c r="W17" s="19">
        <v>8</v>
      </c>
      <c r="X17" s="20">
        <v>2020000</v>
      </c>
      <c r="Y17" s="18"/>
      <c r="Z17" s="20"/>
      <c r="AA17" s="18"/>
      <c r="AB17" s="18"/>
      <c r="AC17" s="19"/>
      <c r="AD17" s="18"/>
      <c r="AE17" s="19">
        <f t="shared" si="0"/>
        <v>8</v>
      </c>
      <c r="AF17" s="21">
        <f t="shared" si="1"/>
        <v>2020000</v>
      </c>
    </row>
    <row r="18" spans="1:32" x14ac:dyDescent="0.35">
      <c r="B18" s="18"/>
      <c r="C18" s="19"/>
      <c r="D18" s="18"/>
      <c r="E18" s="19"/>
      <c r="F18" s="20"/>
      <c r="G18" s="18"/>
      <c r="H18" s="18"/>
      <c r="I18" s="19"/>
      <c r="J18" s="20"/>
      <c r="K18" s="18"/>
      <c r="L18" s="18"/>
      <c r="M18" s="19"/>
      <c r="N18" s="20"/>
      <c r="O18" s="18"/>
      <c r="P18" s="20"/>
      <c r="Q18" s="18"/>
      <c r="R18" s="18"/>
      <c r="S18" s="19"/>
      <c r="T18" s="20"/>
      <c r="U18" s="18"/>
      <c r="V18" s="18"/>
      <c r="W18" s="19"/>
      <c r="X18" s="20"/>
      <c r="Y18" s="18"/>
      <c r="Z18" s="20"/>
      <c r="AA18" s="18"/>
      <c r="AB18" s="18"/>
      <c r="AC18" s="19"/>
      <c r="AD18" s="18"/>
      <c r="AE18" s="19"/>
      <c r="AF18" s="21"/>
    </row>
    <row r="19" spans="1:32" x14ac:dyDescent="0.35">
      <c r="A19" t="s">
        <v>7</v>
      </c>
      <c r="B19" s="18"/>
      <c r="C19" s="19">
        <v>138</v>
      </c>
      <c r="D19" s="18">
        <v>71161016</v>
      </c>
      <c r="E19" s="19">
        <v>76</v>
      </c>
      <c r="F19" s="20">
        <v>22446732</v>
      </c>
      <c r="G19" s="18">
        <v>762</v>
      </c>
      <c r="H19" s="18">
        <v>301373864</v>
      </c>
      <c r="I19" s="19">
        <v>148</v>
      </c>
      <c r="J19" s="20">
        <v>19430964</v>
      </c>
      <c r="K19" s="18">
        <v>1384</v>
      </c>
      <c r="L19" s="18">
        <v>375671831</v>
      </c>
      <c r="M19" s="19">
        <v>10</v>
      </c>
      <c r="N19" s="20">
        <v>4807600</v>
      </c>
      <c r="O19" s="18">
        <v>109</v>
      </c>
      <c r="P19" s="20">
        <v>57430061</v>
      </c>
      <c r="Q19" s="18">
        <v>12</v>
      </c>
      <c r="R19" s="18">
        <v>490201</v>
      </c>
      <c r="S19" s="19">
        <v>2</v>
      </c>
      <c r="T19" s="20">
        <v>1011186</v>
      </c>
      <c r="U19" s="18">
        <v>1310</v>
      </c>
      <c r="V19" s="18">
        <v>87890960</v>
      </c>
      <c r="W19" s="19">
        <v>134</v>
      </c>
      <c r="X19" s="20">
        <v>179205790</v>
      </c>
      <c r="Y19" s="18">
        <v>3</v>
      </c>
      <c r="Z19" s="20">
        <v>19336</v>
      </c>
      <c r="AA19" s="18">
        <v>77</v>
      </c>
      <c r="AB19" s="18">
        <v>5453848</v>
      </c>
      <c r="AC19" s="19">
        <v>48</v>
      </c>
      <c r="AD19" s="18">
        <v>21534963</v>
      </c>
      <c r="AE19" s="19">
        <f t="shared" si="0"/>
        <v>4213</v>
      </c>
      <c r="AF19" s="21">
        <f t="shared" si="1"/>
        <v>1147928352</v>
      </c>
    </row>
    <row r="20" spans="1:32" ht="15" thickBot="1" x14ac:dyDescent="0.4">
      <c r="A20" s="17"/>
      <c r="B20" s="18"/>
      <c r="C20" s="19"/>
      <c r="D20" s="18"/>
      <c r="E20" s="19"/>
      <c r="F20" s="20"/>
      <c r="G20" s="18"/>
      <c r="H20" s="18"/>
      <c r="I20" s="19"/>
      <c r="J20" s="20"/>
      <c r="K20" s="18"/>
      <c r="L20" s="18"/>
      <c r="M20" s="19"/>
      <c r="N20" s="20"/>
      <c r="O20" s="18"/>
      <c r="P20" s="20"/>
      <c r="Q20" s="18"/>
      <c r="R20" s="18"/>
      <c r="S20" s="19"/>
      <c r="T20" s="20"/>
      <c r="U20" s="18"/>
      <c r="V20" s="18"/>
      <c r="W20" s="19"/>
      <c r="X20" s="20"/>
      <c r="Y20" s="18"/>
      <c r="Z20" s="20"/>
      <c r="AA20" s="18"/>
      <c r="AB20" s="18"/>
      <c r="AC20" s="19"/>
      <c r="AD20" s="18"/>
      <c r="AE20" s="19"/>
      <c r="AF20" s="21"/>
    </row>
    <row r="21" spans="1:32" x14ac:dyDescent="0.35">
      <c r="A21" s="22"/>
      <c r="B21" s="23"/>
      <c r="C21" s="24"/>
      <c r="D21" s="23"/>
      <c r="E21" s="24"/>
      <c r="F21" s="25"/>
      <c r="G21" s="23"/>
      <c r="H21" s="23"/>
      <c r="I21" s="24"/>
      <c r="J21" s="25"/>
      <c r="K21" s="23"/>
      <c r="L21" s="23"/>
      <c r="M21" s="24"/>
      <c r="N21" s="25"/>
      <c r="O21" s="23"/>
      <c r="P21" s="25"/>
      <c r="Q21" s="23"/>
      <c r="R21" s="23"/>
      <c r="S21" s="24"/>
      <c r="T21" s="25"/>
      <c r="U21" s="23"/>
      <c r="V21" s="23"/>
      <c r="W21" s="24"/>
      <c r="X21" s="25"/>
      <c r="Y21" s="23"/>
      <c r="Z21" s="25"/>
      <c r="AA21" s="23"/>
      <c r="AB21" s="23"/>
      <c r="AC21" s="24"/>
      <c r="AD21" s="23"/>
      <c r="AE21" s="24"/>
      <c r="AF21" s="26"/>
    </row>
    <row r="22" spans="1:32" x14ac:dyDescent="0.35">
      <c r="A22" s="169" t="s">
        <v>33</v>
      </c>
      <c r="B22" s="170"/>
      <c r="C22" s="171">
        <f>SUM(C19,C17,C15,C13,C11,C9,C7)</f>
        <v>219</v>
      </c>
      <c r="D22" s="189">
        <f t="shared" ref="D22:AD22" si="2">SUM(D19,D17,D15,D13,D11,D9,D7)</f>
        <v>105962943</v>
      </c>
      <c r="E22" s="171">
        <f t="shared" si="2"/>
        <v>98</v>
      </c>
      <c r="F22" s="189">
        <f t="shared" si="2"/>
        <v>30457900</v>
      </c>
      <c r="G22" s="171">
        <f t="shared" si="2"/>
        <v>1139</v>
      </c>
      <c r="H22" s="189">
        <f t="shared" si="2"/>
        <v>417322110</v>
      </c>
      <c r="I22" s="171">
        <f t="shared" si="2"/>
        <v>224</v>
      </c>
      <c r="J22" s="189">
        <f t="shared" si="2"/>
        <v>39050034</v>
      </c>
      <c r="K22" s="171">
        <f t="shared" si="2"/>
        <v>2546</v>
      </c>
      <c r="L22" s="189">
        <f t="shared" si="2"/>
        <v>618120414</v>
      </c>
      <c r="M22" s="171">
        <f t="shared" si="2"/>
        <v>20</v>
      </c>
      <c r="N22" s="189">
        <f t="shared" si="2"/>
        <v>11382600</v>
      </c>
      <c r="O22" s="171">
        <f t="shared" si="2"/>
        <v>268</v>
      </c>
      <c r="P22" s="189">
        <f t="shared" si="2"/>
        <v>124057079</v>
      </c>
      <c r="Q22" s="171">
        <f t="shared" si="2"/>
        <v>12</v>
      </c>
      <c r="R22" s="189">
        <f t="shared" si="2"/>
        <v>490201</v>
      </c>
      <c r="S22" s="171">
        <f t="shared" si="2"/>
        <v>2</v>
      </c>
      <c r="T22" s="189">
        <f t="shared" si="2"/>
        <v>1011186</v>
      </c>
      <c r="U22" s="171">
        <f t="shared" si="2"/>
        <v>5911</v>
      </c>
      <c r="V22" s="189">
        <f t="shared" si="2"/>
        <v>287621935</v>
      </c>
      <c r="W22" s="171">
        <f t="shared" si="2"/>
        <v>187</v>
      </c>
      <c r="X22" s="189">
        <f t="shared" si="2"/>
        <v>215278973</v>
      </c>
      <c r="Y22" s="171">
        <f t="shared" si="2"/>
        <v>5</v>
      </c>
      <c r="Z22" s="189">
        <f t="shared" si="2"/>
        <v>119336</v>
      </c>
      <c r="AA22" s="170">
        <f t="shared" si="2"/>
        <v>121</v>
      </c>
      <c r="AB22" s="170">
        <f t="shared" si="2"/>
        <v>10439482</v>
      </c>
      <c r="AC22" s="171">
        <f t="shared" si="2"/>
        <v>109</v>
      </c>
      <c r="AD22" s="170">
        <f t="shared" si="2"/>
        <v>43465466</v>
      </c>
      <c r="AE22" s="171">
        <f>SUM(AE19,AE17,AE15,AE13,AE11,AE9,AE7)</f>
        <v>10861</v>
      </c>
      <c r="AF22" s="190">
        <f>SUM(AF19,AF17,AF15,AF13,AF11,AF9,AF7)</f>
        <v>1904779659</v>
      </c>
    </row>
    <row r="23" spans="1:32" x14ac:dyDescent="0.35">
      <c r="A23" s="27" t="s">
        <v>39</v>
      </c>
      <c r="B23" s="172"/>
      <c r="C23" s="178">
        <f>(C22/AE$22)</f>
        <v>2.016388914464598E-2</v>
      </c>
      <c r="D23" s="179">
        <f>D22/AF22</f>
        <v>5.5630026548913289E-2</v>
      </c>
      <c r="E23" s="178">
        <f>(E22/AE$22)</f>
        <v>9.023110210846147E-3</v>
      </c>
      <c r="F23" s="180">
        <f>F22/AF22</f>
        <v>1.5990248455293905E-2</v>
      </c>
      <c r="G23" s="178">
        <f>(G22/AE$22)</f>
        <v>0.10487063806279348</v>
      </c>
      <c r="H23" s="179">
        <f>H22/AF22</f>
        <v>0.21909206559833386</v>
      </c>
      <c r="I23" s="178">
        <f>(I22/AE$22)</f>
        <v>2.062425191050548E-2</v>
      </c>
      <c r="J23" s="180">
        <f>J22/AF22</f>
        <v>2.0501076759976047E-2</v>
      </c>
      <c r="K23" s="179">
        <f>K22/AE22</f>
        <v>0.23441672037565603</v>
      </c>
      <c r="L23" s="179">
        <f>L22/AF22</f>
        <v>0.32451019259860753</v>
      </c>
      <c r="M23" s="178">
        <f>M22/AE22</f>
        <v>1.841451063437989E-3</v>
      </c>
      <c r="N23" s="180">
        <f>N22/AF22</f>
        <v>5.9758092996309133E-3</v>
      </c>
      <c r="O23" s="179">
        <f>O22/AE22</f>
        <v>2.4675444250069054E-2</v>
      </c>
      <c r="P23" s="180">
        <f>P22/AF22</f>
        <v>6.5129359405869211E-2</v>
      </c>
      <c r="Q23" s="179">
        <f>Q22/AE22</f>
        <v>1.1048706380627936E-3</v>
      </c>
      <c r="R23" s="179">
        <f>R22/AF22</f>
        <v>2.5735312621794434E-4</v>
      </c>
      <c r="S23" s="178">
        <f>S22/AE22</f>
        <v>1.8414510634379893E-4</v>
      </c>
      <c r="T23" s="180">
        <f>T22/AF22</f>
        <v>5.3086770179542329E-4</v>
      </c>
      <c r="U23" s="179">
        <f>U22/AE22</f>
        <v>0.5442408617990977</v>
      </c>
      <c r="V23" s="179">
        <f>V22/AF22</f>
        <v>0.15100010840676453</v>
      </c>
      <c r="W23" s="178">
        <f>W22/AE22</f>
        <v>1.7217567443145197E-2</v>
      </c>
      <c r="X23" s="180">
        <f>X22/AF22</f>
        <v>0.11302040736460846</v>
      </c>
      <c r="Y23" s="179">
        <f>Y22/AE22</f>
        <v>4.6036276585949726E-4</v>
      </c>
      <c r="Z23" s="180">
        <f>Z22/AE22</f>
        <v>10.987570205321793</v>
      </c>
      <c r="AA23" s="179">
        <f>AA22/AE22</f>
        <v>1.1140778933799835E-2</v>
      </c>
      <c r="AB23" s="179">
        <f>AB22/AF22</f>
        <v>5.4806769647470282E-3</v>
      </c>
      <c r="AC23" s="178">
        <f>AC22/AE22</f>
        <v>1.003590829573704E-2</v>
      </c>
      <c r="AD23" s="179">
        <f>AD22/AE22</f>
        <v>4001.9764294263878</v>
      </c>
      <c r="AE23" s="173">
        <v>100</v>
      </c>
      <c r="AF23" s="174">
        <v>100</v>
      </c>
    </row>
    <row r="24" spans="1:32" ht="15" thickBot="1" x14ac:dyDescent="0.4">
      <c r="A24" s="28"/>
      <c r="B24" s="29"/>
      <c r="C24" s="30"/>
      <c r="D24" s="29"/>
      <c r="E24" s="30"/>
      <c r="F24" s="31"/>
      <c r="G24" s="29"/>
      <c r="H24" s="29"/>
      <c r="I24" s="30"/>
      <c r="J24" s="31"/>
      <c r="K24" s="29"/>
      <c r="L24" s="29"/>
      <c r="M24" s="30"/>
      <c r="N24" s="31"/>
      <c r="O24" s="29"/>
      <c r="P24" s="31"/>
      <c r="Q24" s="29"/>
      <c r="R24" s="29"/>
      <c r="S24" s="30"/>
      <c r="T24" s="31"/>
      <c r="U24" s="29"/>
      <c r="V24" s="29"/>
      <c r="W24" s="30"/>
      <c r="X24" s="31"/>
      <c r="Y24" s="29"/>
      <c r="Z24" s="31"/>
      <c r="AA24" s="29"/>
      <c r="AB24" s="29"/>
      <c r="AC24" s="30"/>
      <c r="AD24" s="29"/>
      <c r="AE24" s="30"/>
      <c r="AF24" s="32"/>
    </row>
    <row r="26" spans="1:32" x14ac:dyDescent="0.35">
      <c r="C26" s="33"/>
      <c r="D26" s="1"/>
    </row>
  </sheetData>
  <mergeCells count="28">
    <mergeCell ref="AC3:AD3"/>
    <mergeCell ref="AC4:AD4"/>
    <mergeCell ref="Y4:Z4"/>
    <mergeCell ref="AA4:AB4"/>
    <mergeCell ref="AE4:AF4"/>
    <mergeCell ref="AE3:AF3"/>
    <mergeCell ref="AA3:AB3"/>
    <mergeCell ref="G4:H4"/>
    <mergeCell ref="I4:J4"/>
    <mergeCell ref="K4:L4"/>
    <mergeCell ref="M4:N4"/>
    <mergeCell ref="O4:P4"/>
    <mergeCell ref="Q4:R4"/>
    <mergeCell ref="S4:T4"/>
    <mergeCell ref="U4:V4"/>
    <mergeCell ref="W4:X4"/>
    <mergeCell ref="O3:P3"/>
    <mergeCell ref="Q3:R3"/>
    <mergeCell ref="S3:T3"/>
    <mergeCell ref="U3:V3"/>
    <mergeCell ref="W3:X3"/>
    <mergeCell ref="M3:N3"/>
    <mergeCell ref="Y3:Z3"/>
    <mergeCell ref="C3:D3"/>
    <mergeCell ref="E3:F3"/>
    <mergeCell ref="G3:H3"/>
    <mergeCell ref="I3:J3"/>
    <mergeCell ref="K3:L3"/>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5"/>
  <sheetViews>
    <sheetView workbookViewId="0">
      <selection activeCell="G3" sqref="G3"/>
    </sheetView>
  </sheetViews>
  <sheetFormatPr defaultRowHeight="14.5" x14ac:dyDescent="0.35"/>
  <cols>
    <col min="2" max="2" width="38.90625" customWidth="1"/>
  </cols>
  <sheetData>
    <row r="1" spans="1:2" ht="49.5" customHeight="1" x14ac:dyDescent="0.35">
      <c r="A1" s="208" t="s">
        <v>90</v>
      </c>
      <c r="B1" s="209" t="s">
        <v>91</v>
      </c>
    </row>
    <row r="2" spans="1:2" ht="67" customHeight="1" x14ac:dyDescent="0.35">
      <c r="A2" s="208" t="s">
        <v>92</v>
      </c>
      <c r="B2" s="209" t="s">
        <v>99</v>
      </c>
    </row>
    <row r="3" spans="1:2" ht="81" customHeight="1" x14ac:dyDescent="0.35">
      <c r="A3" s="208" t="s">
        <v>93</v>
      </c>
      <c r="B3" s="209" t="s">
        <v>102</v>
      </c>
    </row>
    <row r="4" spans="1:2" ht="34.5" customHeight="1" x14ac:dyDescent="0.35">
      <c r="A4" s="208" t="s">
        <v>94</v>
      </c>
      <c r="B4" s="209" t="s">
        <v>95</v>
      </c>
    </row>
    <row r="5" spans="1:2" ht="54.5" customHeight="1" x14ac:dyDescent="0.35">
      <c r="A5" s="208" t="s">
        <v>96</v>
      </c>
      <c r="B5" s="209"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8a rail by type and program</vt:lpstr>
      <vt:lpstr>Source 8a </vt:lpstr>
      <vt:lpstr>8b. Motor V. by Type and Progra</vt:lpstr>
      <vt:lpstr>Source 8b</vt:lpstr>
      <vt:lpstr>8c. Motor V. by Fuel and Vehicl</vt:lpstr>
      <vt:lpstr>Source 8c</vt:lpstr>
      <vt:lpstr>8d. Motor V. by Fuel and Progra</vt:lpstr>
      <vt:lpstr>Source 8d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 8: FY 17 Funds Awarded for Bus and Rail Rolling Stock</dc:title>
  <dc:subject>Commitment to Accessibility: DOT is committed to ensuring that information is available in appropriate alternative formats to meet the requirements of persons who have a disability. If you require an alternative version of this file, please contact FTAWebAccessibility@dot.gov.</dc:subject>
  <dc:creator>USDOT_User</dc:creator>
  <cp:lastModifiedBy>USDOT</cp:lastModifiedBy>
  <dcterms:created xsi:type="dcterms:W3CDTF">2017-10-12T17:12:55Z</dcterms:created>
  <dcterms:modified xsi:type="dcterms:W3CDTF">2021-09-13T14:21:40Z</dcterms:modified>
</cp:coreProperties>
</file>